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IWMDP\Namasale updated designs\Contractor Procurement\Final Bid Docs\"/>
    </mc:Choice>
  </mc:AlternateContent>
  <bookViews>
    <workbookView xWindow="0" yWindow="0" windowWidth="19200" windowHeight="10695" tabRatio="890"/>
  </bookViews>
  <sheets>
    <sheet name="COVER" sheetId="1" r:id="rId1"/>
    <sheet name="FLY SHT-PREL" sheetId="49" r:id="rId2"/>
    <sheet name="Preliminaries -nam" sheetId="16" r:id="rId3"/>
    <sheet name="FLYSHT-GS" sheetId="48" r:id="rId4"/>
    <sheet name="Grand Summary" sheetId="14" r:id="rId5"/>
    <sheet name="FLYSHT-GI" sheetId="47" r:id="rId6"/>
    <sheet name="NAM G-1 GenItems" sheetId="4" r:id="rId7"/>
    <sheet name="FLYSHT-DWKS" sheetId="46" r:id="rId8"/>
    <sheet name="NAM G-2 DayWrks" sheetId="5" r:id="rId9"/>
    <sheet name="FLYSHT-MRC" sheetId="45" r:id="rId10"/>
    <sheet name="NAM G-3 MethdRtdChrgs" sheetId="6" r:id="rId11"/>
    <sheet name="FLYSHT-INT" sheetId="44" r:id="rId12"/>
    <sheet name="NAM W-1" sheetId="18" r:id="rId13"/>
    <sheet name="FLYSHT-INT (2)" sheetId="43" r:id="rId14"/>
    <sheet name="NAM W-2" sheetId="19" r:id="rId15"/>
    <sheet name="FLYSHT-WTP" sheetId="42" r:id="rId16"/>
    <sheet name="NAM W-3" sheetId="20" r:id="rId17"/>
    <sheet name="FLYSHT-AF" sheetId="41" r:id="rId18"/>
    <sheet name="NAM W-4" sheetId="21" r:id="rId19"/>
    <sheet name="FLYSHT-CLA" sheetId="40" r:id="rId20"/>
    <sheet name="NAM W-5" sheetId="22" r:id="rId21"/>
    <sheet name="FLYSHT-RGF" sheetId="39" r:id="rId22"/>
    <sheet name="NAM W-6" sheetId="23" r:id="rId23"/>
    <sheet name="FLYSHT-CWT" sheetId="38" r:id="rId24"/>
    <sheet name="NAM W-7" sheetId="24" r:id="rId25"/>
    <sheet name="FLYSHT-CH" sheetId="37" r:id="rId26"/>
    <sheet name="NAM W-8" sheetId="25" r:id="rId27"/>
    <sheet name="FLYSHT-PH" sheetId="36" r:id="rId28"/>
    <sheet name="NAM W-9" sheetId="26" r:id="rId29"/>
    <sheet name="FLYSHT-SDB" sheetId="35" r:id="rId30"/>
    <sheet name="NAM W-10" sheetId="27" r:id="rId31"/>
    <sheet name="FLYSHT-LAB" sheetId="34" r:id="rId32"/>
    <sheet name="NAM W-11" sheetId="28" r:id="rId33"/>
    <sheet name="FLYSHT-BKWSH" sheetId="73" r:id="rId34"/>
    <sheet name="NAM W-12 Backwash" sheetId="74" r:id="rId35"/>
    <sheet name="FLYSHT-TWM" sheetId="33" r:id="rId36"/>
    <sheet name="NAM W-13 Treated Water Main" sheetId="8" r:id="rId37"/>
    <sheet name="FLYSHT-RESV" sheetId="32" r:id="rId38"/>
    <sheet name="NAM W-14Reservoirs" sheetId="10" r:id="rId39"/>
    <sheet name="FLYSHT-DIST" sheetId="31" r:id="rId40"/>
    <sheet name="NAM W-15 Distribution  " sheetId="17" r:id="rId41"/>
    <sheet name="FLYSHT-OB" sheetId="30" r:id="rId42"/>
    <sheet name="NAM W-16 Office Blk" sheetId="12" r:id="rId43"/>
    <sheet name="FLYSHT-elec (2)" sheetId="51" r:id="rId44"/>
    <sheet name="NAM E-1" sheetId="55" r:id="rId45"/>
    <sheet name="FLYSHT-MECH (3)" sheetId="53" r:id="rId46"/>
    <sheet name="NAM M-1" sheetId="54" r:id="rId47"/>
    <sheet name="FLYSHT-SAN NAM" sheetId="29" r:id="rId48"/>
    <sheet name="NAM S-1 Sanitation" sheetId="75" r:id="rId49"/>
    <sheet name="NAM S-2 Sanitation" sheetId="76" r:id="rId50"/>
    <sheet name="NAM S-3 Sanitation" sheetId="77" r:id="rId51"/>
    <sheet name="FLYSHT-SAN KOB" sheetId="78" r:id="rId52"/>
    <sheet name="KOB S-1 Sanitation " sheetId="79" r:id="rId53"/>
    <sheet name="KOB S-2 Sanitation" sheetId="89" r:id="rId54"/>
    <sheet name="KOB S-3 Sanitation" sheetId="90" r:id="rId55"/>
    <sheet name="KOB S-4 Sanitation " sheetId="91" r:id="rId56"/>
    <sheet name="KOB S-5 Sanitation" sheetId="94" r:id="rId57"/>
    <sheet name="RUK S-6 Sanitation" sheetId="95" r:id="rId58"/>
    <sheet name="KOB S-7 Sanitation " sheetId="93" r:id="rId59"/>
    <sheet name="KOB S-8 Sanitation " sheetId="92" r:id="rId60"/>
    <sheet name="KOB S-9 Sanitation" sheetId="85" r:id="rId61"/>
    <sheet name="KOB S-10 Sanitation" sheetId="86" r:id="rId62"/>
    <sheet name="KOB S-11 Sanitation " sheetId="87" r:id="rId63"/>
    <sheet name="KOB S-12 Sanitation " sheetId="88" r:id="rId64"/>
  </sheets>
  <externalReferences>
    <externalReference r:id="rId65"/>
    <externalReference r:id="rId66"/>
    <externalReference r:id="rId67"/>
    <externalReference r:id="rId68"/>
    <externalReference r:id="rId69"/>
  </externalReferences>
  <definedNames>
    <definedName name="_2.1Boholes_and_pump_Stations2" localSheetId="1">#REF!</definedName>
    <definedName name="_2.1Boholes_and_pump_Stations2" localSheetId="17">#REF!</definedName>
    <definedName name="_2.1Boholes_and_pump_Stations2" localSheetId="33">#REF!</definedName>
    <definedName name="_2.1Boholes_and_pump_Stations2" localSheetId="25">#REF!</definedName>
    <definedName name="_2.1Boholes_and_pump_Stations2" localSheetId="19">#REF!</definedName>
    <definedName name="_2.1Boholes_and_pump_Stations2" localSheetId="23">#REF!</definedName>
    <definedName name="_2.1Boholes_and_pump_Stations2" localSheetId="39">#REF!</definedName>
    <definedName name="_2.1Boholes_and_pump_Stations2" localSheetId="7">#REF!</definedName>
    <definedName name="_2.1Boholes_and_pump_Stations2" localSheetId="43">#REF!</definedName>
    <definedName name="_2.1Boholes_and_pump_Stations2" localSheetId="5">#REF!</definedName>
    <definedName name="_2.1Boholes_and_pump_Stations2" localSheetId="3">#REF!</definedName>
    <definedName name="_2.1Boholes_and_pump_Stations2" localSheetId="11">#REF!</definedName>
    <definedName name="_2.1Boholes_and_pump_Stations2" localSheetId="13">#REF!</definedName>
    <definedName name="_2.1Boholes_and_pump_Stations2" localSheetId="31">#REF!</definedName>
    <definedName name="_2.1Boholes_and_pump_Stations2" localSheetId="45">#REF!</definedName>
    <definedName name="_2.1Boholes_and_pump_Stations2" localSheetId="9">#REF!</definedName>
    <definedName name="_2.1Boholes_and_pump_Stations2" localSheetId="41">#REF!</definedName>
    <definedName name="_2.1Boholes_and_pump_Stations2" localSheetId="27">#REF!</definedName>
    <definedName name="_2.1Boholes_and_pump_Stations2" localSheetId="37">#REF!</definedName>
    <definedName name="_2.1Boholes_and_pump_Stations2" localSheetId="21">#REF!</definedName>
    <definedName name="_2.1Boholes_and_pump_Stations2" localSheetId="51">#REF!</definedName>
    <definedName name="_2.1Boholes_and_pump_Stations2" localSheetId="47">#REF!</definedName>
    <definedName name="_2.1Boholes_and_pump_Stations2" localSheetId="29">#REF!</definedName>
    <definedName name="_2.1Boholes_and_pump_Stations2" localSheetId="35">#REF!</definedName>
    <definedName name="_2.1Boholes_and_pump_Stations2" localSheetId="15">#REF!</definedName>
    <definedName name="_2.1Boholes_and_pump_Stations2" localSheetId="52">#REF!</definedName>
    <definedName name="_2.1Boholes_and_pump_Stations2" localSheetId="61">#REF!</definedName>
    <definedName name="_2.1Boholes_and_pump_Stations2" localSheetId="62">#REF!</definedName>
    <definedName name="_2.1Boholes_and_pump_Stations2" localSheetId="63">#REF!</definedName>
    <definedName name="_2.1Boholes_and_pump_Stations2" localSheetId="53">#REF!</definedName>
    <definedName name="_2.1Boholes_and_pump_Stations2" localSheetId="54">#REF!</definedName>
    <definedName name="_2.1Boholes_and_pump_Stations2" localSheetId="55">#REF!</definedName>
    <definedName name="_2.1Boholes_and_pump_Stations2" localSheetId="56">#REF!</definedName>
    <definedName name="_2.1Boholes_and_pump_Stations2" localSheetId="58">#REF!</definedName>
    <definedName name="_2.1Boholes_and_pump_Stations2" localSheetId="59">#REF!</definedName>
    <definedName name="_2.1Boholes_and_pump_Stations2" localSheetId="60">#REF!</definedName>
    <definedName name="_2.1Boholes_and_pump_Stations2" localSheetId="6">#REF!</definedName>
    <definedName name="_2.1Boholes_and_pump_Stations2" localSheetId="48">#REF!</definedName>
    <definedName name="_2.1Boholes_and_pump_Stations2" localSheetId="49">#REF!</definedName>
    <definedName name="_2.1Boholes_and_pump_Stations2" localSheetId="50">#REF!</definedName>
    <definedName name="_2.1Boholes_and_pump_Stations2" localSheetId="12">#REF!</definedName>
    <definedName name="_2.1Boholes_and_pump_Stations2" localSheetId="30">#REF!</definedName>
    <definedName name="_2.1Boholes_and_pump_Stations2" localSheetId="32">#REF!</definedName>
    <definedName name="_2.1Boholes_and_pump_Stations2" localSheetId="34">#REF!</definedName>
    <definedName name="_2.1Boholes_and_pump_Stations2" localSheetId="40">#REF!</definedName>
    <definedName name="_2.1Boholes_and_pump_Stations2" localSheetId="14">#REF!</definedName>
    <definedName name="_2.1Boholes_and_pump_Stations2" localSheetId="16">#REF!</definedName>
    <definedName name="_2.1Boholes_and_pump_Stations2" localSheetId="18">#REF!</definedName>
    <definedName name="_2.1Boholes_and_pump_Stations2" localSheetId="20">#REF!</definedName>
    <definedName name="_2.1Boholes_and_pump_Stations2" localSheetId="22">#REF!</definedName>
    <definedName name="_2.1Boholes_and_pump_Stations2" localSheetId="24">#REF!</definedName>
    <definedName name="_2.1Boholes_and_pump_Stations2" localSheetId="26">#REF!</definedName>
    <definedName name="_2.1Boholes_and_pump_Stations2" localSheetId="28">#REF!</definedName>
    <definedName name="_2.1Boholes_and_pump_Stations2" localSheetId="57">#REF!</definedName>
    <definedName name="_2.1Boholes_and_pump_Stations2">#REF!</definedName>
    <definedName name="_Toc412914481" localSheetId="40">'NAM W-15 Distribution  '!$I$270</definedName>
    <definedName name="a" localSheetId="1">#REF!</definedName>
    <definedName name="a" localSheetId="17">#REF!</definedName>
    <definedName name="a" localSheetId="33">#REF!</definedName>
    <definedName name="a" localSheetId="25">#REF!</definedName>
    <definedName name="a" localSheetId="19">#REF!</definedName>
    <definedName name="a" localSheetId="23">#REF!</definedName>
    <definedName name="a" localSheetId="39">#REF!</definedName>
    <definedName name="a" localSheetId="7">#REF!</definedName>
    <definedName name="a" localSheetId="43">#REF!</definedName>
    <definedName name="a" localSheetId="5">#REF!</definedName>
    <definedName name="a" localSheetId="3">#REF!</definedName>
    <definedName name="a" localSheetId="11">#REF!</definedName>
    <definedName name="a" localSheetId="13">#REF!</definedName>
    <definedName name="a" localSheetId="31">#REF!</definedName>
    <definedName name="a" localSheetId="45">#REF!</definedName>
    <definedName name="a" localSheetId="9">#REF!</definedName>
    <definedName name="a" localSheetId="41">#REF!</definedName>
    <definedName name="a" localSheetId="27">#REF!</definedName>
    <definedName name="a" localSheetId="37">#REF!</definedName>
    <definedName name="a" localSheetId="21">#REF!</definedName>
    <definedName name="a" localSheetId="51">#REF!</definedName>
    <definedName name="a" localSheetId="47">#REF!</definedName>
    <definedName name="a" localSheetId="29">#REF!</definedName>
    <definedName name="a" localSheetId="35">#REF!</definedName>
    <definedName name="a" localSheetId="15">#REF!</definedName>
    <definedName name="a" localSheetId="52">#REF!</definedName>
    <definedName name="a" localSheetId="61">#REF!</definedName>
    <definedName name="a" localSheetId="62">#REF!</definedName>
    <definedName name="a" localSheetId="63">#REF!</definedName>
    <definedName name="a" localSheetId="53">#REF!</definedName>
    <definedName name="a" localSheetId="54">#REF!</definedName>
    <definedName name="a" localSheetId="55">#REF!</definedName>
    <definedName name="a" localSheetId="56">#REF!</definedName>
    <definedName name="a" localSheetId="58">#REF!</definedName>
    <definedName name="a" localSheetId="59">#REF!</definedName>
    <definedName name="a" localSheetId="60">#REF!</definedName>
    <definedName name="a" localSheetId="48">#REF!</definedName>
    <definedName name="a" localSheetId="49">#REF!</definedName>
    <definedName name="a" localSheetId="50">#REF!</definedName>
    <definedName name="a" localSheetId="12">#REF!</definedName>
    <definedName name="a" localSheetId="34">#REF!</definedName>
    <definedName name="a" localSheetId="42">#REF!</definedName>
    <definedName name="a" localSheetId="28">#REF!</definedName>
    <definedName name="a" localSheetId="57">#REF!</definedName>
    <definedName name="a">#REF!</definedName>
    <definedName name="adaptors" localSheetId="1">#REF!</definedName>
    <definedName name="adaptors" localSheetId="17">#REF!</definedName>
    <definedName name="adaptors" localSheetId="33">#REF!</definedName>
    <definedName name="adaptors" localSheetId="25">#REF!</definedName>
    <definedName name="adaptors" localSheetId="19">#REF!</definedName>
    <definedName name="adaptors" localSheetId="23">#REF!</definedName>
    <definedName name="adaptors" localSheetId="39">#REF!</definedName>
    <definedName name="adaptors" localSheetId="7">#REF!</definedName>
    <definedName name="adaptors" localSheetId="43">#REF!</definedName>
    <definedName name="adaptors" localSheetId="5">#REF!</definedName>
    <definedName name="adaptors" localSheetId="3">#REF!</definedName>
    <definedName name="adaptors" localSheetId="11">#REF!</definedName>
    <definedName name="adaptors" localSheetId="13">#REF!</definedName>
    <definedName name="adaptors" localSheetId="31">#REF!</definedName>
    <definedName name="adaptors" localSheetId="45">#REF!</definedName>
    <definedName name="adaptors" localSheetId="9">#REF!</definedName>
    <definedName name="adaptors" localSheetId="41">#REF!</definedName>
    <definedName name="adaptors" localSheetId="27">#REF!</definedName>
    <definedName name="adaptors" localSheetId="37">#REF!</definedName>
    <definedName name="adaptors" localSheetId="21">#REF!</definedName>
    <definedName name="adaptors" localSheetId="51">#REF!</definedName>
    <definedName name="adaptors" localSheetId="47">#REF!</definedName>
    <definedName name="adaptors" localSheetId="29">#REF!</definedName>
    <definedName name="adaptors" localSheetId="35">#REF!</definedName>
    <definedName name="adaptors" localSheetId="15">#REF!</definedName>
    <definedName name="adaptors" localSheetId="52">#REF!</definedName>
    <definedName name="adaptors" localSheetId="61">#REF!</definedName>
    <definedName name="adaptors" localSheetId="62">#REF!</definedName>
    <definedName name="adaptors" localSheetId="63">#REF!</definedName>
    <definedName name="adaptors" localSheetId="53">#REF!</definedName>
    <definedName name="adaptors" localSheetId="54">#REF!</definedName>
    <definedName name="adaptors" localSheetId="55">#REF!</definedName>
    <definedName name="adaptors" localSheetId="56">#REF!</definedName>
    <definedName name="adaptors" localSheetId="58">#REF!</definedName>
    <definedName name="adaptors" localSheetId="59">#REF!</definedName>
    <definedName name="adaptors" localSheetId="60">#REF!</definedName>
    <definedName name="adaptors" localSheetId="48">#REF!</definedName>
    <definedName name="adaptors" localSheetId="49">#REF!</definedName>
    <definedName name="adaptors" localSheetId="50">#REF!</definedName>
    <definedName name="adaptors" localSheetId="12">#REF!</definedName>
    <definedName name="adaptors" localSheetId="34">#REF!</definedName>
    <definedName name="adaptors" localSheetId="57">#REF!</definedName>
    <definedName name="adaptors">#REF!</definedName>
    <definedName name="airvalves" localSheetId="1">#REF!</definedName>
    <definedName name="airvalves" localSheetId="17">#REF!</definedName>
    <definedName name="airvalves" localSheetId="33">#REF!</definedName>
    <definedName name="airvalves" localSheetId="25">#REF!</definedName>
    <definedName name="airvalves" localSheetId="19">#REF!</definedName>
    <definedName name="airvalves" localSheetId="23">#REF!</definedName>
    <definedName name="airvalves" localSheetId="39">#REF!</definedName>
    <definedName name="airvalves" localSheetId="7">#REF!</definedName>
    <definedName name="airvalves" localSheetId="43">#REF!</definedName>
    <definedName name="airvalves" localSheetId="5">#REF!</definedName>
    <definedName name="airvalves" localSheetId="3">#REF!</definedName>
    <definedName name="airvalves" localSheetId="11">#REF!</definedName>
    <definedName name="airvalves" localSheetId="13">#REF!</definedName>
    <definedName name="airvalves" localSheetId="31">#REF!</definedName>
    <definedName name="airvalves" localSheetId="45">#REF!</definedName>
    <definedName name="airvalves" localSheetId="9">#REF!</definedName>
    <definedName name="airvalves" localSheetId="41">#REF!</definedName>
    <definedName name="airvalves" localSheetId="27">#REF!</definedName>
    <definedName name="airvalves" localSheetId="37">#REF!</definedName>
    <definedName name="airvalves" localSheetId="21">#REF!</definedName>
    <definedName name="airvalves" localSheetId="51">#REF!</definedName>
    <definedName name="airvalves" localSheetId="47">#REF!</definedName>
    <definedName name="airvalves" localSheetId="29">#REF!</definedName>
    <definedName name="airvalves" localSheetId="35">#REF!</definedName>
    <definedName name="airvalves" localSheetId="15">#REF!</definedName>
    <definedName name="airvalves" localSheetId="52">#REF!</definedName>
    <definedName name="airvalves" localSheetId="61">#REF!</definedName>
    <definedName name="airvalves" localSheetId="62">#REF!</definedName>
    <definedName name="airvalves" localSheetId="63">#REF!</definedName>
    <definedName name="airvalves" localSheetId="53">#REF!</definedName>
    <definedName name="airvalves" localSheetId="54">#REF!</definedName>
    <definedName name="airvalves" localSheetId="55">#REF!</definedName>
    <definedName name="airvalves" localSheetId="56">#REF!</definedName>
    <definedName name="airvalves" localSheetId="58">#REF!</definedName>
    <definedName name="airvalves" localSheetId="59">#REF!</definedName>
    <definedName name="airvalves" localSheetId="60">#REF!</definedName>
    <definedName name="airvalves" localSheetId="48">#REF!</definedName>
    <definedName name="airvalves" localSheetId="49">#REF!</definedName>
    <definedName name="airvalves" localSheetId="50">#REF!</definedName>
    <definedName name="airvalves" localSheetId="12">#REF!</definedName>
    <definedName name="airvalves" localSheetId="34">#REF!</definedName>
    <definedName name="airvalves" localSheetId="57">#REF!</definedName>
    <definedName name="airvalves">#REF!</definedName>
    <definedName name="Assumed_Yard_Connection_Growth_Rate" localSheetId="1">#REF!</definedName>
    <definedName name="Assumed_Yard_Connection_Growth_Rate" localSheetId="17">#REF!</definedName>
    <definedName name="Assumed_Yard_Connection_Growth_Rate" localSheetId="33">#REF!</definedName>
    <definedName name="Assumed_Yard_Connection_Growth_Rate" localSheetId="25">#REF!</definedName>
    <definedName name="Assumed_Yard_Connection_Growth_Rate" localSheetId="19">#REF!</definedName>
    <definedName name="Assumed_Yard_Connection_Growth_Rate" localSheetId="23">#REF!</definedName>
    <definedName name="Assumed_Yard_Connection_Growth_Rate" localSheetId="39">#REF!</definedName>
    <definedName name="Assumed_Yard_Connection_Growth_Rate" localSheetId="7">#REF!</definedName>
    <definedName name="Assumed_Yard_Connection_Growth_Rate" localSheetId="43">#REF!</definedName>
    <definedName name="Assumed_Yard_Connection_Growth_Rate" localSheetId="5">#REF!</definedName>
    <definedName name="Assumed_Yard_Connection_Growth_Rate" localSheetId="3">#REF!</definedName>
    <definedName name="Assumed_Yard_Connection_Growth_Rate" localSheetId="11">#REF!</definedName>
    <definedName name="Assumed_Yard_Connection_Growth_Rate" localSheetId="13">#REF!</definedName>
    <definedName name="Assumed_Yard_Connection_Growth_Rate" localSheetId="31">#REF!</definedName>
    <definedName name="Assumed_Yard_Connection_Growth_Rate" localSheetId="45">#REF!</definedName>
    <definedName name="Assumed_Yard_Connection_Growth_Rate" localSheetId="9">#REF!</definedName>
    <definedName name="Assumed_Yard_Connection_Growth_Rate" localSheetId="41">#REF!</definedName>
    <definedName name="Assumed_Yard_Connection_Growth_Rate" localSheetId="27">#REF!</definedName>
    <definedName name="Assumed_Yard_Connection_Growth_Rate" localSheetId="37">#REF!</definedName>
    <definedName name="Assumed_Yard_Connection_Growth_Rate" localSheetId="21">#REF!</definedName>
    <definedName name="Assumed_Yard_Connection_Growth_Rate" localSheetId="51">#REF!</definedName>
    <definedName name="Assumed_Yard_Connection_Growth_Rate" localSheetId="47">#REF!</definedName>
    <definedName name="Assumed_Yard_Connection_Growth_Rate" localSheetId="29">#REF!</definedName>
    <definedName name="Assumed_Yard_Connection_Growth_Rate" localSheetId="35">#REF!</definedName>
    <definedName name="Assumed_Yard_Connection_Growth_Rate" localSheetId="15">#REF!</definedName>
    <definedName name="Assumed_Yard_Connection_Growth_Rate" localSheetId="52">#REF!</definedName>
    <definedName name="Assumed_Yard_Connection_Growth_Rate" localSheetId="61">#REF!</definedName>
    <definedName name="Assumed_Yard_Connection_Growth_Rate" localSheetId="62">#REF!</definedName>
    <definedName name="Assumed_Yard_Connection_Growth_Rate" localSheetId="63">#REF!</definedName>
    <definedName name="Assumed_Yard_Connection_Growth_Rate" localSheetId="53">#REF!</definedName>
    <definedName name="Assumed_Yard_Connection_Growth_Rate" localSheetId="54">#REF!</definedName>
    <definedName name="Assumed_Yard_Connection_Growth_Rate" localSheetId="55">#REF!</definedName>
    <definedName name="Assumed_Yard_Connection_Growth_Rate" localSheetId="56">#REF!</definedName>
    <definedName name="Assumed_Yard_Connection_Growth_Rate" localSheetId="58">#REF!</definedName>
    <definedName name="Assumed_Yard_Connection_Growth_Rate" localSheetId="59">#REF!</definedName>
    <definedName name="Assumed_Yard_Connection_Growth_Rate" localSheetId="60">#REF!</definedName>
    <definedName name="Assumed_Yard_Connection_Growth_Rate" localSheetId="48">#REF!</definedName>
    <definedName name="Assumed_Yard_Connection_Growth_Rate" localSheetId="49">#REF!</definedName>
    <definedName name="Assumed_Yard_Connection_Growth_Rate" localSheetId="50">#REF!</definedName>
    <definedName name="Assumed_Yard_Connection_Growth_Rate" localSheetId="12">#REF!</definedName>
    <definedName name="Assumed_Yard_Connection_Growth_Rate" localSheetId="34">#REF!</definedName>
    <definedName name="Assumed_Yard_Connection_Growth_Rate" localSheetId="57">#REF!</definedName>
    <definedName name="Assumed_Yard_Connection_Growth_Rate">#REF!</definedName>
    <definedName name="bends" localSheetId="1">#REF!</definedName>
    <definedName name="bends" localSheetId="17">#REF!</definedName>
    <definedName name="bends" localSheetId="33">#REF!</definedName>
    <definedName name="bends" localSheetId="25">#REF!</definedName>
    <definedName name="bends" localSheetId="19">#REF!</definedName>
    <definedName name="bends" localSheetId="23">#REF!</definedName>
    <definedName name="bends" localSheetId="39">#REF!</definedName>
    <definedName name="bends" localSheetId="7">#REF!</definedName>
    <definedName name="bends" localSheetId="43">#REF!</definedName>
    <definedName name="bends" localSheetId="5">#REF!</definedName>
    <definedName name="bends" localSheetId="3">#REF!</definedName>
    <definedName name="bends" localSheetId="11">#REF!</definedName>
    <definedName name="bends" localSheetId="13">#REF!</definedName>
    <definedName name="bends" localSheetId="31">#REF!</definedName>
    <definedName name="bends" localSheetId="45">#REF!</definedName>
    <definedName name="bends" localSheetId="9">#REF!</definedName>
    <definedName name="bends" localSheetId="41">#REF!</definedName>
    <definedName name="bends" localSheetId="27">#REF!</definedName>
    <definedName name="bends" localSheetId="37">#REF!</definedName>
    <definedName name="bends" localSheetId="21">#REF!</definedName>
    <definedName name="bends" localSheetId="51">#REF!</definedName>
    <definedName name="bends" localSheetId="47">#REF!</definedName>
    <definedName name="bends" localSheetId="29">#REF!</definedName>
    <definedName name="bends" localSheetId="35">#REF!</definedName>
    <definedName name="bends" localSheetId="15">#REF!</definedName>
    <definedName name="bends" localSheetId="52">#REF!</definedName>
    <definedName name="bends" localSheetId="61">#REF!</definedName>
    <definedName name="bends" localSheetId="62">#REF!</definedName>
    <definedName name="bends" localSheetId="63">#REF!</definedName>
    <definedName name="bends" localSheetId="53">#REF!</definedName>
    <definedName name="bends" localSheetId="54">#REF!</definedName>
    <definedName name="bends" localSheetId="55">#REF!</definedName>
    <definedName name="bends" localSheetId="56">#REF!</definedName>
    <definedName name="bends" localSheetId="58">#REF!</definedName>
    <definedName name="bends" localSheetId="59">#REF!</definedName>
    <definedName name="bends" localSheetId="60">#REF!</definedName>
    <definedName name="bends" localSheetId="48">#REF!</definedName>
    <definedName name="bends" localSheetId="49">#REF!</definedName>
    <definedName name="bends" localSheetId="50">#REF!</definedName>
    <definedName name="bends" localSheetId="12">#REF!</definedName>
    <definedName name="bends" localSheetId="34">#REF!</definedName>
    <definedName name="bends" localSheetId="57">#REF!</definedName>
    <definedName name="bends">#REF!</definedName>
    <definedName name="blankflange" localSheetId="1">#REF!</definedName>
    <definedName name="blankflange" localSheetId="17">#REF!</definedName>
    <definedName name="blankflange" localSheetId="33">#REF!</definedName>
    <definedName name="blankflange" localSheetId="25">#REF!</definedName>
    <definedName name="blankflange" localSheetId="19">#REF!</definedName>
    <definedName name="blankflange" localSheetId="23">#REF!</definedName>
    <definedName name="blankflange" localSheetId="39">#REF!</definedName>
    <definedName name="blankflange" localSheetId="7">#REF!</definedName>
    <definedName name="blankflange" localSheetId="43">#REF!</definedName>
    <definedName name="blankflange" localSheetId="5">#REF!</definedName>
    <definedName name="blankflange" localSheetId="3">#REF!</definedName>
    <definedName name="blankflange" localSheetId="11">#REF!</definedName>
    <definedName name="blankflange" localSheetId="13">#REF!</definedName>
    <definedName name="blankflange" localSheetId="31">#REF!</definedName>
    <definedName name="blankflange" localSheetId="45">#REF!</definedName>
    <definedName name="blankflange" localSheetId="9">#REF!</definedName>
    <definedName name="blankflange" localSheetId="41">#REF!</definedName>
    <definedName name="blankflange" localSheetId="27">#REF!</definedName>
    <definedName name="blankflange" localSheetId="37">#REF!</definedName>
    <definedName name="blankflange" localSheetId="21">#REF!</definedName>
    <definedName name="blankflange" localSheetId="51">#REF!</definedName>
    <definedName name="blankflange" localSheetId="47">#REF!</definedName>
    <definedName name="blankflange" localSheetId="29">#REF!</definedName>
    <definedName name="blankflange" localSheetId="35">#REF!</definedName>
    <definedName name="blankflange" localSheetId="15">#REF!</definedName>
    <definedName name="blankflange" localSheetId="52">#REF!</definedName>
    <definedName name="blankflange" localSheetId="61">#REF!</definedName>
    <definedName name="blankflange" localSheetId="62">#REF!</definedName>
    <definedName name="blankflange" localSheetId="63">#REF!</definedName>
    <definedName name="blankflange" localSheetId="53">#REF!</definedName>
    <definedName name="blankflange" localSheetId="54">#REF!</definedName>
    <definedName name="blankflange" localSheetId="55">#REF!</definedName>
    <definedName name="blankflange" localSheetId="56">#REF!</definedName>
    <definedName name="blankflange" localSheetId="58">#REF!</definedName>
    <definedName name="blankflange" localSheetId="59">#REF!</definedName>
    <definedName name="blankflange" localSheetId="60">#REF!</definedName>
    <definedName name="blankflange" localSheetId="48">#REF!</definedName>
    <definedName name="blankflange" localSheetId="49">#REF!</definedName>
    <definedName name="blankflange" localSheetId="50">#REF!</definedName>
    <definedName name="blankflange" localSheetId="12">#REF!</definedName>
    <definedName name="blankflange" localSheetId="34">#REF!</definedName>
    <definedName name="blankflange" localSheetId="57">#REF!</definedName>
    <definedName name="blankflange">#REF!</definedName>
    <definedName name="BUSIA" localSheetId="53">#REF!</definedName>
    <definedName name="BUSIA" localSheetId="54">#REF!</definedName>
    <definedName name="BUSIA" localSheetId="55">#REF!</definedName>
    <definedName name="BUSIA" localSheetId="56">#REF!</definedName>
    <definedName name="BUSIA" localSheetId="58">#REF!</definedName>
    <definedName name="BUSIA" localSheetId="59">#REF!</definedName>
    <definedName name="BUSIA" localSheetId="57">#REF!</definedName>
    <definedName name="BUSIA">#REF!</definedName>
    <definedName name="butterflyvalves" localSheetId="1">#REF!</definedName>
    <definedName name="butterflyvalves" localSheetId="17">#REF!</definedName>
    <definedName name="butterflyvalves" localSheetId="33">#REF!</definedName>
    <definedName name="butterflyvalves" localSheetId="25">#REF!</definedName>
    <definedName name="butterflyvalves" localSheetId="19">#REF!</definedName>
    <definedName name="butterflyvalves" localSheetId="23">#REF!</definedName>
    <definedName name="butterflyvalves" localSheetId="39">#REF!</definedName>
    <definedName name="butterflyvalves" localSheetId="7">#REF!</definedName>
    <definedName name="butterflyvalves" localSheetId="43">#REF!</definedName>
    <definedName name="butterflyvalves" localSheetId="5">#REF!</definedName>
    <definedName name="butterflyvalves" localSheetId="3">#REF!</definedName>
    <definedName name="butterflyvalves" localSheetId="11">#REF!</definedName>
    <definedName name="butterflyvalves" localSheetId="13">#REF!</definedName>
    <definedName name="butterflyvalves" localSheetId="31">#REF!</definedName>
    <definedName name="butterflyvalves" localSheetId="45">#REF!</definedName>
    <definedName name="butterflyvalves" localSheetId="9">#REF!</definedName>
    <definedName name="butterflyvalves" localSheetId="41">#REF!</definedName>
    <definedName name="butterflyvalves" localSheetId="27">#REF!</definedName>
    <definedName name="butterflyvalves" localSheetId="37">#REF!</definedName>
    <definedName name="butterflyvalves" localSheetId="21">#REF!</definedName>
    <definedName name="butterflyvalves" localSheetId="51">#REF!</definedName>
    <definedName name="butterflyvalves" localSheetId="47">#REF!</definedName>
    <definedName name="butterflyvalves" localSheetId="29">#REF!</definedName>
    <definedName name="butterflyvalves" localSheetId="35">#REF!</definedName>
    <definedName name="butterflyvalves" localSheetId="15">#REF!</definedName>
    <definedName name="butterflyvalves" localSheetId="52">#REF!</definedName>
    <definedName name="butterflyvalves" localSheetId="61">#REF!</definedName>
    <definedName name="butterflyvalves" localSheetId="62">#REF!</definedName>
    <definedName name="butterflyvalves" localSheetId="63">#REF!</definedName>
    <definedName name="butterflyvalves" localSheetId="53">#REF!</definedName>
    <definedName name="butterflyvalves" localSheetId="54">#REF!</definedName>
    <definedName name="butterflyvalves" localSheetId="55">#REF!</definedName>
    <definedName name="butterflyvalves" localSheetId="56">#REF!</definedName>
    <definedName name="butterflyvalves" localSheetId="58">#REF!</definedName>
    <definedName name="butterflyvalves" localSheetId="59">#REF!</definedName>
    <definedName name="butterflyvalves" localSheetId="60">#REF!</definedName>
    <definedName name="butterflyvalves" localSheetId="48">#REF!</definedName>
    <definedName name="butterflyvalves" localSheetId="49">#REF!</definedName>
    <definedName name="butterflyvalves" localSheetId="50">#REF!</definedName>
    <definedName name="butterflyvalves" localSheetId="12">#REF!</definedName>
    <definedName name="butterflyvalves" localSheetId="34">#REF!</definedName>
    <definedName name="butterflyvalves" localSheetId="57">#REF!</definedName>
    <definedName name="butterflyvalves">#REF!</definedName>
    <definedName name="code">'[1]fitting rates'!$A$4:$G$223</definedName>
    <definedName name="COST" localSheetId="1">#REF!</definedName>
    <definedName name="COST" localSheetId="17">#REF!</definedName>
    <definedName name="COST" localSheetId="33">#REF!</definedName>
    <definedName name="COST" localSheetId="25">#REF!</definedName>
    <definedName name="COST" localSheetId="19">#REF!</definedName>
    <definedName name="COST" localSheetId="23">#REF!</definedName>
    <definedName name="COST" localSheetId="39">#REF!</definedName>
    <definedName name="COST" localSheetId="7">#REF!</definedName>
    <definedName name="COST" localSheetId="43">#REF!</definedName>
    <definedName name="COST" localSheetId="5">#REF!</definedName>
    <definedName name="COST" localSheetId="3">#REF!</definedName>
    <definedName name="COST" localSheetId="11">#REF!</definedName>
    <definedName name="COST" localSheetId="13">#REF!</definedName>
    <definedName name="COST" localSheetId="31">#REF!</definedName>
    <definedName name="COST" localSheetId="45">#REF!</definedName>
    <definedName name="COST" localSheetId="9">#REF!</definedName>
    <definedName name="COST" localSheetId="41">#REF!</definedName>
    <definedName name="COST" localSheetId="27">#REF!</definedName>
    <definedName name="COST" localSheetId="37">#REF!</definedName>
    <definedName name="COST" localSheetId="21">#REF!</definedName>
    <definedName name="COST" localSheetId="51">#REF!</definedName>
    <definedName name="COST" localSheetId="47">#REF!</definedName>
    <definedName name="COST" localSheetId="29">#REF!</definedName>
    <definedName name="COST" localSheetId="35">#REF!</definedName>
    <definedName name="COST" localSheetId="15">#REF!</definedName>
    <definedName name="COST" localSheetId="4">#REF!</definedName>
    <definedName name="COST" localSheetId="52">#REF!</definedName>
    <definedName name="COST" localSheetId="61">#REF!</definedName>
    <definedName name="COST" localSheetId="62">#REF!</definedName>
    <definedName name="COST" localSheetId="63">#REF!</definedName>
    <definedName name="COST" localSheetId="53">#REF!</definedName>
    <definedName name="COST" localSheetId="54">#REF!</definedName>
    <definedName name="COST" localSheetId="55">#REF!</definedName>
    <definedName name="COST" localSheetId="56">#REF!</definedName>
    <definedName name="COST" localSheetId="58">#REF!</definedName>
    <definedName name="COST" localSheetId="59">#REF!</definedName>
    <definedName name="COST" localSheetId="60">#REF!</definedName>
    <definedName name="COST" localSheetId="6">#REF!</definedName>
    <definedName name="COST" localSheetId="8">#REF!</definedName>
    <definedName name="COST" localSheetId="10">#REF!</definedName>
    <definedName name="COST" localSheetId="48">#REF!</definedName>
    <definedName name="COST" localSheetId="49">#REF!</definedName>
    <definedName name="COST" localSheetId="50">#REF!</definedName>
    <definedName name="COST" localSheetId="12">#REF!</definedName>
    <definedName name="COST" localSheetId="30">#REF!</definedName>
    <definedName name="COST" localSheetId="32">#REF!</definedName>
    <definedName name="COST" localSheetId="34">'NAM W-12 Backwash'!#REF!</definedName>
    <definedName name="COST" localSheetId="36">'NAM W-13 Treated Water Main'!#REF!</definedName>
    <definedName name="COST" localSheetId="38">'NAM W-14Reservoirs'!#REF!</definedName>
    <definedName name="COST" localSheetId="40">'NAM W-15 Distribution  '!#REF!</definedName>
    <definedName name="COST" localSheetId="42">'[2]H2O TREATMENT PLANT SITE(4.1)'!#REF!</definedName>
    <definedName name="COST" localSheetId="14">#REF!</definedName>
    <definedName name="COST" localSheetId="16">#REF!</definedName>
    <definedName name="COST" localSheetId="18">#REF!</definedName>
    <definedName name="COST" localSheetId="20">#REF!</definedName>
    <definedName name="COST" localSheetId="22">#REF!</definedName>
    <definedName name="COST" localSheetId="24">#REF!</definedName>
    <definedName name="COST" localSheetId="26">#REF!</definedName>
    <definedName name="COST" localSheetId="28">'NAM W-9'!#REF!</definedName>
    <definedName name="COST" localSheetId="57">#REF!</definedName>
    <definedName name="COST">#REF!</definedName>
    <definedName name="cover" localSheetId="1">#REF!</definedName>
    <definedName name="cover" localSheetId="17">#REF!</definedName>
    <definedName name="cover" localSheetId="33">#REF!</definedName>
    <definedName name="cover" localSheetId="25">#REF!</definedName>
    <definedName name="cover" localSheetId="19">#REF!</definedName>
    <definedName name="cover" localSheetId="23">#REF!</definedName>
    <definedName name="cover" localSheetId="39">#REF!</definedName>
    <definedName name="cover" localSheetId="7">#REF!</definedName>
    <definedName name="cover" localSheetId="43">#REF!</definedName>
    <definedName name="cover" localSheetId="5">#REF!</definedName>
    <definedName name="cover" localSheetId="3">#REF!</definedName>
    <definedName name="cover" localSheetId="11">#REF!</definedName>
    <definedName name="cover" localSheetId="13">#REF!</definedName>
    <definedName name="cover" localSheetId="31">#REF!</definedName>
    <definedName name="cover" localSheetId="45">#REF!</definedName>
    <definedName name="cover" localSheetId="9">#REF!</definedName>
    <definedName name="cover" localSheetId="41">#REF!</definedName>
    <definedName name="cover" localSheetId="27">#REF!</definedName>
    <definedName name="cover" localSheetId="37">#REF!</definedName>
    <definedName name="cover" localSheetId="21">#REF!</definedName>
    <definedName name="cover" localSheetId="51">#REF!</definedName>
    <definedName name="cover" localSheetId="47">#REF!</definedName>
    <definedName name="cover" localSheetId="29">#REF!</definedName>
    <definedName name="cover" localSheetId="35">#REF!</definedName>
    <definedName name="cover" localSheetId="15">#REF!</definedName>
    <definedName name="cover" localSheetId="4">#REF!</definedName>
    <definedName name="cover" localSheetId="52">#REF!</definedName>
    <definedName name="cover" localSheetId="61">#REF!</definedName>
    <definedName name="cover" localSheetId="62">#REF!</definedName>
    <definedName name="cover" localSheetId="63">#REF!</definedName>
    <definedName name="cover" localSheetId="53">#REF!</definedName>
    <definedName name="cover" localSheetId="54">#REF!</definedName>
    <definedName name="cover" localSheetId="55">#REF!</definedName>
    <definedName name="cover" localSheetId="56">#REF!</definedName>
    <definedName name="cover" localSheetId="58">#REF!</definedName>
    <definedName name="cover" localSheetId="59">#REF!</definedName>
    <definedName name="cover" localSheetId="60">#REF!</definedName>
    <definedName name="cover" localSheetId="6">#REF!</definedName>
    <definedName name="cover" localSheetId="10">#REF!</definedName>
    <definedName name="cover" localSheetId="48">#REF!</definedName>
    <definedName name="cover" localSheetId="49">#REF!</definedName>
    <definedName name="cover" localSheetId="50">#REF!</definedName>
    <definedName name="cover" localSheetId="12">#REF!</definedName>
    <definedName name="cover" localSheetId="30">#REF!</definedName>
    <definedName name="cover" localSheetId="32">#REF!</definedName>
    <definedName name="cover" localSheetId="34">#REF!</definedName>
    <definedName name="cover" localSheetId="36">#REF!</definedName>
    <definedName name="cover" localSheetId="38">#REF!</definedName>
    <definedName name="cover" localSheetId="40">#REF!</definedName>
    <definedName name="cover" localSheetId="14">#REF!</definedName>
    <definedName name="cover" localSheetId="16">#REF!</definedName>
    <definedName name="cover" localSheetId="18">#REF!</definedName>
    <definedName name="cover" localSheetId="20">#REF!</definedName>
    <definedName name="cover" localSheetId="22">#REF!</definedName>
    <definedName name="cover" localSheetId="24">#REF!</definedName>
    <definedName name="cover" localSheetId="26">#REF!</definedName>
    <definedName name="cover" localSheetId="28">#REF!</definedName>
    <definedName name="cover" localSheetId="57">#REF!</definedName>
    <definedName name="cover">#REF!</definedName>
    <definedName name="data">[1]list!$AG$8:$EW$23</definedName>
    <definedName name="DFlange" localSheetId="1">#REF!</definedName>
    <definedName name="DFlange" localSheetId="17">#REF!</definedName>
    <definedName name="DFlange" localSheetId="33">#REF!</definedName>
    <definedName name="DFlange" localSheetId="25">#REF!</definedName>
    <definedName name="DFlange" localSheetId="19">#REF!</definedName>
    <definedName name="DFlange" localSheetId="23">#REF!</definedName>
    <definedName name="DFlange" localSheetId="39">#REF!</definedName>
    <definedName name="DFlange" localSheetId="7">#REF!</definedName>
    <definedName name="DFlange" localSheetId="43">#REF!</definedName>
    <definedName name="DFlange" localSheetId="5">#REF!</definedName>
    <definedName name="DFlange" localSheetId="3">#REF!</definedName>
    <definedName name="DFlange" localSheetId="11">#REF!</definedName>
    <definedName name="DFlange" localSheetId="13">#REF!</definedName>
    <definedName name="DFlange" localSheetId="31">#REF!</definedName>
    <definedName name="DFlange" localSheetId="45">#REF!</definedName>
    <definedName name="DFlange" localSheetId="9">#REF!</definedName>
    <definedName name="DFlange" localSheetId="41">#REF!</definedName>
    <definedName name="DFlange" localSheetId="27">#REF!</definedName>
    <definedName name="DFlange" localSheetId="37">#REF!</definedName>
    <definedName name="DFlange" localSheetId="21">#REF!</definedName>
    <definedName name="DFlange" localSheetId="51">#REF!</definedName>
    <definedName name="DFlange" localSheetId="47">#REF!</definedName>
    <definedName name="DFlange" localSheetId="29">#REF!</definedName>
    <definedName name="DFlange" localSheetId="35">#REF!</definedName>
    <definedName name="DFlange" localSheetId="15">#REF!</definedName>
    <definedName name="DFlange" localSheetId="52">#REF!</definedName>
    <definedName name="DFlange" localSheetId="61">#REF!</definedName>
    <definedName name="DFlange" localSheetId="62">#REF!</definedName>
    <definedName name="DFlange" localSheetId="63">#REF!</definedName>
    <definedName name="DFlange" localSheetId="53">#REF!</definedName>
    <definedName name="DFlange" localSheetId="54">#REF!</definedName>
    <definedName name="DFlange" localSheetId="55">#REF!</definedName>
    <definedName name="DFlange" localSheetId="56">#REF!</definedName>
    <definedName name="DFlange" localSheetId="58">#REF!</definedName>
    <definedName name="DFlange" localSheetId="59">#REF!</definedName>
    <definedName name="DFlange" localSheetId="60">#REF!</definedName>
    <definedName name="DFlange" localSheetId="48">#REF!</definedName>
    <definedName name="DFlange" localSheetId="49">#REF!</definedName>
    <definedName name="DFlange" localSheetId="50">#REF!</definedName>
    <definedName name="DFlange" localSheetId="12">#REF!</definedName>
    <definedName name="DFlange" localSheetId="34">#REF!</definedName>
    <definedName name="DFlange" localSheetId="40">#REF!</definedName>
    <definedName name="DFlange" localSheetId="57">#REF!</definedName>
    <definedName name="DFlange">#REF!</definedName>
    <definedName name="ewrw" localSheetId="1">#REF!</definedName>
    <definedName name="ewrw" localSheetId="17">#REF!</definedName>
    <definedName name="ewrw" localSheetId="33">#REF!</definedName>
    <definedName name="ewrw" localSheetId="25">#REF!</definedName>
    <definedName name="ewrw" localSheetId="19">#REF!</definedName>
    <definedName name="ewrw" localSheetId="23">#REF!</definedName>
    <definedName name="ewrw" localSheetId="39">#REF!</definedName>
    <definedName name="ewrw" localSheetId="7">#REF!</definedName>
    <definedName name="ewrw" localSheetId="43">#REF!</definedName>
    <definedName name="ewrw" localSheetId="5">#REF!</definedName>
    <definedName name="ewrw" localSheetId="3">#REF!</definedName>
    <definedName name="ewrw" localSheetId="11">#REF!</definedName>
    <definedName name="ewrw" localSheetId="13">#REF!</definedName>
    <definedName name="ewrw" localSheetId="31">#REF!</definedName>
    <definedName name="ewrw" localSheetId="45">#REF!</definedName>
    <definedName name="ewrw" localSheetId="9">#REF!</definedName>
    <definedName name="ewrw" localSheetId="41">#REF!</definedName>
    <definedName name="ewrw" localSheetId="27">#REF!</definedName>
    <definedName name="ewrw" localSheetId="37">#REF!</definedName>
    <definedName name="ewrw" localSheetId="21">#REF!</definedName>
    <definedName name="ewrw" localSheetId="51">#REF!</definedName>
    <definedName name="ewrw" localSheetId="47">#REF!</definedName>
    <definedName name="ewrw" localSheetId="29">#REF!</definedName>
    <definedName name="ewrw" localSheetId="35">#REF!</definedName>
    <definedName name="ewrw" localSheetId="15">#REF!</definedName>
    <definedName name="ewrw" localSheetId="52">#REF!</definedName>
    <definedName name="ewrw" localSheetId="61">#REF!</definedName>
    <definedName name="ewrw" localSheetId="62">#REF!</definedName>
    <definedName name="ewrw" localSheetId="63">#REF!</definedName>
    <definedName name="ewrw" localSheetId="53">#REF!</definedName>
    <definedName name="ewrw" localSheetId="54">#REF!</definedName>
    <definedName name="ewrw" localSheetId="55">#REF!</definedName>
    <definedName name="ewrw" localSheetId="56">#REF!</definedName>
    <definedName name="ewrw" localSheetId="58">#REF!</definedName>
    <definedName name="ewrw" localSheetId="59">#REF!</definedName>
    <definedName name="ewrw" localSheetId="60">#REF!</definedName>
    <definedName name="ewrw" localSheetId="6">#REF!</definedName>
    <definedName name="ewrw" localSheetId="48">#REF!</definedName>
    <definedName name="ewrw" localSheetId="49">#REF!</definedName>
    <definedName name="ewrw" localSheetId="50">#REF!</definedName>
    <definedName name="ewrw" localSheetId="12">#REF!</definedName>
    <definedName name="ewrw" localSheetId="30">#REF!</definedName>
    <definedName name="ewrw" localSheetId="32">#REF!</definedName>
    <definedName name="ewrw" localSheetId="34">#REF!</definedName>
    <definedName name="ewrw" localSheetId="40">#REF!</definedName>
    <definedName name="ewrw" localSheetId="14">#REF!</definedName>
    <definedName name="ewrw" localSheetId="16">#REF!</definedName>
    <definedName name="ewrw" localSheetId="18">#REF!</definedName>
    <definedName name="ewrw" localSheetId="20">#REF!</definedName>
    <definedName name="ewrw" localSheetId="22">#REF!</definedName>
    <definedName name="ewrw" localSheetId="24">#REF!</definedName>
    <definedName name="ewrw" localSheetId="26">#REF!</definedName>
    <definedName name="ewrw" localSheetId="57">#REF!</definedName>
    <definedName name="ewrw">#REF!</definedName>
    <definedName name="Excel_BuiltIn__FilterDatabase_5" localSheetId="1">#REF!</definedName>
    <definedName name="Excel_BuiltIn__FilterDatabase_5" localSheetId="17">#REF!</definedName>
    <definedName name="Excel_BuiltIn__FilterDatabase_5" localSheetId="33">#REF!</definedName>
    <definedName name="Excel_BuiltIn__FilterDatabase_5" localSheetId="25">#REF!</definedName>
    <definedName name="Excel_BuiltIn__FilterDatabase_5" localSheetId="19">#REF!</definedName>
    <definedName name="Excel_BuiltIn__FilterDatabase_5" localSheetId="23">#REF!</definedName>
    <definedName name="Excel_BuiltIn__FilterDatabase_5" localSheetId="39">#REF!</definedName>
    <definedName name="Excel_BuiltIn__FilterDatabase_5" localSheetId="7">#REF!</definedName>
    <definedName name="Excel_BuiltIn__FilterDatabase_5" localSheetId="43">#REF!</definedName>
    <definedName name="Excel_BuiltIn__FilterDatabase_5" localSheetId="5">#REF!</definedName>
    <definedName name="Excel_BuiltIn__FilterDatabase_5" localSheetId="3">#REF!</definedName>
    <definedName name="Excel_BuiltIn__FilterDatabase_5" localSheetId="11">#REF!</definedName>
    <definedName name="Excel_BuiltIn__FilterDatabase_5" localSheetId="13">#REF!</definedName>
    <definedName name="Excel_BuiltIn__FilterDatabase_5" localSheetId="31">#REF!</definedName>
    <definedName name="Excel_BuiltIn__FilterDatabase_5" localSheetId="45">#REF!</definedName>
    <definedName name="Excel_BuiltIn__FilterDatabase_5" localSheetId="9">#REF!</definedName>
    <definedName name="Excel_BuiltIn__FilterDatabase_5" localSheetId="41">#REF!</definedName>
    <definedName name="Excel_BuiltIn__FilterDatabase_5" localSheetId="27">#REF!</definedName>
    <definedName name="Excel_BuiltIn__FilterDatabase_5" localSheetId="37">#REF!</definedName>
    <definedName name="Excel_BuiltIn__FilterDatabase_5" localSheetId="21">#REF!</definedName>
    <definedName name="Excel_BuiltIn__FilterDatabase_5" localSheetId="51">#REF!</definedName>
    <definedName name="Excel_BuiltIn__FilterDatabase_5" localSheetId="47">#REF!</definedName>
    <definedName name="Excel_BuiltIn__FilterDatabase_5" localSheetId="29">#REF!</definedName>
    <definedName name="Excel_BuiltIn__FilterDatabase_5" localSheetId="35">#REF!</definedName>
    <definedName name="Excel_BuiltIn__FilterDatabase_5" localSheetId="15">#REF!</definedName>
    <definedName name="Excel_BuiltIn__FilterDatabase_5" localSheetId="52">#REF!</definedName>
    <definedName name="Excel_BuiltIn__FilterDatabase_5" localSheetId="61">#REF!</definedName>
    <definedName name="Excel_BuiltIn__FilterDatabase_5" localSheetId="62">#REF!</definedName>
    <definedName name="Excel_BuiltIn__FilterDatabase_5" localSheetId="63">#REF!</definedName>
    <definedName name="Excel_BuiltIn__FilterDatabase_5" localSheetId="53">#REF!</definedName>
    <definedName name="Excel_BuiltIn__FilterDatabase_5" localSheetId="54">#REF!</definedName>
    <definedName name="Excel_BuiltIn__FilterDatabase_5" localSheetId="55">#REF!</definedName>
    <definedName name="Excel_BuiltIn__FilterDatabase_5" localSheetId="56">#REF!</definedName>
    <definedName name="Excel_BuiltIn__FilterDatabase_5" localSheetId="58">#REF!</definedName>
    <definedName name="Excel_BuiltIn__FilterDatabase_5" localSheetId="59">#REF!</definedName>
    <definedName name="Excel_BuiltIn__FilterDatabase_5" localSheetId="60">#REF!</definedName>
    <definedName name="Excel_BuiltIn__FilterDatabase_5" localSheetId="6">#REF!</definedName>
    <definedName name="Excel_BuiltIn__FilterDatabase_5" localSheetId="10">#REF!</definedName>
    <definedName name="Excel_BuiltIn__FilterDatabase_5" localSheetId="48">#REF!</definedName>
    <definedName name="Excel_BuiltIn__FilterDatabase_5" localSheetId="49">#REF!</definedName>
    <definedName name="Excel_BuiltIn__FilterDatabase_5" localSheetId="50">#REF!</definedName>
    <definedName name="Excel_BuiltIn__FilterDatabase_5" localSheetId="12">#REF!</definedName>
    <definedName name="Excel_BuiltIn__FilterDatabase_5" localSheetId="30">#REF!</definedName>
    <definedName name="Excel_BuiltIn__FilterDatabase_5" localSheetId="32">#REF!</definedName>
    <definedName name="Excel_BuiltIn__FilterDatabase_5" localSheetId="34">#REF!</definedName>
    <definedName name="Excel_BuiltIn__FilterDatabase_5" localSheetId="14">#REF!</definedName>
    <definedName name="Excel_BuiltIn__FilterDatabase_5" localSheetId="16">#REF!</definedName>
    <definedName name="Excel_BuiltIn__FilterDatabase_5" localSheetId="18">#REF!</definedName>
    <definedName name="Excel_BuiltIn__FilterDatabase_5" localSheetId="20">#REF!</definedName>
    <definedName name="Excel_BuiltIn__FilterDatabase_5" localSheetId="22">#REF!</definedName>
    <definedName name="Excel_BuiltIn__FilterDatabase_5" localSheetId="24">#REF!</definedName>
    <definedName name="Excel_BuiltIn__FilterDatabase_5" localSheetId="26">#REF!</definedName>
    <definedName name="Excel_BuiltIn__FilterDatabase_5" localSheetId="57">#REF!</definedName>
    <definedName name="Excel_BuiltIn__FilterDatabase_5">#REF!</definedName>
    <definedName name="fac" localSheetId="1">#REF!</definedName>
    <definedName name="fac" localSheetId="17">#REF!</definedName>
    <definedName name="fac" localSheetId="33">#REF!</definedName>
    <definedName name="fac" localSheetId="25">#REF!</definedName>
    <definedName name="fac" localSheetId="19">#REF!</definedName>
    <definedName name="fac" localSheetId="23">#REF!</definedName>
    <definedName name="fac" localSheetId="39">#REF!</definedName>
    <definedName name="fac" localSheetId="7">#REF!</definedName>
    <definedName name="fac" localSheetId="43">#REF!</definedName>
    <definedName name="fac" localSheetId="5">#REF!</definedName>
    <definedName name="fac" localSheetId="3">#REF!</definedName>
    <definedName name="fac" localSheetId="11">#REF!</definedName>
    <definedName name="fac" localSheetId="13">#REF!</definedName>
    <definedName name="fac" localSheetId="31">#REF!</definedName>
    <definedName name="fac" localSheetId="45">#REF!</definedName>
    <definedName name="fac" localSheetId="9">#REF!</definedName>
    <definedName name="fac" localSheetId="41">#REF!</definedName>
    <definedName name="fac" localSheetId="27">#REF!</definedName>
    <definedName name="fac" localSheetId="37">#REF!</definedName>
    <definedName name="fac" localSheetId="21">#REF!</definedName>
    <definedName name="fac" localSheetId="51">#REF!</definedName>
    <definedName name="fac" localSheetId="47">#REF!</definedName>
    <definedName name="fac" localSheetId="29">#REF!</definedName>
    <definedName name="fac" localSheetId="35">#REF!</definedName>
    <definedName name="fac" localSheetId="15">#REF!</definedName>
    <definedName name="fac" localSheetId="4">#REF!</definedName>
    <definedName name="fac" localSheetId="52">#REF!</definedName>
    <definedName name="fac" localSheetId="61">#REF!</definedName>
    <definedName name="fac" localSheetId="62">#REF!</definedName>
    <definedName name="fac" localSheetId="63">#REF!</definedName>
    <definedName name="fac" localSheetId="53">#REF!</definedName>
    <definedName name="fac" localSheetId="54">#REF!</definedName>
    <definedName name="fac" localSheetId="55">#REF!</definedName>
    <definedName name="fac" localSheetId="56">#REF!</definedName>
    <definedName name="fac" localSheetId="58">#REF!</definedName>
    <definedName name="fac" localSheetId="59">#REF!</definedName>
    <definedName name="fac" localSheetId="60">#REF!</definedName>
    <definedName name="fac" localSheetId="6">#REF!</definedName>
    <definedName name="fac" localSheetId="10">#REF!</definedName>
    <definedName name="fac" localSheetId="48">#REF!</definedName>
    <definedName name="fac" localSheetId="49">#REF!</definedName>
    <definedName name="fac" localSheetId="50">#REF!</definedName>
    <definedName name="fac" localSheetId="12">#REF!</definedName>
    <definedName name="fac" localSheetId="30">#REF!</definedName>
    <definedName name="fac" localSheetId="32">#REF!</definedName>
    <definedName name="fac" localSheetId="34">#REF!</definedName>
    <definedName name="fac" localSheetId="36">#REF!</definedName>
    <definedName name="fac" localSheetId="38">#REF!</definedName>
    <definedName name="fac" localSheetId="40">#REF!</definedName>
    <definedName name="fac" localSheetId="14">#REF!</definedName>
    <definedName name="fac" localSheetId="16">#REF!</definedName>
    <definedName name="fac" localSheetId="18">#REF!</definedName>
    <definedName name="fac" localSheetId="20">#REF!</definedName>
    <definedName name="fac" localSheetId="22">#REF!</definedName>
    <definedName name="fac" localSheetId="24">#REF!</definedName>
    <definedName name="fac" localSheetId="26">#REF!</definedName>
    <definedName name="fac" localSheetId="28">#REF!</definedName>
    <definedName name="fac" localSheetId="57">#REF!</definedName>
    <definedName name="fac">#REF!</definedName>
    <definedName name="fact" localSheetId="1">#REF!</definedName>
    <definedName name="fact" localSheetId="17">#REF!</definedName>
    <definedName name="fact" localSheetId="33">#REF!</definedName>
    <definedName name="fact" localSheetId="25">#REF!</definedName>
    <definedName name="fact" localSheetId="19">#REF!</definedName>
    <definedName name="fact" localSheetId="23">#REF!</definedName>
    <definedName name="fact" localSheetId="39">#REF!</definedName>
    <definedName name="fact" localSheetId="7">#REF!</definedName>
    <definedName name="fact" localSheetId="43">#REF!</definedName>
    <definedName name="fact" localSheetId="5">#REF!</definedName>
    <definedName name="fact" localSheetId="3">#REF!</definedName>
    <definedName name="fact" localSheetId="11">#REF!</definedName>
    <definedName name="fact" localSheetId="13">#REF!</definedName>
    <definedName name="fact" localSheetId="31">#REF!</definedName>
    <definedName name="fact" localSheetId="45">#REF!</definedName>
    <definedName name="fact" localSheetId="9">#REF!</definedName>
    <definedName name="fact" localSheetId="41">#REF!</definedName>
    <definedName name="fact" localSheetId="27">#REF!</definedName>
    <definedName name="fact" localSheetId="37">#REF!</definedName>
    <definedName name="fact" localSheetId="21">#REF!</definedName>
    <definedName name="fact" localSheetId="51">#REF!</definedName>
    <definedName name="fact" localSheetId="47">#REF!</definedName>
    <definedName name="fact" localSheetId="29">#REF!</definedName>
    <definedName name="fact" localSheetId="35">#REF!</definedName>
    <definedName name="fact" localSheetId="15">#REF!</definedName>
    <definedName name="fact" localSheetId="52">#REF!</definedName>
    <definedName name="fact" localSheetId="61">#REF!</definedName>
    <definedName name="fact" localSheetId="62">#REF!</definedName>
    <definedName name="fact" localSheetId="63">#REF!</definedName>
    <definedName name="fact" localSheetId="53">#REF!</definedName>
    <definedName name="fact" localSheetId="54">#REF!</definedName>
    <definedName name="fact" localSheetId="55">#REF!</definedName>
    <definedName name="fact" localSheetId="56">#REF!</definedName>
    <definedName name="fact" localSheetId="58">#REF!</definedName>
    <definedName name="fact" localSheetId="59">#REF!</definedName>
    <definedName name="fact" localSheetId="60">#REF!</definedName>
    <definedName name="fact" localSheetId="48">#REF!</definedName>
    <definedName name="fact" localSheetId="49">#REF!</definedName>
    <definedName name="fact" localSheetId="50">#REF!</definedName>
    <definedName name="fact" localSheetId="12">#REF!</definedName>
    <definedName name="fact" localSheetId="34">#REF!</definedName>
    <definedName name="fact" localSheetId="42">#REF!</definedName>
    <definedName name="fact" localSheetId="28">#REF!</definedName>
    <definedName name="fact" localSheetId="57">#REF!</definedName>
    <definedName name="fact">#REF!</definedName>
    <definedName name="facto" localSheetId="1">#REF!</definedName>
    <definedName name="facto" localSheetId="17">#REF!</definedName>
    <definedName name="facto" localSheetId="33">#REF!</definedName>
    <definedName name="facto" localSheetId="25">#REF!</definedName>
    <definedName name="facto" localSheetId="19">#REF!</definedName>
    <definedName name="facto" localSheetId="23">#REF!</definedName>
    <definedName name="facto" localSheetId="39">#REF!</definedName>
    <definedName name="facto" localSheetId="7">#REF!</definedName>
    <definedName name="facto" localSheetId="43">#REF!</definedName>
    <definedName name="facto" localSheetId="5">#REF!</definedName>
    <definedName name="facto" localSheetId="3">#REF!</definedName>
    <definedName name="facto" localSheetId="11">#REF!</definedName>
    <definedName name="facto" localSheetId="13">#REF!</definedName>
    <definedName name="facto" localSheetId="31">#REF!</definedName>
    <definedName name="facto" localSheetId="45">#REF!</definedName>
    <definedName name="facto" localSheetId="9">#REF!</definedName>
    <definedName name="facto" localSheetId="41">#REF!</definedName>
    <definedName name="facto" localSheetId="27">#REF!</definedName>
    <definedName name="facto" localSheetId="37">#REF!</definedName>
    <definedName name="facto" localSheetId="21">#REF!</definedName>
    <definedName name="facto" localSheetId="51">#REF!</definedName>
    <definedName name="facto" localSheetId="47">#REF!</definedName>
    <definedName name="facto" localSheetId="29">#REF!</definedName>
    <definedName name="facto" localSheetId="35">#REF!</definedName>
    <definedName name="facto" localSheetId="15">#REF!</definedName>
    <definedName name="facto" localSheetId="4">#REF!</definedName>
    <definedName name="facto" localSheetId="52">#REF!</definedName>
    <definedName name="facto" localSheetId="61">#REF!</definedName>
    <definedName name="facto" localSheetId="62">#REF!</definedName>
    <definedName name="facto" localSheetId="63">#REF!</definedName>
    <definedName name="facto" localSheetId="53">#REF!</definedName>
    <definedName name="facto" localSheetId="54">#REF!</definedName>
    <definedName name="facto" localSheetId="55">#REF!</definedName>
    <definedName name="facto" localSheetId="56">#REF!</definedName>
    <definedName name="facto" localSheetId="58">#REF!</definedName>
    <definedName name="facto" localSheetId="59">#REF!</definedName>
    <definedName name="facto" localSheetId="60">#REF!</definedName>
    <definedName name="facto" localSheetId="6">#REF!</definedName>
    <definedName name="facto" localSheetId="10">#REF!</definedName>
    <definedName name="facto" localSheetId="48">#REF!</definedName>
    <definedName name="facto" localSheetId="49">#REF!</definedName>
    <definedName name="facto" localSheetId="50">#REF!</definedName>
    <definedName name="facto" localSheetId="12">#REF!</definedName>
    <definedName name="facto" localSheetId="30">#REF!</definedName>
    <definedName name="facto" localSheetId="32">#REF!</definedName>
    <definedName name="facto" localSheetId="34">#REF!</definedName>
    <definedName name="facto" localSheetId="36">#REF!</definedName>
    <definedName name="facto" localSheetId="38">#REF!</definedName>
    <definedName name="facto" localSheetId="40">#REF!</definedName>
    <definedName name="facto" localSheetId="14">#REF!</definedName>
    <definedName name="facto" localSheetId="16">#REF!</definedName>
    <definedName name="facto" localSheetId="18">#REF!</definedName>
    <definedName name="facto" localSheetId="20">#REF!</definedName>
    <definedName name="facto" localSheetId="22">#REF!</definedName>
    <definedName name="facto" localSheetId="24">#REF!</definedName>
    <definedName name="facto" localSheetId="26">#REF!</definedName>
    <definedName name="facto" localSheetId="28">#REF!</definedName>
    <definedName name="facto" localSheetId="57">#REF!</definedName>
    <definedName name="facto">#REF!</definedName>
    <definedName name="factor" localSheetId="1">#REF!</definedName>
    <definedName name="factor" localSheetId="17">#REF!</definedName>
    <definedName name="factor" localSheetId="33">#REF!</definedName>
    <definedName name="factor" localSheetId="25">#REF!</definedName>
    <definedName name="factor" localSheetId="19">#REF!</definedName>
    <definedName name="factor" localSheetId="23">#REF!</definedName>
    <definedName name="factor" localSheetId="39">#REF!</definedName>
    <definedName name="factor" localSheetId="7">#REF!</definedName>
    <definedName name="factor" localSheetId="43">#REF!</definedName>
    <definedName name="factor" localSheetId="5">#REF!</definedName>
    <definedName name="factor" localSheetId="3">#REF!</definedName>
    <definedName name="factor" localSheetId="11">#REF!</definedName>
    <definedName name="factor" localSheetId="13">#REF!</definedName>
    <definedName name="factor" localSheetId="31">#REF!</definedName>
    <definedName name="factor" localSheetId="45">#REF!</definedName>
    <definedName name="factor" localSheetId="9">#REF!</definedName>
    <definedName name="factor" localSheetId="41">#REF!</definedName>
    <definedName name="factor" localSheetId="27">#REF!</definedName>
    <definedName name="factor" localSheetId="37">#REF!</definedName>
    <definedName name="factor" localSheetId="21">#REF!</definedName>
    <definedName name="factor" localSheetId="51">#REF!</definedName>
    <definedName name="factor" localSheetId="47">#REF!</definedName>
    <definedName name="factor" localSheetId="29">#REF!</definedName>
    <definedName name="factor" localSheetId="35">#REF!</definedName>
    <definedName name="factor" localSheetId="15">#REF!</definedName>
    <definedName name="factor" localSheetId="4">#REF!</definedName>
    <definedName name="factor" localSheetId="52">#REF!</definedName>
    <definedName name="factor" localSheetId="61">#REF!</definedName>
    <definedName name="factor" localSheetId="62">#REF!</definedName>
    <definedName name="factor" localSheetId="63">#REF!</definedName>
    <definedName name="factor" localSheetId="53">#REF!</definedName>
    <definedName name="factor" localSheetId="54">#REF!</definedName>
    <definedName name="factor" localSheetId="55">#REF!</definedName>
    <definedName name="factor" localSheetId="56">#REF!</definedName>
    <definedName name="factor" localSheetId="58">#REF!</definedName>
    <definedName name="factor" localSheetId="59">#REF!</definedName>
    <definedName name="factor" localSheetId="60">#REF!</definedName>
    <definedName name="factor" localSheetId="6">#REF!</definedName>
    <definedName name="factor" localSheetId="10">#REF!</definedName>
    <definedName name="factor" localSheetId="48">#REF!</definedName>
    <definedName name="factor" localSheetId="49">#REF!</definedName>
    <definedName name="factor" localSheetId="50">#REF!</definedName>
    <definedName name="factor" localSheetId="12">#REF!</definedName>
    <definedName name="factor" localSheetId="30">#REF!</definedName>
    <definedName name="factor" localSheetId="32">#REF!</definedName>
    <definedName name="factor" localSheetId="34">#REF!</definedName>
    <definedName name="factor" localSheetId="36">#REF!</definedName>
    <definedName name="factor" localSheetId="38">#REF!</definedName>
    <definedName name="factor" localSheetId="40">#REF!</definedName>
    <definedName name="factor" localSheetId="14">#REF!</definedName>
    <definedName name="factor" localSheetId="16">#REF!</definedName>
    <definedName name="factor" localSheetId="18">#REF!</definedName>
    <definedName name="factor" localSheetId="20">#REF!</definedName>
    <definedName name="factor" localSheetId="22">#REF!</definedName>
    <definedName name="factor" localSheetId="24">#REF!</definedName>
    <definedName name="factor" localSheetId="26">#REF!</definedName>
    <definedName name="factor" localSheetId="28">#REF!</definedName>
    <definedName name="factor" localSheetId="57">#REF!</definedName>
    <definedName name="factor">#REF!</definedName>
    <definedName name="factors" localSheetId="1">#REF!</definedName>
    <definedName name="factors" localSheetId="17">#REF!</definedName>
    <definedName name="factors" localSheetId="33">#REF!</definedName>
    <definedName name="factors" localSheetId="25">#REF!</definedName>
    <definedName name="factors" localSheetId="19">#REF!</definedName>
    <definedName name="factors" localSheetId="23">#REF!</definedName>
    <definedName name="factors" localSheetId="39">#REF!</definedName>
    <definedName name="factors" localSheetId="7">#REF!</definedName>
    <definedName name="factors" localSheetId="43">#REF!</definedName>
    <definedName name="factors" localSheetId="5">#REF!</definedName>
    <definedName name="factors" localSheetId="3">#REF!</definedName>
    <definedName name="factors" localSheetId="11">#REF!</definedName>
    <definedName name="factors" localSheetId="13">#REF!</definedName>
    <definedName name="factors" localSheetId="31">#REF!</definedName>
    <definedName name="factors" localSheetId="45">#REF!</definedName>
    <definedName name="factors" localSheetId="9">#REF!</definedName>
    <definedName name="factors" localSheetId="41">#REF!</definedName>
    <definedName name="factors" localSheetId="27">#REF!</definedName>
    <definedName name="factors" localSheetId="37">#REF!</definedName>
    <definedName name="factors" localSheetId="21">#REF!</definedName>
    <definedName name="factors" localSheetId="51">#REF!</definedName>
    <definedName name="factors" localSheetId="47">#REF!</definedName>
    <definedName name="factors" localSheetId="29">#REF!</definedName>
    <definedName name="factors" localSheetId="35">#REF!</definedName>
    <definedName name="factors" localSheetId="15">#REF!</definedName>
    <definedName name="factors" localSheetId="4">#REF!</definedName>
    <definedName name="factors" localSheetId="52">#REF!</definedName>
    <definedName name="factors" localSheetId="61">#REF!</definedName>
    <definedName name="factors" localSheetId="62">#REF!</definedName>
    <definedName name="factors" localSheetId="63">#REF!</definedName>
    <definedName name="factors" localSheetId="53">#REF!</definedName>
    <definedName name="factors" localSheetId="54">#REF!</definedName>
    <definedName name="factors" localSheetId="55">#REF!</definedName>
    <definedName name="factors" localSheetId="56">#REF!</definedName>
    <definedName name="factors" localSheetId="58">#REF!</definedName>
    <definedName name="factors" localSheetId="59">#REF!</definedName>
    <definedName name="factors" localSheetId="60">#REF!</definedName>
    <definedName name="factors" localSheetId="6">#REF!</definedName>
    <definedName name="factors" localSheetId="10">#REF!</definedName>
    <definedName name="factors" localSheetId="48">#REF!</definedName>
    <definedName name="factors" localSheetId="49">#REF!</definedName>
    <definedName name="factors" localSheetId="50">#REF!</definedName>
    <definedName name="factors" localSheetId="12">#REF!</definedName>
    <definedName name="factors" localSheetId="30">#REF!</definedName>
    <definedName name="factors" localSheetId="32">#REF!</definedName>
    <definedName name="factors" localSheetId="34">#REF!</definedName>
    <definedName name="factors" localSheetId="36">#REF!</definedName>
    <definedName name="factors" localSheetId="38">#REF!</definedName>
    <definedName name="factors" localSheetId="40">#REF!</definedName>
    <definedName name="factors" localSheetId="14">#REF!</definedName>
    <definedName name="factors" localSheetId="16">#REF!</definedName>
    <definedName name="factors" localSheetId="18">#REF!</definedName>
    <definedName name="factors" localSheetId="20">#REF!</definedName>
    <definedName name="factors" localSheetId="22">#REF!</definedName>
    <definedName name="factors" localSheetId="24">#REF!</definedName>
    <definedName name="factors" localSheetId="26">#REF!</definedName>
    <definedName name="factors" localSheetId="28">#REF!</definedName>
    <definedName name="factors" localSheetId="57">#REF!</definedName>
    <definedName name="factors">#REF!</definedName>
    <definedName name="Flangespig" localSheetId="1">#REF!</definedName>
    <definedName name="Flangespig" localSheetId="17">#REF!</definedName>
    <definedName name="Flangespig" localSheetId="33">#REF!</definedName>
    <definedName name="Flangespig" localSheetId="25">#REF!</definedName>
    <definedName name="Flangespig" localSheetId="19">#REF!</definedName>
    <definedName name="Flangespig" localSheetId="23">#REF!</definedName>
    <definedName name="Flangespig" localSheetId="39">#REF!</definedName>
    <definedName name="Flangespig" localSheetId="7">#REF!</definedName>
    <definedName name="Flangespig" localSheetId="43">#REF!</definedName>
    <definedName name="Flangespig" localSheetId="5">#REF!</definedName>
    <definedName name="Flangespig" localSheetId="3">#REF!</definedName>
    <definedName name="Flangespig" localSheetId="11">#REF!</definedName>
    <definedName name="Flangespig" localSheetId="13">#REF!</definedName>
    <definedName name="Flangespig" localSheetId="31">#REF!</definedName>
    <definedName name="Flangespig" localSheetId="45">#REF!</definedName>
    <definedName name="Flangespig" localSheetId="9">#REF!</definedName>
    <definedName name="Flangespig" localSheetId="41">#REF!</definedName>
    <definedName name="Flangespig" localSheetId="27">#REF!</definedName>
    <definedName name="Flangespig" localSheetId="37">#REF!</definedName>
    <definedName name="Flangespig" localSheetId="21">#REF!</definedName>
    <definedName name="Flangespig" localSheetId="47">#REF!</definedName>
    <definedName name="Flangespig" localSheetId="29">#REF!</definedName>
    <definedName name="Flangespig" localSheetId="35">#REF!</definedName>
    <definedName name="Flangespig" localSheetId="15">#REF!</definedName>
    <definedName name="Flangespig" localSheetId="63">#REF!</definedName>
    <definedName name="Flangespig" localSheetId="53">#REF!</definedName>
    <definedName name="Flangespig" localSheetId="54">#REF!</definedName>
    <definedName name="Flangespig" localSheetId="55">#REF!</definedName>
    <definedName name="Flangespig" localSheetId="56">#REF!</definedName>
    <definedName name="Flangespig" localSheetId="58">#REF!</definedName>
    <definedName name="Flangespig" localSheetId="59">#REF!</definedName>
    <definedName name="Flangespig" localSheetId="60">#REF!</definedName>
    <definedName name="Flangespig" localSheetId="48">#REF!</definedName>
    <definedName name="Flangespig" localSheetId="49">#REF!</definedName>
    <definedName name="Flangespig" localSheetId="50">#REF!</definedName>
    <definedName name="Flangespig" localSheetId="12">#REF!</definedName>
    <definedName name="Flangespig" localSheetId="34">#REF!</definedName>
    <definedName name="Flangespig" localSheetId="57">#REF!</definedName>
    <definedName name="Flangespig">#REF!</definedName>
    <definedName name="gatevalves" localSheetId="1">#REF!</definedName>
    <definedName name="gatevalves" localSheetId="17">#REF!</definedName>
    <definedName name="gatevalves" localSheetId="33">#REF!</definedName>
    <definedName name="gatevalves" localSheetId="25">#REF!</definedName>
    <definedName name="gatevalves" localSheetId="19">#REF!</definedName>
    <definedName name="gatevalves" localSheetId="23">#REF!</definedName>
    <definedName name="gatevalves" localSheetId="39">#REF!</definedName>
    <definedName name="gatevalves" localSheetId="7">#REF!</definedName>
    <definedName name="gatevalves" localSheetId="43">#REF!</definedName>
    <definedName name="gatevalves" localSheetId="5">#REF!</definedName>
    <definedName name="gatevalves" localSheetId="3">#REF!</definedName>
    <definedName name="gatevalves" localSheetId="11">#REF!</definedName>
    <definedName name="gatevalves" localSheetId="13">#REF!</definedName>
    <definedName name="gatevalves" localSheetId="31">#REF!</definedName>
    <definedName name="gatevalves" localSheetId="45">#REF!</definedName>
    <definedName name="gatevalves" localSheetId="9">#REF!</definedName>
    <definedName name="gatevalves" localSheetId="41">#REF!</definedName>
    <definedName name="gatevalves" localSheetId="27">#REF!</definedName>
    <definedName name="gatevalves" localSheetId="37">#REF!</definedName>
    <definedName name="gatevalves" localSheetId="21">#REF!</definedName>
    <definedName name="gatevalves" localSheetId="47">#REF!</definedName>
    <definedName name="gatevalves" localSheetId="29">#REF!</definedName>
    <definedName name="gatevalves" localSheetId="35">#REF!</definedName>
    <definedName name="gatevalves" localSheetId="15">#REF!</definedName>
    <definedName name="gatevalves" localSheetId="63">#REF!</definedName>
    <definedName name="gatevalves" localSheetId="53">#REF!</definedName>
    <definedName name="gatevalves" localSheetId="54">#REF!</definedName>
    <definedName name="gatevalves" localSheetId="55">#REF!</definedName>
    <definedName name="gatevalves" localSheetId="56">#REF!</definedName>
    <definedName name="gatevalves" localSheetId="58">#REF!</definedName>
    <definedName name="gatevalves" localSheetId="59">#REF!</definedName>
    <definedName name="gatevalves" localSheetId="60">#REF!</definedName>
    <definedName name="gatevalves" localSheetId="48">#REF!</definedName>
    <definedName name="gatevalves" localSheetId="49">#REF!</definedName>
    <definedName name="gatevalves" localSheetId="50">#REF!</definedName>
    <definedName name="gatevalves" localSheetId="12">#REF!</definedName>
    <definedName name="gatevalves" localSheetId="34">#REF!</definedName>
    <definedName name="gatevalves" localSheetId="57">#REF!</definedName>
    <definedName name="gatevalves">#REF!</definedName>
    <definedName name="High_Income_estimated_l_c_d">[3]Assumptions!$B$52:$S$52</definedName>
    <definedName name="High_Income_p_h">[3]Assumptions!$B$60:$IV$60</definedName>
    <definedName name="High_Income_tariff">[3]Assumptions!$B$39:$S$39</definedName>
    <definedName name="inserts" localSheetId="1">#REF!</definedName>
    <definedName name="inserts" localSheetId="17">#REF!</definedName>
    <definedName name="inserts" localSheetId="33">#REF!</definedName>
    <definedName name="inserts" localSheetId="25">#REF!</definedName>
    <definedName name="inserts" localSheetId="19">#REF!</definedName>
    <definedName name="inserts" localSheetId="23">#REF!</definedName>
    <definedName name="inserts" localSheetId="39">#REF!</definedName>
    <definedName name="inserts" localSheetId="7">#REF!</definedName>
    <definedName name="inserts" localSheetId="43">#REF!</definedName>
    <definedName name="inserts" localSheetId="5">#REF!</definedName>
    <definedName name="inserts" localSheetId="3">#REF!</definedName>
    <definedName name="inserts" localSheetId="11">#REF!</definedName>
    <definedName name="inserts" localSheetId="13">#REF!</definedName>
    <definedName name="inserts" localSheetId="31">#REF!</definedName>
    <definedName name="inserts" localSheetId="45">#REF!</definedName>
    <definedName name="inserts" localSheetId="9">#REF!</definedName>
    <definedName name="inserts" localSheetId="41">#REF!</definedName>
    <definedName name="inserts" localSheetId="27">#REF!</definedName>
    <definedName name="inserts" localSheetId="37">#REF!</definedName>
    <definedName name="inserts" localSheetId="21">#REF!</definedName>
    <definedName name="inserts" localSheetId="51">#REF!</definedName>
    <definedName name="inserts" localSheetId="47">#REF!</definedName>
    <definedName name="inserts" localSheetId="29">#REF!</definedName>
    <definedName name="inserts" localSheetId="35">#REF!</definedName>
    <definedName name="inserts" localSheetId="15">#REF!</definedName>
    <definedName name="inserts" localSheetId="52">#REF!</definedName>
    <definedName name="inserts" localSheetId="61">#REF!</definedName>
    <definedName name="inserts" localSheetId="62">#REF!</definedName>
    <definedName name="inserts" localSheetId="63">#REF!</definedName>
    <definedName name="inserts" localSheetId="53">#REF!</definedName>
    <definedName name="inserts" localSheetId="54">#REF!</definedName>
    <definedName name="inserts" localSheetId="55">#REF!</definedName>
    <definedName name="inserts" localSheetId="56">#REF!</definedName>
    <definedName name="inserts" localSheetId="58">#REF!</definedName>
    <definedName name="inserts" localSheetId="59">#REF!</definedName>
    <definedName name="inserts" localSheetId="60">#REF!</definedName>
    <definedName name="inserts" localSheetId="48">#REF!</definedName>
    <definedName name="inserts" localSheetId="49">#REF!</definedName>
    <definedName name="inserts" localSheetId="50">#REF!</definedName>
    <definedName name="inserts" localSheetId="12">#REF!</definedName>
    <definedName name="inserts" localSheetId="34">#REF!</definedName>
    <definedName name="inserts" localSheetId="40">#REF!</definedName>
    <definedName name="inserts" localSheetId="57">#REF!</definedName>
    <definedName name="inserts">#REF!</definedName>
    <definedName name="junctions" localSheetId="1">#REF!</definedName>
    <definedName name="junctions" localSheetId="17">#REF!</definedName>
    <definedName name="junctions" localSheetId="33">#REF!</definedName>
    <definedName name="junctions" localSheetId="25">#REF!</definedName>
    <definedName name="junctions" localSheetId="19">#REF!</definedName>
    <definedName name="junctions" localSheetId="23">#REF!</definedName>
    <definedName name="junctions" localSheetId="39">#REF!</definedName>
    <definedName name="junctions" localSheetId="7">#REF!</definedName>
    <definedName name="junctions" localSheetId="43">#REF!</definedName>
    <definedName name="junctions" localSheetId="5">#REF!</definedName>
    <definedName name="junctions" localSheetId="3">#REF!</definedName>
    <definedName name="junctions" localSheetId="11">#REF!</definedName>
    <definedName name="junctions" localSheetId="13">#REF!</definedName>
    <definedName name="junctions" localSheetId="31">#REF!</definedName>
    <definedName name="junctions" localSheetId="45">#REF!</definedName>
    <definedName name="junctions" localSheetId="9">#REF!</definedName>
    <definedName name="junctions" localSheetId="41">#REF!</definedName>
    <definedName name="junctions" localSheetId="27">#REF!</definedName>
    <definedName name="junctions" localSheetId="37">#REF!</definedName>
    <definedName name="junctions" localSheetId="21">#REF!</definedName>
    <definedName name="junctions" localSheetId="51">#REF!</definedName>
    <definedName name="junctions" localSheetId="47">#REF!</definedName>
    <definedName name="junctions" localSheetId="29">#REF!</definedName>
    <definedName name="junctions" localSheetId="35">#REF!</definedName>
    <definedName name="junctions" localSheetId="15">#REF!</definedName>
    <definedName name="junctions" localSheetId="52">#REF!</definedName>
    <definedName name="junctions" localSheetId="61">#REF!</definedName>
    <definedName name="junctions" localSheetId="62">#REF!</definedName>
    <definedName name="junctions" localSheetId="63">#REF!</definedName>
    <definedName name="junctions" localSheetId="53">#REF!</definedName>
    <definedName name="junctions" localSheetId="54">#REF!</definedName>
    <definedName name="junctions" localSheetId="55">#REF!</definedName>
    <definedName name="junctions" localSheetId="56">#REF!</definedName>
    <definedName name="junctions" localSheetId="58">#REF!</definedName>
    <definedName name="junctions" localSheetId="59">#REF!</definedName>
    <definedName name="junctions" localSheetId="60">#REF!</definedName>
    <definedName name="junctions" localSheetId="48">#REF!</definedName>
    <definedName name="junctions" localSheetId="49">#REF!</definedName>
    <definedName name="junctions" localSheetId="50">#REF!</definedName>
    <definedName name="junctions" localSheetId="12">#REF!</definedName>
    <definedName name="junctions" localSheetId="34">#REF!</definedName>
    <definedName name="junctions" localSheetId="40">#REF!</definedName>
    <definedName name="junctions" localSheetId="57">#REF!</definedName>
    <definedName name="junctions">#REF!</definedName>
    <definedName name="ladders" localSheetId="1">#REF!</definedName>
    <definedName name="ladders" localSheetId="17">#REF!</definedName>
    <definedName name="ladders" localSheetId="33">#REF!</definedName>
    <definedName name="ladders" localSheetId="25">#REF!</definedName>
    <definedName name="ladders" localSheetId="19">#REF!</definedName>
    <definedName name="ladders" localSheetId="23">#REF!</definedName>
    <definedName name="ladders" localSheetId="39">#REF!</definedName>
    <definedName name="ladders" localSheetId="7">#REF!</definedName>
    <definedName name="ladders" localSheetId="43">#REF!</definedName>
    <definedName name="ladders" localSheetId="5">#REF!</definedName>
    <definedName name="ladders" localSheetId="3">#REF!</definedName>
    <definedName name="ladders" localSheetId="11">#REF!</definedName>
    <definedName name="ladders" localSheetId="13">#REF!</definedName>
    <definedName name="ladders" localSheetId="31">#REF!</definedName>
    <definedName name="ladders" localSheetId="45">#REF!</definedName>
    <definedName name="ladders" localSheetId="9">#REF!</definedName>
    <definedName name="ladders" localSheetId="41">#REF!</definedName>
    <definedName name="ladders" localSheetId="27">#REF!</definedName>
    <definedName name="ladders" localSheetId="37">#REF!</definedName>
    <definedName name="ladders" localSheetId="21">#REF!</definedName>
    <definedName name="ladders" localSheetId="51">#REF!</definedName>
    <definedName name="ladders" localSheetId="47">#REF!</definedName>
    <definedName name="ladders" localSheetId="29">#REF!</definedName>
    <definedName name="ladders" localSheetId="35">#REF!</definedName>
    <definedName name="ladders" localSheetId="15">#REF!</definedName>
    <definedName name="ladders" localSheetId="52">#REF!</definedName>
    <definedName name="ladders" localSheetId="61">#REF!</definedName>
    <definedName name="ladders" localSheetId="62">#REF!</definedName>
    <definedName name="ladders" localSheetId="63">#REF!</definedName>
    <definedName name="ladders" localSheetId="53">#REF!</definedName>
    <definedName name="ladders" localSheetId="54">#REF!</definedName>
    <definedName name="ladders" localSheetId="55">#REF!</definedName>
    <definedName name="ladders" localSheetId="56">#REF!</definedName>
    <definedName name="ladders" localSheetId="58">#REF!</definedName>
    <definedName name="ladders" localSheetId="59">#REF!</definedName>
    <definedName name="ladders" localSheetId="60">#REF!</definedName>
    <definedName name="ladders" localSheetId="48">#REF!</definedName>
    <definedName name="ladders" localSheetId="49">#REF!</definedName>
    <definedName name="ladders" localSheetId="50">#REF!</definedName>
    <definedName name="ladders" localSheetId="12">#REF!</definedName>
    <definedName name="ladders" localSheetId="34">#REF!</definedName>
    <definedName name="ladders" localSheetId="40">#REF!</definedName>
    <definedName name="ladders" localSheetId="57">#REF!</definedName>
    <definedName name="ladders">#REF!</definedName>
    <definedName name="Masindi_conversion_rate" localSheetId="1">#REF!</definedName>
    <definedName name="Masindi_conversion_rate" localSheetId="17">#REF!</definedName>
    <definedName name="Masindi_conversion_rate" localSheetId="33">#REF!</definedName>
    <definedName name="Masindi_conversion_rate" localSheetId="25">#REF!</definedName>
    <definedName name="Masindi_conversion_rate" localSheetId="19">#REF!</definedName>
    <definedName name="Masindi_conversion_rate" localSheetId="23">#REF!</definedName>
    <definedName name="Masindi_conversion_rate" localSheetId="39">#REF!</definedName>
    <definedName name="Masindi_conversion_rate" localSheetId="7">#REF!</definedName>
    <definedName name="Masindi_conversion_rate" localSheetId="43">#REF!</definedName>
    <definedName name="Masindi_conversion_rate" localSheetId="5">#REF!</definedName>
    <definedName name="Masindi_conversion_rate" localSheetId="3">#REF!</definedName>
    <definedName name="Masindi_conversion_rate" localSheetId="11">#REF!</definedName>
    <definedName name="Masindi_conversion_rate" localSheetId="13">#REF!</definedName>
    <definedName name="Masindi_conversion_rate" localSheetId="31">#REF!</definedName>
    <definedName name="Masindi_conversion_rate" localSheetId="45">#REF!</definedName>
    <definedName name="Masindi_conversion_rate" localSheetId="9">#REF!</definedName>
    <definedName name="Masindi_conversion_rate" localSheetId="41">#REF!</definedName>
    <definedName name="Masindi_conversion_rate" localSheetId="27">#REF!</definedName>
    <definedName name="Masindi_conversion_rate" localSheetId="37">#REF!</definedName>
    <definedName name="Masindi_conversion_rate" localSheetId="21">#REF!</definedName>
    <definedName name="Masindi_conversion_rate" localSheetId="51">#REF!</definedName>
    <definedName name="Masindi_conversion_rate" localSheetId="47">#REF!</definedName>
    <definedName name="Masindi_conversion_rate" localSheetId="29">#REF!</definedName>
    <definedName name="Masindi_conversion_rate" localSheetId="35">#REF!</definedName>
    <definedName name="Masindi_conversion_rate" localSheetId="15">#REF!</definedName>
    <definedName name="Masindi_conversion_rate" localSheetId="4">#REF!</definedName>
    <definedName name="Masindi_conversion_rate" localSheetId="52">#REF!</definedName>
    <definedName name="Masindi_conversion_rate" localSheetId="61">#REF!</definedName>
    <definedName name="Masindi_conversion_rate" localSheetId="62">#REF!</definedName>
    <definedName name="Masindi_conversion_rate" localSheetId="63">#REF!</definedName>
    <definedName name="Masindi_conversion_rate" localSheetId="53">#REF!</definedName>
    <definedName name="Masindi_conversion_rate" localSheetId="54">#REF!</definedName>
    <definedName name="Masindi_conversion_rate" localSheetId="55">#REF!</definedName>
    <definedName name="Masindi_conversion_rate" localSheetId="56">#REF!</definedName>
    <definedName name="Masindi_conversion_rate" localSheetId="58">#REF!</definedName>
    <definedName name="Masindi_conversion_rate" localSheetId="59">#REF!</definedName>
    <definedName name="Masindi_conversion_rate" localSheetId="60">#REF!</definedName>
    <definedName name="Masindi_conversion_rate" localSheetId="6">#REF!</definedName>
    <definedName name="Masindi_conversion_rate" localSheetId="10">#REF!</definedName>
    <definedName name="Masindi_conversion_rate" localSheetId="48">#REF!</definedName>
    <definedName name="Masindi_conversion_rate" localSheetId="49">#REF!</definedName>
    <definedName name="Masindi_conversion_rate" localSheetId="50">#REF!</definedName>
    <definedName name="Masindi_conversion_rate" localSheetId="12">#REF!</definedName>
    <definedName name="Masindi_conversion_rate" localSheetId="30">#REF!</definedName>
    <definedName name="Masindi_conversion_rate" localSheetId="32">#REF!</definedName>
    <definedName name="Masindi_conversion_rate" localSheetId="34">#REF!</definedName>
    <definedName name="Masindi_conversion_rate" localSheetId="36">#REF!</definedName>
    <definedName name="Masindi_conversion_rate" localSheetId="40">#REF!</definedName>
    <definedName name="Masindi_conversion_rate" localSheetId="42">#REF!</definedName>
    <definedName name="Masindi_conversion_rate" localSheetId="14">#REF!</definedName>
    <definedName name="Masindi_conversion_rate" localSheetId="16">#REF!</definedName>
    <definedName name="Masindi_conversion_rate" localSheetId="18">#REF!</definedName>
    <definedName name="Masindi_conversion_rate" localSheetId="20">#REF!</definedName>
    <definedName name="Masindi_conversion_rate" localSheetId="22">#REF!</definedName>
    <definedName name="Masindi_conversion_rate" localSheetId="24">#REF!</definedName>
    <definedName name="Masindi_conversion_rate" localSheetId="26">#REF!</definedName>
    <definedName name="Masindi_conversion_rate" localSheetId="28">#REF!</definedName>
    <definedName name="Masindi_conversion_rate" localSheetId="57">#REF!</definedName>
    <definedName name="Masindi_conversion_rate">#REF!</definedName>
    <definedName name="MOS" localSheetId="53">#REF!</definedName>
    <definedName name="MOS" localSheetId="54">#REF!</definedName>
    <definedName name="MOS" localSheetId="55">#REF!</definedName>
    <definedName name="MOS" localSheetId="56">#REF!</definedName>
    <definedName name="MOS" localSheetId="58">#REF!</definedName>
    <definedName name="MOS" localSheetId="59">#REF!</definedName>
    <definedName name="MOS" localSheetId="57">#REF!</definedName>
    <definedName name="MOS">#REF!</definedName>
    <definedName name="MOSES" localSheetId="53">#REF!</definedName>
    <definedName name="MOSES" localSheetId="54">#REF!</definedName>
    <definedName name="MOSES" localSheetId="55">#REF!</definedName>
    <definedName name="MOSES" localSheetId="56">#REF!</definedName>
    <definedName name="MOSES" localSheetId="58">#REF!</definedName>
    <definedName name="MOSES" localSheetId="59">#REF!</definedName>
    <definedName name="MOSES" localSheetId="49">#REF!</definedName>
    <definedName name="MOSES" localSheetId="50">#REF!</definedName>
    <definedName name="MOSES" localSheetId="57">#REF!</definedName>
    <definedName name="MOSES">#REF!</definedName>
    <definedName name="MWE" localSheetId="53">#REF!</definedName>
    <definedName name="MWE" localSheetId="54">#REF!</definedName>
    <definedName name="MWE" localSheetId="55">#REF!</definedName>
    <definedName name="MWE" localSheetId="56">#REF!</definedName>
    <definedName name="MWE" localSheetId="58">#REF!</definedName>
    <definedName name="MWE" localSheetId="59">#REF!</definedName>
    <definedName name="MWE" localSheetId="49">#REF!</definedName>
    <definedName name="MWE" localSheetId="50">#REF!</definedName>
    <definedName name="MWE" localSheetId="57">#REF!</definedName>
    <definedName name="MWE">#REF!</definedName>
    <definedName name="NAMATALA" localSheetId="53">'[2]H2O TREATMENT PLANT SITE(4.1)'!#REF!</definedName>
    <definedName name="NAMATALA" localSheetId="54">'[2]H2O TREATMENT PLANT SITE(4.1)'!#REF!</definedName>
    <definedName name="NAMATALA" localSheetId="55">'[2]H2O TREATMENT PLANT SITE(4.1)'!#REF!</definedName>
    <definedName name="NAMATALA" localSheetId="56">'[2]H2O TREATMENT PLANT SITE(4.1)'!#REF!</definedName>
    <definedName name="NAMATALA" localSheetId="58">'[2]H2O TREATMENT PLANT SITE(4.1)'!#REF!</definedName>
    <definedName name="NAMATALA" localSheetId="59">'[2]H2O TREATMENT PLANT SITE(4.1)'!#REF!</definedName>
    <definedName name="NAMATALA" localSheetId="60">'[2]H2O TREATMENT PLANT SITE(4.1)'!#REF!</definedName>
    <definedName name="NAMATALA" localSheetId="48">'[2]H2O TREATMENT PLANT SITE(4.1)'!#REF!</definedName>
    <definedName name="NAMATALA" localSheetId="49">'[2]H2O TREATMENT PLANT SITE(4.1)'!#REF!</definedName>
    <definedName name="NAMATALA" localSheetId="50">'[2]H2O TREATMENT PLANT SITE(4.1)'!#REF!</definedName>
    <definedName name="NAMATALA" localSheetId="57">'[2]H2O TREATMENT PLANT SITE(4.1)'!#REF!</definedName>
    <definedName name="NAMATALA">'[2]H2O TREATMENT PLANT SITE(4.1)'!#REF!</definedName>
    <definedName name="name" localSheetId="1">#REF!</definedName>
    <definedName name="name" localSheetId="17">#REF!</definedName>
    <definedName name="name" localSheetId="33">#REF!</definedName>
    <definedName name="name" localSheetId="25">#REF!</definedName>
    <definedName name="name" localSheetId="19">#REF!</definedName>
    <definedName name="name" localSheetId="23">#REF!</definedName>
    <definedName name="name" localSheetId="39">#REF!</definedName>
    <definedName name="name" localSheetId="7">#REF!</definedName>
    <definedName name="name" localSheetId="43">#REF!</definedName>
    <definedName name="name" localSheetId="5">#REF!</definedName>
    <definedName name="name" localSheetId="3">#REF!</definedName>
    <definedName name="name" localSheetId="11">#REF!</definedName>
    <definedName name="name" localSheetId="13">#REF!</definedName>
    <definedName name="name" localSheetId="31">#REF!</definedName>
    <definedName name="name" localSheetId="45">#REF!</definedName>
    <definedName name="name" localSheetId="9">#REF!</definedName>
    <definedName name="name" localSheetId="41">#REF!</definedName>
    <definedName name="name" localSheetId="27">#REF!</definedName>
    <definedName name="name" localSheetId="37">#REF!</definedName>
    <definedName name="name" localSheetId="21">#REF!</definedName>
    <definedName name="name" localSheetId="51">#REF!</definedName>
    <definedName name="name" localSheetId="47">#REF!</definedName>
    <definedName name="name" localSheetId="29">#REF!</definedName>
    <definedName name="name" localSheetId="35">#REF!</definedName>
    <definedName name="name" localSheetId="15">#REF!</definedName>
    <definedName name="name" localSheetId="4">#REF!</definedName>
    <definedName name="name" localSheetId="52">#REF!</definedName>
    <definedName name="name" localSheetId="61">#REF!</definedName>
    <definedName name="name" localSheetId="62">#REF!</definedName>
    <definedName name="name" localSheetId="63">#REF!</definedName>
    <definedName name="name" localSheetId="53">#REF!</definedName>
    <definedName name="name" localSheetId="54">#REF!</definedName>
    <definedName name="name" localSheetId="55">#REF!</definedName>
    <definedName name="name" localSheetId="56">#REF!</definedName>
    <definedName name="name" localSheetId="58">#REF!</definedName>
    <definedName name="name" localSheetId="59">#REF!</definedName>
    <definedName name="name" localSheetId="60">#REF!</definedName>
    <definedName name="name" localSheetId="6">#REF!</definedName>
    <definedName name="name" localSheetId="10">#REF!</definedName>
    <definedName name="name" localSheetId="48">#REF!</definedName>
    <definedName name="name" localSheetId="49">#REF!</definedName>
    <definedName name="name" localSheetId="50">#REF!</definedName>
    <definedName name="name" localSheetId="12">#REF!</definedName>
    <definedName name="name" localSheetId="30">#REF!</definedName>
    <definedName name="name" localSheetId="32">#REF!</definedName>
    <definedName name="name" localSheetId="34">#REF!</definedName>
    <definedName name="name" localSheetId="36">#REF!</definedName>
    <definedName name="name" localSheetId="38">#REF!</definedName>
    <definedName name="name" localSheetId="40">#REF!</definedName>
    <definedName name="name" localSheetId="14">#REF!</definedName>
    <definedName name="name" localSheetId="16">#REF!</definedName>
    <definedName name="name" localSheetId="18">#REF!</definedName>
    <definedName name="name" localSheetId="20">#REF!</definedName>
    <definedName name="name" localSheetId="22">#REF!</definedName>
    <definedName name="name" localSheetId="24">#REF!</definedName>
    <definedName name="name" localSheetId="26">#REF!</definedName>
    <definedName name="name" localSheetId="28">#REF!</definedName>
    <definedName name="name" localSheetId="57">#REF!</definedName>
    <definedName name="name">#REF!</definedName>
    <definedName name="nonreturnvalves" localSheetId="1">#REF!</definedName>
    <definedName name="nonreturnvalves" localSheetId="17">#REF!</definedName>
    <definedName name="nonreturnvalves" localSheetId="33">#REF!</definedName>
    <definedName name="nonreturnvalves" localSheetId="25">#REF!</definedName>
    <definedName name="nonreturnvalves" localSheetId="19">#REF!</definedName>
    <definedName name="nonreturnvalves" localSheetId="23">#REF!</definedName>
    <definedName name="nonreturnvalves" localSheetId="39">#REF!</definedName>
    <definedName name="nonreturnvalves" localSheetId="7">#REF!</definedName>
    <definedName name="nonreturnvalves" localSheetId="43">#REF!</definedName>
    <definedName name="nonreturnvalves" localSheetId="5">#REF!</definedName>
    <definedName name="nonreturnvalves" localSheetId="3">#REF!</definedName>
    <definedName name="nonreturnvalves" localSheetId="11">#REF!</definedName>
    <definedName name="nonreturnvalves" localSheetId="13">#REF!</definedName>
    <definedName name="nonreturnvalves" localSheetId="31">#REF!</definedName>
    <definedName name="nonreturnvalves" localSheetId="45">#REF!</definedName>
    <definedName name="nonreturnvalves" localSheetId="9">#REF!</definedName>
    <definedName name="nonreturnvalves" localSheetId="41">#REF!</definedName>
    <definedName name="nonreturnvalves" localSheetId="27">#REF!</definedName>
    <definedName name="nonreturnvalves" localSheetId="37">#REF!</definedName>
    <definedName name="nonreturnvalves" localSheetId="21">#REF!</definedName>
    <definedName name="nonreturnvalves" localSheetId="51">#REF!</definedName>
    <definedName name="nonreturnvalves" localSheetId="47">#REF!</definedName>
    <definedName name="nonreturnvalves" localSheetId="29">#REF!</definedName>
    <definedName name="nonreturnvalves" localSheetId="35">#REF!</definedName>
    <definedName name="nonreturnvalves" localSheetId="15">#REF!</definedName>
    <definedName name="nonreturnvalves" localSheetId="52">#REF!</definedName>
    <definedName name="nonreturnvalves" localSheetId="61">#REF!</definedName>
    <definedName name="nonreturnvalves" localSheetId="62">#REF!</definedName>
    <definedName name="nonreturnvalves" localSheetId="63">#REF!</definedName>
    <definedName name="nonreturnvalves" localSheetId="53">#REF!</definedName>
    <definedName name="nonreturnvalves" localSheetId="54">#REF!</definedName>
    <definedName name="nonreturnvalves" localSheetId="55">#REF!</definedName>
    <definedName name="nonreturnvalves" localSheetId="56">#REF!</definedName>
    <definedName name="nonreturnvalves" localSheetId="58">#REF!</definedName>
    <definedName name="nonreturnvalves" localSheetId="59">#REF!</definedName>
    <definedName name="nonreturnvalves" localSheetId="60">#REF!</definedName>
    <definedName name="nonreturnvalves" localSheetId="48">#REF!</definedName>
    <definedName name="nonreturnvalves" localSheetId="49">#REF!</definedName>
    <definedName name="nonreturnvalves" localSheetId="50">#REF!</definedName>
    <definedName name="nonreturnvalves" localSheetId="12">#REF!</definedName>
    <definedName name="nonreturnvalves" localSheetId="34">#REF!</definedName>
    <definedName name="nonreturnvalves" localSheetId="57">#REF!</definedName>
    <definedName name="nonreturnvalves">#REF!</definedName>
    <definedName name="number" localSheetId="1">[4]Summary!#REF!</definedName>
    <definedName name="number" localSheetId="17">[4]Summary!#REF!</definedName>
    <definedName name="number" localSheetId="33">[4]Summary!#REF!</definedName>
    <definedName name="number" localSheetId="25">[4]Summary!#REF!</definedName>
    <definedName name="number" localSheetId="19">[4]Summary!#REF!</definedName>
    <definedName name="number" localSheetId="23">[4]Summary!#REF!</definedName>
    <definedName name="number" localSheetId="39">[4]Summary!#REF!</definedName>
    <definedName name="number" localSheetId="7">[4]Summary!#REF!</definedName>
    <definedName name="number" localSheetId="43">[4]Summary!#REF!</definedName>
    <definedName name="number" localSheetId="5">[4]Summary!#REF!</definedName>
    <definedName name="number" localSheetId="3">[4]Summary!#REF!</definedName>
    <definedName name="number" localSheetId="11">[4]Summary!#REF!</definedName>
    <definedName name="number" localSheetId="13">[4]Summary!#REF!</definedName>
    <definedName name="number" localSheetId="31">[4]Summary!#REF!</definedName>
    <definedName name="number" localSheetId="45">[4]Summary!#REF!</definedName>
    <definedName name="number" localSheetId="9">[4]Summary!#REF!</definedName>
    <definedName name="number" localSheetId="41">[4]Summary!#REF!</definedName>
    <definedName name="number" localSheetId="27">[4]Summary!#REF!</definedName>
    <definedName name="number" localSheetId="37">[4]Summary!#REF!</definedName>
    <definedName name="number" localSheetId="21">[4]Summary!#REF!</definedName>
    <definedName name="number" localSheetId="51">[4]Summary!#REF!</definedName>
    <definedName name="number" localSheetId="47">[4]Summary!#REF!</definedName>
    <definedName name="number" localSheetId="29">[4]Summary!#REF!</definedName>
    <definedName name="number" localSheetId="35">[4]Summary!#REF!</definedName>
    <definedName name="number" localSheetId="15">[4]Summary!#REF!</definedName>
    <definedName name="number" localSheetId="52">[4]Summary!#REF!</definedName>
    <definedName name="number" localSheetId="61">[4]Summary!#REF!</definedName>
    <definedName name="number" localSheetId="62">[4]Summary!#REF!</definedName>
    <definedName name="number" localSheetId="63">[4]Summary!#REF!</definedName>
    <definedName name="number" localSheetId="53">[4]Summary!#REF!</definedName>
    <definedName name="number" localSheetId="54">[4]Summary!#REF!</definedName>
    <definedName name="number" localSheetId="55">[4]Summary!#REF!</definedName>
    <definedName name="number" localSheetId="56">[4]Summary!#REF!</definedName>
    <definedName name="number" localSheetId="58">[4]Summary!#REF!</definedName>
    <definedName name="number" localSheetId="59">[4]Summary!#REF!</definedName>
    <definedName name="number" localSheetId="60">[4]Summary!#REF!</definedName>
    <definedName name="number" localSheetId="6">[4]Summary!#REF!</definedName>
    <definedName name="number" localSheetId="10">[4]Summary!#REF!</definedName>
    <definedName name="number" localSheetId="48">[4]Summary!#REF!</definedName>
    <definedName name="number" localSheetId="49">[4]Summary!#REF!</definedName>
    <definedName name="number" localSheetId="50">[4]Summary!#REF!</definedName>
    <definedName name="number" localSheetId="12">[4]Summary!#REF!</definedName>
    <definedName name="number" localSheetId="30">[4]Summary!#REF!</definedName>
    <definedName name="number" localSheetId="32">[4]Summary!#REF!</definedName>
    <definedName name="number" localSheetId="34">[4]Summary!#REF!</definedName>
    <definedName name="number" localSheetId="14">[4]Summary!#REF!</definedName>
    <definedName name="number" localSheetId="16">[4]Summary!#REF!</definedName>
    <definedName name="number" localSheetId="18">[4]Summary!#REF!</definedName>
    <definedName name="number" localSheetId="20">[4]Summary!#REF!</definedName>
    <definedName name="number" localSheetId="22">[4]Summary!#REF!</definedName>
    <definedName name="number" localSheetId="24">[4]Summary!#REF!</definedName>
    <definedName name="number" localSheetId="26">[4]Summary!#REF!</definedName>
    <definedName name="number" localSheetId="57">[4]Summary!#REF!</definedName>
    <definedName name="number">[4]Summary!#REF!</definedName>
    <definedName name="paiting" localSheetId="1">#REF!</definedName>
    <definedName name="paiting" localSheetId="17">#REF!</definedName>
    <definedName name="paiting" localSheetId="33">#REF!</definedName>
    <definedName name="paiting" localSheetId="25">#REF!</definedName>
    <definedName name="paiting" localSheetId="19">#REF!</definedName>
    <definedName name="paiting" localSheetId="23">#REF!</definedName>
    <definedName name="paiting" localSheetId="39">#REF!</definedName>
    <definedName name="paiting" localSheetId="7">#REF!</definedName>
    <definedName name="paiting" localSheetId="43">#REF!</definedName>
    <definedName name="paiting" localSheetId="5">#REF!</definedName>
    <definedName name="paiting" localSheetId="3">#REF!</definedName>
    <definedName name="paiting" localSheetId="11">#REF!</definedName>
    <definedName name="paiting" localSheetId="13">#REF!</definedName>
    <definedName name="paiting" localSheetId="31">#REF!</definedName>
    <definedName name="paiting" localSheetId="45">#REF!</definedName>
    <definedName name="paiting" localSheetId="9">#REF!</definedName>
    <definedName name="paiting" localSheetId="41">#REF!</definedName>
    <definedName name="paiting" localSheetId="27">#REF!</definedName>
    <definedName name="paiting" localSheetId="37">#REF!</definedName>
    <definedName name="paiting" localSheetId="21">#REF!</definedName>
    <definedName name="paiting" localSheetId="51">#REF!</definedName>
    <definedName name="paiting" localSheetId="47">#REF!</definedName>
    <definedName name="paiting" localSheetId="29">#REF!</definedName>
    <definedName name="paiting" localSheetId="35">#REF!</definedName>
    <definedName name="paiting" localSheetId="15">#REF!</definedName>
    <definedName name="paiting" localSheetId="52">#REF!</definedName>
    <definedName name="paiting" localSheetId="61">#REF!</definedName>
    <definedName name="paiting" localSheetId="62">#REF!</definedName>
    <definedName name="paiting" localSheetId="63">#REF!</definedName>
    <definedName name="paiting" localSheetId="53">#REF!</definedName>
    <definedName name="paiting" localSheetId="54">#REF!</definedName>
    <definedName name="paiting" localSheetId="55">#REF!</definedName>
    <definedName name="paiting" localSheetId="56">#REF!</definedName>
    <definedName name="paiting" localSheetId="58">#REF!</definedName>
    <definedName name="paiting" localSheetId="59">#REF!</definedName>
    <definedName name="paiting" localSheetId="60">#REF!</definedName>
    <definedName name="paiting" localSheetId="48">#REF!</definedName>
    <definedName name="paiting" localSheetId="49">#REF!</definedName>
    <definedName name="paiting" localSheetId="50">#REF!</definedName>
    <definedName name="paiting" localSheetId="12">#REF!</definedName>
    <definedName name="paiting" localSheetId="34">#REF!</definedName>
    <definedName name="paiting" localSheetId="40">#REF!</definedName>
    <definedName name="paiting" localSheetId="57">#REF!</definedName>
    <definedName name="paiting">#REF!</definedName>
    <definedName name="pipes" localSheetId="1">#REF!</definedName>
    <definedName name="pipes" localSheetId="17">#REF!</definedName>
    <definedName name="pipes" localSheetId="33">#REF!</definedName>
    <definedName name="pipes" localSheetId="25">#REF!</definedName>
    <definedName name="pipes" localSheetId="19">#REF!</definedName>
    <definedName name="pipes" localSheetId="23">#REF!</definedName>
    <definedName name="pipes" localSheetId="39">#REF!</definedName>
    <definedName name="pipes" localSheetId="7">#REF!</definedName>
    <definedName name="pipes" localSheetId="43">#REF!</definedName>
    <definedName name="pipes" localSheetId="5">#REF!</definedName>
    <definedName name="pipes" localSheetId="3">#REF!</definedName>
    <definedName name="pipes" localSheetId="11">#REF!</definedName>
    <definedName name="pipes" localSheetId="13">#REF!</definedName>
    <definedName name="pipes" localSheetId="31">#REF!</definedName>
    <definedName name="pipes" localSheetId="45">#REF!</definedName>
    <definedName name="pipes" localSheetId="9">#REF!</definedName>
    <definedName name="pipes" localSheetId="41">#REF!</definedName>
    <definedName name="pipes" localSheetId="27">#REF!</definedName>
    <definedName name="pipes" localSheetId="37">#REF!</definedName>
    <definedName name="pipes" localSheetId="21">#REF!</definedName>
    <definedName name="pipes" localSheetId="51">#REF!</definedName>
    <definedName name="pipes" localSheetId="47">#REF!</definedName>
    <definedName name="pipes" localSheetId="29">#REF!</definedName>
    <definedName name="pipes" localSheetId="35">#REF!</definedName>
    <definedName name="pipes" localSheetId="15">#REF!</definedName>
    <definedName name="pipes" localSheetId="52">#REF!</definedName>
    <definedName name="pipes" localSheetId="61">#REF!</definedName>
    <definedName name="pipes" localSheetId="62">#REF!</definedName>
    <definedName name="pipes" localSheetId="63">#REF!</definedName>
    <definedName name="pipes" localSheetId="53">#REF!</definedName>
    <definedName name="pipes" localSheetId="54">#REF!</definedName>
    <definedName name="pipes" localSheetId="55">#REF!</definedName>
    <definedName name="pipes" localSheetId="56">#REF!</definedName>
    <definedName name="pipes" localSheetId="58">#REF!</definedName>
    <definedName name="pipes" localSheetId="59">#REF!</definedName>
    <definedName name="pipes" localSheetId="60">#REF!</definedName>
    <definedName name="pipes" localSheetId="48">#REF!</definedName>
    <definedName name="pipes" localSheetId="49">#REF!</definedName>
    <definedName name="pipes" localSheetId="50">#REF!</definedName>
    <definedName name="pipes" localSheetId="12">#REF!</definedName>
    <definedName name="pipes" localSheetId="34">#REF!</definedName>
    <definedName name="pipes" localSheetId="40">#REF!</definedName>
    <definedName name="pipes" localSheetId="57">#REF!</definedName>
    <definedName name="pipes">#REF!</definedName>
    <definedName name="_xlnm.Print_Area" localSheetId="0">COVER!$A$1:$C$40</definedName>
    <definedName name="_xlnm.Print_Area" localSheetId="1">#REF!</definedName>
    <definedName name="_xlnm.Print_Area" localSheetId="17">#REF!</definedName>
    <definedName name="_xlnm.Print_Area" localSheetId="33">#REF!</definedName>
    <definedName name="_xlnm.Print_Area" localSheetId="25">#REF!</definedName>
    <definedName name="_xlnm.Print_Area" localSheetId="19">#REF!</definedName>
    <definedName name="_xlnm.Print_Area" localSheetId="23">#REF!</definedName>
    <definedName name="_xlnm.Print_Area" localSheetId="39">#REF!</definedName>
    <definedName name="_xlnm.Print_Area" localSheetId="7">#REF!</definedName>
    <definedName name="_xlnm.Print_Area" localSheetId="43">#REF!</definedName>
    <definedName name="_xlnm.Print_Area" localSheetId="5">#REF!</definedName>
    <definedName name="_xlnm.Print_Area" localSheetId="11">#REF!</definedName>
    <definedName name="_xlnm.Print_Area" localSheetId="13">#REF!</definedName>
    <definedName name="_xlnm.Print_Area" localSheetId="31">#REF!</definedName>
    <definedName name="_xlnm.Print_Area" localSheetId="45">#REF!</definedName>
    <definedName name="_xlnm.Print_Area" localSheetId="9">#REF!</definedName>
    <definedName name="_xlnm.Print_Area" localSheetId="41">#REF!</definedName>
    <definedName name="_xlnm.Print_Area" localSheetId="27">#REF!</definedName>
    <definedName name="_xlnm.Print_Area" localSheetId="37">#REF!</definedName>
    <definedName name="_xlnm.Print_Area" localSheetId="21">#REF!</definedName>
    <definedName name="_xlnm.Print_Area" localSheetId="51">#REF!</definedName>
    <definedName name="_xlnm.Print_Area" localSheetId="47">#REF!</definedName>
    <definedName name="_xlnm.Print_Area" localSheetId="29">#REF!</definedName>
    <definedName name="_xlnm.Print_Area" localSheetId="35">#REF!</definedName>
    <definedName name="_xlnm.Print_Area" localSheetId="15">#REF!</definedName>
    <definedName name="_xlnm.Print_Area" localSheetId="4">'Grand Summary'!$A$1:$F$67</definedName>
    <definedName name="_xlnm.Print_Area" localSheetId="52">#REF!</definedName>
    <definedName name="_xlnm.Print_Area" localSheetId="61">'KOB S-10 Sanitation'!#REF!</definedName>
    <definedName name="_xlnm.Print_Area" localSheetId="62">#REF!</definedName>
    <definedName name="_xlnm.Print_Area" localSheetId="63">#REF!</definedName>
    <definedName name="_xlnm.Print_Area" localSheetId="53">#REF!</definedName>
    <definedName name="_xlnm.Print_Area" localSheetId="54">'KOB S-3 Sanitation'!$A$1:$F$383</definedName>
    <definedName name="_xlnm.Print_Area" localSheetId="55">#REF!</definedName>
    <definedName name="_xlnm.Print_Area" localSheetId="56">'KOB S-5 Sanitation'!$A$1:$F$384</definedName>
    <definedName name="_xlnm.Print_Area" localSheetId="58">'KOB S-7 Sanitation '!#REF!</definedName>
    <definedName name="_xlnm.Print_Area" localSheetId="59">'KOB S-8 Sanitation '!#REF!</definedName>
    <definedName name="_xlnm.Print_Area" localSheetId="60">'KOB S-9 Sanitation'!#REF!</definedName>
    <definedName name="_xlnm.Print_Area" localSheetId="6">'NAM G-1 GenItems'!$A$1:$F$249</definedName>
    <definedName name="_xlnm.Print_Area" localSheetId="8">'NAM G-2 DayWrks'!$A$1:$F$216</definedName>
    <definedName name="_xlnm.Print_Area" localSheetId="10">'NAM G-3 MethdRtdChrgs'!$A$1:$F$75</definedName>
    <definedName name="_xlnm.Print_Area" localSheetId="48">'NAM S-1 Sanitation'!#REF!</definedName>
    <definedName name="_xlnm.Print_Area" localSheetId="49">'NAM S-2 Sanitation'!$A$1:$F$217</definedName>
    <definedName name="_xlnm.Print_Area" localSheetId="50">#REF!</definedName>
    <definedName name="_xlnm.Print_Area" localSheetId="12">'NAM W-1'!$A$1:$F$233</definedName>
    <definedName name="_xlnm.Print_Area" localSheetId="30">'NAM W-10'!$A$1:$F$313</definedName>
    <definedName name="_xlnm.Print_Area" localSheetId="32">'NAM W-11'!$A$1:$F$347</definedName>
    <definedName name="_xlnm.Print_Area" localSheetId="34">'NAM W-12 Backwash'!$A$1:$F$295</definedName>
    <definedName name="_xlnm.Print_Area" localSheetId="36">'NAM W-13 Treated Water Main'!$A$1:$F$261</definedName>
    <definedName name="_xlnm.Print_Area" localSheetId="38">'NAM W-14Reservoirs'!$A$1:$F$311</definedName>
    <definedName name="_xlnm.Print_Area" localSheetId="40">'NAM W-15 Distribution  '!$B$1:$G$349</definedName>
    <definedName name="_xlnm.Print_Area" localSheetId="42">'NAM W-16 Office Blk'!$A$1:$F$375</definedName>
    <definedName name="_xlnm.Print_Area" localSheetId="14">'NAM W-2'!$A$1:$F$260</definedName>
    <definedName name="_xlnm.Print_Area" localSheetId="16">'NAM W-3'!$A$1:$F$462</definedName>
    <definedName name="_xlnm.Print_Area" localSheetId="18">'NAM W-4'!$A$1:$F$318</definedName>
    <definedName name="_xlnm.Print_Area" localSheetId="20">'NAM W-5'!$A$1:$F$429</definedName>
    <definedName name="_xlnm.Print_Area" localSheetId="22">'NAM W-6'!$A$1:$F$416</definedName>
    <definedName name="_xlnm.Print_Area" localSheetId="24">'NAM W-7'!$A$1:$F$384</definedName>
    <definedName name="_xlnm.Print_Area" localSheetId="26">'NAM W-8'!$A$1:$F$348</definedName>
    <definedName name="_xlnm.Print_Area" localSheetId="28">'NAM W-9'!$A$1:$F$423</definedName>
    <definedName name="_xlnm.Print_Area" localSheetId="2">'Preliminaries -nam'!$A$1:$H$406</definedName>
    <definedName name="_xlnm.Print_Area" localSheetId="57">#REF!</definedName>
    <definedName name="_xlnm.Print_Area">#REF!</definedName>
    <definedName name="_xlnm.Print_Titles" localSheetId="4">'Grand Summary'!$1:$8</definedName>
    <definedName name="_xlnm.Print_Titles" localSheetId="44">'NAM E-1'!$1:$6</definedName>
    <definedName name="_xlnm.Print_Titles" localSheetId="6">'NAM G-1 GenItems'!$1:$7</definedName>
    <definedName name="_xlnm.Print_Titles" localSheetId="8">'NAM G-2 DayWrks'!$1:$7</definedName>
    <definedName name="_xlnm.Print_Titles" localSheetId="10">'NAM G-3 MethdRtdChrgs'!$1:$7</definedName>
    <definedName name="_xlnm.Print_Titles" localSheetId="46">'NAM M-1'!$1:$6</definedName>
    <definedName name="_xlnm.Print_Titles" localSheetId="12">'NAM W-1'!$1:$7</definedName>
    <definedName name="_xlnm.Print_Titles" localSheetId="30">'NAM W-10'!$1:$7</definedName>
    <definedName name="_xlnm.Print_Titles" localSheetId="32">'NAM W-11'!$1:$7</definedName>
    <definedName name="_xlnm.Print_Titles" localSheetId="34">'NAM W-12 Backwash'!$1:$7</definedName>
    <definedName name="_xlnm.Print_Titles" localSheetId="36">'NAM W-13 Treated Water Main'!$1:$8</definedName>
    <definedName name="_xlnm.Print_Titles" localSheetId="38">'NAM W-14Reservoirs'!$1:$7</definedName>
    <definedName name="_xlnm.Print_Titles" localSheetId="40">'NAM W-15 Distribution  '!$1:$7</definedName>
    <definedName name="_xlnm.Print_Titles" localSheetId="42">'NAM W-16 Office Blk'!$1:$7</definedName>
    <definedName name="_xlnm.Print_Titles" localSheetId="14">'NAM W-2'!$1:$7</definedName>
    <definedName name="_xlnm.Print_Titles" localSheetId="16">'NAM W-3'!$1:$7</definedName>
    <definedName name="_xlnm.Print_Titles" localSheetId="18">'NAM W-4'!$1:$7</definedName>
    <definedName name="_xlnm.Print_Titles" localSheetId="20">'NAM W-5'!$1:$7</definedName>
    <definedName name="_xlnm.Print_Titles" localSheetId="22">'NAM W-6'!$1:$7</definedName>
    <definedName name="_xlnm.Print_Titles" localSheetId="24">'NAM W-7'!$1:$7</definedName>
    <definedName name="_xlnm.Print_Titles" localSheetId="26">'NAM W-8'!$1:$7</definedName>
    <definedName name="_xlnm.Print_Titles" localSheetId="28">'NAM W-9'!$1:$7</definedName>
    <definedName name="_xlnm.Print_Titles" localSheetId="2">'Preliminaries -nam'!$1:$3</definedName>
    <definedName name="Print_Titles_MI" localSheetId="34">'NAM W-12 Backwash'!$A$2:$IU$7</definedName>
    <definedName name="Print_Titles_MI" localSheetId="36">'NAM W-13 Treated Water Main'!$A$1:$IN$7</definedName>
    <definedName name="Print_Titles_MI" localSheetId="38">'NAM W-14Reservoirs'!$A$2:$IU$7</definedName>
    <definedName name="Print_Titles_MI" localSheetId="40">'NAM W-15 Distribution  '!$A$2:$IO$6</definedName>
    <definedName name="Print_Titles_MI" localSheetId="28">'NAM W-9'!$A$2:$IU$7</definedName>
    <definedName name="protectivelayers" localSheetId="1">#REF!</definedName>
    <definedName name="protectivelayers" localSheetId="17">#REF!</definedName>
    <definedName name="protectivelayers" localSheetId="33">#REF!</definedName>
    <definedName name="protectivelayers" localSheetId="25">#REF!</definedName>
    <definedName name="protectivelayers" localSheetId="19">#REF!</definedName>
    <definedName name="protectivelayers" localSheetId="23">#REF!</definedName>
    <definedName name="protectivelayers" localSheetId="39">#REF!</definedName>
    <definedName name="protectivelayers" localSheetId="7">#REF!</definedName>
    <definedName name="protectivelayers" localSheetId="43">#REF!</definedName>
    <definedName name="protectivelayers" localSheetId="5">#REF!</definedName>
    <definedName name="protectivelayers" localSheetId="3">#REF!</definedName>
    <definedName name="protectivelayers" localSheetId="11">#REF!</definedName>
    <definedName name="protectivelayers" localSheetId="13">#REF!</definedName>
    <definedName name="protectivelayers" localSheetId="31">#REF!</definedName>
    <definedName name="protectivelayers" localSheetId="45">#REF!</definedName>
    <definedName name="protectivelayers" localSheetId="9">#REF!</definedName>
    <definedName name="protectivelayers" localSheetId="41">#REF!</definedName>
    <definedName name="protectivelayers" localSheetId="27">#REF!</definedName>
    <definedName name="protectivelayers" localSheetId="37">#REF!</definedName>
    <definedName name="protectivelayers" localSheetId="21">#REF!</definedName>
    <definedName name="protectivelayers" localSheetId="51">#REF!</definedName>
    <definedName name="protectivelayers" localSheetId="47">#REF!</definedName>
    <definedName name="protectivelayers" localSheetId="29">#REF!</definedName>
    <definedName name="protectivelayers" localSheetId="35">#REF!</definedName>
    <definedName name="protectivelayers" localSheetId="15">#REF!</definedName>
    <definedName name="protectivelayers" localSheetId="52">#REF!</definedName>
    <definedName name="protectivelayers" localSheetId="61">#REF!</definedName>
    <definedName name="protectivelayers" localSheetId="62">#REF!</definedName>
    <definedName name="protectivelayers" localSheetId="63">#REF!</definedName>
    <definedName name="protectivelayers" localSheetId="53">#REF!</definedName>
    <definedName name="protectivelayers" localSheetId="54">#REF!</definedName>
    <definedName name="protectivelayers" localSheetId="55">#REF!</definedName>
    <definedName name="protectivelayers" localSheetId="56">#REF!</definedName>
    <definedName name="protectivelayers" localSheetId="58">#REF!</definedName>
    <definedName name="protectivelayers" localSheetId="59">#REF!</definedName>
    <definedName name="protectivelayers" localSheetId="60">#REF!</definedName>
    <definedName name="protectivelayers" localSheetId="6">#REF!</definedName>
    <definedName name="protectivelayers" localSheetId="48">#REF!</definedName>
    <definedName name="protectivelayers" localSheetId="49">#REF!</definedName>
    <definedName name="protectivelayers" localSheetId="50">#REF!</definedName>
    <definedName name="protectivelayers" localSheetId="12">#REF!</definedName>
    <definedName name="protectivelayers" localSheetId="30">#REF!</definedName>
    <definedName name="protectivelayers" localSheetId="32">#REF!</definedName>
    <definedName name="protectivelayers" localSheetId="34">#REF!</definedName>
    <definedName name="protectivelayers" localSheetId="40">#REF!</definedName>
    <definedName name="protectivelayers" localSheetId="14">#REF!</definedName>
    <definedName name="protectivelayers" localSheetId="16">#REF!</definedName>
    <definedName name="protectivelayers" localSheetId="18">#REF!</definedName>
    <definedName name="protectivelayers" localSheetId="20">#REF!</definedName>
    <definedName name="protectivelayers" localSheetId="22">#REF!</definedName>
    <definedName name="protectivelayers" localSheetId="24">#REF!</definedName>
    <definedName name="protectivelayers" localSheetId="26">#REF!</definedName>
    <definedName name="protectivelayers" localSheetId="57">#REF!</definedName>
    <definedName name="protectivelayers">#REF!</definedName>
    <definedName name="rate">[5]Sheet2!$A$1:$B$35</definedName>
    <definedName name="rendering" localSheetId="1">#REF!</definedName>
    <definedName name="rendering" localSheetId="17">#REF!</definedName>
    <definedName name="rendering" localSheetId="33">#REF!</definedName>
    <definedName name="rendering" localSheetId="25">#REF!</definedName>
    <definedName name="rendering" localSheetId="19">#REF!</definedName>
    <definedName name="rendering" localSheetId="23">#REF!</definedName>
    <definedName name="rendering" localSheetId="39">#REF!</definedName>
    <definedName name="rendering" localSheetId="7">#REF!</definedName>
    <definedName name="rendering" localSheetId="43">#REF!</definedName>
    <definedName name="rendering" localSheetId="5">#REF!</definedName>
    <definedName name="rendering" localSheetId="3">#REF!</definedName>
    <definedName name="rendering" localSheetId="11">#REF!</definedName>
    <definedName name="rendering" localSheetId="13">#REF!</definedName>
    <definedName name="rendering" localSheetId="31">#REF!</definedName>
    <definedName name="rendering" localSheetId="45">#REF!</definedName>
    <definedName name="rendering" localSheetId="9">#REF!</definedName>
    <definedName name="rendering" localSheetId="41">#REF!</definedName>
    <definedName name="rendering" localSheetId="27">#REF!</definedName>
    <definedName name="rendering" localSheetId="37">#REF!</definedName>
    <definedName name="rendering" localSheetId="21">#REF!</definedName>
    <definedName name="rendering" localSheetId="51">#REF!</definedName>
    <definedName name="rendering" localSheetId="47">#REF!</definedName>
    <definedName name="rendering" localSheetId="29">#REF!</definedName>
    <definedName name="rendering" localSheetId="35">#REF!</definedName>
    <definedName name="rendering" localSheetId="15">#REF!</definedName>
    <definedName name="rendering" localSheetId="52">#REF!</definedName>
    <definedName name="rendering" localSheetId="61">#REF!</definedName>
    <definedName name="rendering" localSheetId="62">#REF!</definedName>
    <definedName name="rendering" localSheetId="63">#REF!</definedName>
    <definedName name="rendering" localSheetId="53">#REF!</definedName>
    <definedName name="rendering" localSheetId="54">#REF!</definedName>
    <definedName name="rendering" localSheetId="55">#REF!</definedName>
    <definedName name="rendering" localSheetId="56">#REF!</definedName>
    <definedName name="rendering" localSheetId="58">#REF!</definedName>
    <definedName name="rendering" localSheetId="59">#REF!</definedName>
    <definedName name="rendering" localSheetId="60">#REF!</definedName>
    <definedName name="rendering" localSheetId="6">#REF!</definedName>
    <definedName name="rendering" localSheetId="48">#REF!</definedName>
    <definedName name="rendering" localSheetId="49">#REF!</definedName>
    <definedName name="rendering" localSheetId="50">#REF!</definedName>
    <definedName name="rendering" localSheetId="12">#REF!</definedName>
    <definedName name="rendering" localSheetId="30">#REF!</definedName>
    <definedName name="rendering" localSheetId="32">#REF!</definedName>
    <definedName name="rendering" localSheetId="34">#REF!</definedName>
    <definedName name="rendering" localSheetId="40">#REF!</definedName>
    <definedName name="rendering" localSheetId="14">#REF!</definedName>
    <definedName name="rendering" localSheetId="16">#REF!</definedName>
    <definedName name="rendering" localSheetId="18">#REF!</definedName>
    <definedName name="rendering" localSheetId="20">#REF!</definedName>
    <definedName name="rendering" localSheetId="22">#REF!</definedName>
    <definedName name="rendering" localSheetId="24">#REF!</definedName>
    <definedName name="rendering" localSheetId="26">#REF!</definedName>
    <definedName name="rendering" localSheetId="57">#REF!</definedName>
    <definedName name="rendering">#REF!</definedName>
    <definedName name="SAN" localSheetId="53">#REF!</definedName>
    <definedName name="SAN" localSheetId="54">#REF!</definedName>
    <definedName name="SAN" localSheetId="55">#REF!</definedName>
    <definedName name="SAN" localSheetId="56">#REF!</definedName>
    <definedName name="SAN" localSheetId="58">#REF!</definedName>
    <definedName name="SAN" localSheetId="59">#REF!</definedName>
    <definedName name="SAN" localSheetId="57">#REF!</definedName>
    <definedName name="SAN">#REF!</definedName>
    <definedName name="SANITATION" localSheetId="53">[4]Summary!#REF!</definedName>
    <definedName name="SANITATION" localSheetId="54">[4]Summary!#REF!</definedName>
    <definedName name="SANITATION" localSheetId="55">[4]Summary!#REF!</definedName>
    <definedName name="SANITATION" localSheetId="56">[4]Summary!#REF!</definedName>
    <definedName name="SANITATION" localSheetId="58">[4]Summary!#REF!</definedName>
    <definedName name="SANITATION" localSheetId="59">[4]Summary!#REF!</definedName>
    <definedName name="SANITATION" localSheetId="49">[4]Summary!#REF!</definedName>
    <definedName name="SANITATION" localSheetId="50">[4]Summary!#REF!</definedName>
    <definedName name="SANITATION" localSheetId="57">[4]Summary!#REF!</definedName>
    <definedName name="SANITATION">[4]Summary!#REF!</definedName>
    <definedName name="Tapers" localSheetId="1">#REF!</definedName>
    <definedName name="Tapers" localSheetId="17">#REF!</definedName>
    <definedName name="Tapers" localSheetId="33">#REF!</definedName>
    <definedName name="Tapers" localSheetId="25">#REF!</definedName>
    <definedName name="Tapers" localSheetId="19">#REF!</definedName>
    <definedName name="Tapers" localSheetId="23">#REF!</definedName>
    <definedName name="Tapers" localSheetId="39">#REF!</definedName>
    <definedName name="Tapers" localSheetId="7">#REF!</definedName>
    <definedName name="Tapers" localSheetId="43">#REF!</definedName>
    <definedName name="Tapers" localSheetId="5">#REF!</definedName>
    <definedName name="Tapers" localSheetId="3">#REF!</definedName>
    <definedName name="Tapers" localSheetId="11">#REF!</definedName>
    <definedName name="Tapers" localSheetId="13">#REF!</definedName>
    <definedName name="Tapers" localSheetId="31">#REF!</definedName>
    <definedName name="Tapers" localSheetId="45">#REF!</definedName>
    <definedName name="Tapers" localSheetId="9">#REF!</definedName>
    <definedName name="Tapers" localSheetId="41">#REF!</definedName>
    <definedName name="Tapers" localSheetId="27">#REF!</definedName>
    <definedName name="Tapers" localSheetId="37">#REF!</definedName>
    <definedName name="Tapers" localSheetId="21">#REF!</definedName>
    <definedName name="Tapers" localSheetId="51">#REF!</definedName>
    <definedName name="Tapers" localSheetId="47">#REF!</definedName>
    <definedName name="Tapers" localSheetId="29">#REF!</definedName>
    <definedName name="Tapers" localSheetId="35">#REF!</definedName>
    <definedName name="Tapers" localSheetId="15">#REF!</definedName>
    <definedName name="Tapers" localSheetId="52">#REF!</definedName>
    <definedName name="Tapers" localSheetId="61">#REF!</definedName>
    <definedName name="Tapers" localSheetId="62">#REF!</definedName>
    <definedName name="Tapers" localSheetId="63">#REF!</definedName>
    <definedName name="Tapers" localSheetId="53">#REF!</definedName>
    <definedName name="Tapers" localSheetId="54">#REF!</definedName>
    <definedName name="Tapers" localSheetId="55">#REF!</definedName>
    <definedName name="Tapers" localSheetId="56">#REF!</definedName>
    <definedName name="Tapers" localSheetId="58">#REF!</definedName>
    <definedName name="Tapers" localSheetId="59">#REF!</definedName>
    <definedName name="Tapers" localSheetId="60">#REF!</definedName>
    <definedName name="Tapers" localSheetId="48">#REF!</definedName>
    <definedName name="Tapers" localSheetId="49">#REF!</definedName>
    <definedName name="Tapers" localSheetId="50">#REF!</definedName>
    <definedName name="Tapers" localSheetId="12">#REF!</definedName>
    <definedName name="Tapers" localSheetId="34">#REF!</definedName>
    <definedName name="Tapers" localSheetId="57">#REF!</definedName>
    <definedName name="Tapers">#REF!</definedName>
    <definedName name="TAPES" localSheetId="53">#REF!</definedName>
    <definedName name="TAPES" localSheetId="54">#REF!</definedName>
    <definedName name="TAPES" localSheetId="55">#REF!</definedName>
    <definedName name="TAPES" localSheetId="56">#REF!</definedName>
    <definedName name="TAPES" localSheetId="58">#REF!</definedName>
    <definedName name="TAPES" localSheetId="59">#REF!</definedName>
    <definedName name="TAPES" localSheetId="49">#REF!</definedName>
    <definedName name="TAPES" localSheetId="50">#REF!</definedName>
    <definedName name="TAPES" localSheetId="57">#REF!</definedName>
    <definedName name="TAPES">#REF!</definedName>
    <definedName name="Tariff_Charged" localSheetId="1">#REF!</definedName>
    <definedName name="Tariff_Charged" localSheetId="17">#REF!</definedName>
    <definedName name="Tariff_Charged" localSheetId="33">#REF!</definedName>
    <definedName name="Tariff_Charged" localSheetId="25">#REF!</definedName>
    <definedName name="Tariff_Charged" localSheetId="19">#REF!</definedName>
    <definedName name="Tariff_Charged" localSheetId="23">#REF!</definedName>
    <definedName name="Tariff_Charged" localSheetId="39">#REF!</definedName>
    <definedName name="Tariff_Charged" localSheetId="7">#REF!</definedName>
    <definedName name="Tariff_Charged" localSheetId="43">#REF!</definedName>
    <definedName name="Tariff_Charged" localSheetId="5">#REF!</definedName>
    <definedName name="Tariff_Charged" localSheetId="3">#REF!</definedName>
    <definedName name="Tariff_Charged" localSheetId="11">#REF!</definedName>
    <definedName name="Tariff_Charged" localSheetId="13">#REF!</definedName>
    <definedName name="Tariff_Charged" localSheetId="31">#REF!</definedName>
    <definedName name="Tariff_Charged" localSheetId="45">#REF!</definedName>
    <definedName name="Tariff_Charged" localSheetId="9">#REF!</definedName>
    <definedName name="Tariff_Charged" localSheetId="41">#REF!</definedName>
    <definedName name="Tariff_Charged" localSheetId="27">#REF!</definedName>
    <definedName name="Tariff_Charged" localSheetId="37">#REF!</definedName>
    <definedName name="Tariff_Charged" localSheetId="21">#REF!</definedName>
    <definedName name="Tariff_Charged" localSheetId="51">#REF!</definedName>
    <definedName name="Tariff_Charged" localSheetId="47">#REF!</definedName>
    <definedName name="Tariff_Charged" localSheetId="29">#REF!</definedName>
    <definedName name="Tariff_Charged" localSheetId="35">#REF!</definedName>
    <definedName name="Tariff_Charged" localSheetId="15">#REF!</definedName>
    <definedName name="Tariff_Charged" localSheetId="52">#REF!</definedName>
    <definedName name="Tariff_Charged" localSheetId="61">#REF!</definedName>
    <definedName name="Tariff_Charged" localSheetId="62">#REF!</definedName>
    <definedName name="Tariff_Charged" localSheetId="63">#REF!</definedName>
    <definedName name="Tariff_Charged" localSheetId="53">#REF!</definedName>
    <definedName name="Tariff_Charged" localSheetId="54">#REF!</definedName>
    <definedName name="Tariff_Charged" localSheetId="55">#REF!</definedName>
    <definedName name="Tariff_Charged" localSheetId="56">#REF!</definedName>
    <definedName name="Tariff_Charged" localSheetId="58">#REF!</definedName>
    <definedName name="Tariff_Charged" localSheetId="59">#REF!</definedName>
    <definedName name="Tariff_Charged" localSheetId="60">#REF!</definedName>
    <definedName name="Tariff_Charged" localSheetId="48">#REF!</definedName>
    <definedName name="Tariff_Charged" localSheetId="49">#REF!</definedName>
    <definedName name="Tariff_Charged" localSheetId="50">#REF!</definedName>
    <definedName name="Tariff_Charged" localSheetId="12">#REF!</definedName>
    <definedName name="Tariff_Charged" localSheetId="34">#REF!</definedName>
    <definedName name="Tariff_Charged" localSheetId="57">#REF!</definedName>
    <definedName name="Tariff_Charged">#REF!</definedName>
    <definedName name="valves" localSheetId="1">#REF!</definedName>
    <definedName name="valves" localSheetId="17">#REF!</definedName>
    <definedName name="valves" localSheetId="33">#REF!</definedName>
    <definedName name="valves" localSheetId="25">#REF!</definedName>
    <definedName name="valves" localSheetId="19">#REF!</definedName>
    <definedName name="valves" localSheetId="23">#REF!</definedName>
    <definedName name="valves" localSheetId="39">#REF!</definedName>
    <definedName name="valves" localSheetId="7">#REF!</definedName>
    <definedName name="valves" localSheetId="43">#REF!</definedName>
    <definedName name="valves" localSheetId="5">#REF!</definedName>
    <definedName name="valves" localSheetId="3">#REF!</definedName>
    <definedName name="valves" localSheetId="11">#REF!</definedName>
    <definedName name="valves" localSheetId="13">#REF!</definedName>
    <definedName name="valves" localSheetId="31">#REF!</definedName>
    <definedName name="valves" localSheetId="45">#REF!</definedName>
    <definedName name="valves" localSheetId="9">#REF!</definedName>
    <definedName name="valves" localSheetId="41">#REF!</definedName>
    <definedName name="valves" localSheetId="27">#REF!</definedName>
    <definedName name="valves" localSheetId="37">#REF!</definedName>
    <definedName name="valves" localSheetId="21">#REF!</definedName>
    <definedName name="valves" localSheetId="51">#REF!</definedName>
    <definedName name="valves" localSheetId="47">#REF!</definedName>
    <definedName name="valves" localSheetId="29">#REF!</definedName>
    <definedName name="valves" localSheetId="35">#REF!</definedName>
    <definedName name="valves" localSheetId="15">#REF!</definedName>
    <definedName name="valves" localSheetId="52">#REF!</definedName>
    <definedName name="valves" localSheetId="61">#REF!</definedName>
    <definedName name="valves" localSheetId="62">#REF!</definedName>
    <definedName name="valves" localSheetId="63">#REF!</definedName>
    <definedName name="valves" localSheetId="53">#REF!</definedName>
    <definedName name="valves" localSheetId="54">#REF!</definedName>
    <definedName name="valves" localSheetId="55">#REF!</definedName>
    <definedName name="valves" localSheetId="56">#REF!</definedName>
    <definedName name="valves" localSheetId="58">#REF!</definedName>
    <definedName name="valves" localSheetId="59">#REF!</definedName>
    <definedName name="valves" localSheetId="60">#REF!</definedName>
    <definedName name="valves" localSheetId="48">#REF!</definedName>
    <definedName name="valves" localSheetId="49">#REF!</definedName>
    <definedName name="valves" localSheetId="50">#REF!</definedName>
    <definedName name="valves" localSheetId="12">#REF!</definedName>
    <definedName name="valves" localSheetId="34">#REF!</definedName>
    <definedName name="valves" localSheetId="57">#REF!</definedName>
    <definedName name="valves">#REF!</definedName>
    <definedName name="Waterbar" localSheetId="1">#REF!</definedName>
    <definedName name="Waterbar" localSheetId="17">#REF!</definedName>
    <definedName name="Waterbar" localSheetId="33">#REF!</definedName>
    <definedName name="Waterbar" localSheetId="25">#REF!</definedName>
    <definedName name="Waterbar" localSheetId="19">#REF!</definedName>
    <definedName name="Waterbar" localSheetId="23">#REF!</definedName>
    <definedName name="Waterbar" localSheetId="39">#REF!</definedName>
    <definedName name="Waterbar" localSheetId="7">#REF!</definedName>
    <definedName name="Waterbar" localSheetId="43">#REF!</definedName>
    <definedName name="Waterbar" localSheetId="5">#REF!</definedName>
    <definedName name="Waterbar" localSheetId="3">#REF!</definedName>
    <definedName name="Waterbar" localSheetId="11">#REF!</definedName>
    <definedName name="Waterbar" localSheetId="13">#REF!</definedName>
    <definedName name="Waterbar" localSheetId="31">#REF!</definedName>
    <definedName name="Waterbar" localSheetId="45">#REF!</definedName>
    <definedName name="Waterbar" localSheetId="9">#REF!</definedName>
    <definedName name="Waterbar" localSheetId="41">#REF!</definedName>
    <definedName name="Waterbar" localSheetId="27">#REF!</definedName>
    <definedName name="Waterbar" localSheetId="37">#REF!</definedName>
    <definedName name="Waterbar" localSheetId="21">#REF!</definedName>
    <definedName name="Waterbar" localSheetId="51">#REF!</definedName>
    <definedName name="Waterbar" localSheetId="47">#REF!</definedName>
    <definedName name="Waterbar" localSheetId="29">#REF!</definedName>
    <definedName name="Waterbar" localSheetId="35">#REF!</definedName>
    <definedName name="Waterbar" localSheetId="15">#REF!</definedName>
    <definedName name="Waterbar" localSheetId="52">#REF!</definedName>
    <definedName name="Waterbar" localSheetId="61">#REF!</definedName>
    <definedName name="Waterbar" localSheetId="62">#REF!</definedName>
    <definedName name="Waterbar" localSheetId="63">#REF!</definedName>
    <definedName name="Waterbar" localSheetId="53">#REF!</definedName>
    <definedName name="Waterbar" localSheetId="54">#REF!</definedName>
    <definedName name="Waterbar" localSheetId="55">#REF!</definedName>
    <definedName name="Waterbar" localSheetId="56">#REF!</definedName>
    <definedName name="Waterbar" localSheetId="58">#REF!</definedName>
    <definedName name="Waterbar" localSheetId="59">#REF!</definedName>
    <definedName name="Waterbar" localSheetId="60">#REF!</definedName>
    <definedName name="Waterbar" localSheetId="48">#REF!</definedName>
    <definedName name="Waterbar" localSheetId="49">#REF!</definedName>
    <definedName name="Waterbar" localSheetId="50">#REF!</definedName>
    <definedName name="Waterbar" localSheetId="12">#REF!</definedName>
    <definedName name="Waterbar" localSheetId="34">#REF!</definedName>
    <definedName name="Waterbar" localSheetId="57">#REF!</definedName>
    <definedName name="Waterbar">#REF!</definedName>
    <definedName name="watermeter" localSheetId="1">#REF!</definedName>
    <definedName name="watermeter" localSheetId="17">#REF!</definedName>
    <definedName name="watermeter" localSheetId="33">#REF!</definedName>
    <definedName name="watermeter" localSheetId="25">#REF!</definedName>
    <definedName name="watermeter" localSheetId="19">#REF!</definedName>
    <definedName name="watermeter" localSheetId="23">#REF!</definedName>
    <definedName name="watermeter" localSheetId="39">#REF!</definedName>
    <definedName name="watermeter" localSheetId="7">#REF!</definedName>
    <definedName name="watermeter" localSheetId="43">#REF!</definedName>
    <definedName name="watermeter" localSheetId="5">#REF!</definedName>
    <definedName name="watermeter" localSheetId="3">#REF!</definedName>
    <definedName name="watermeter" localSheetId="11">#REF!</definedName>
    <definedName name="watermeter" localSheetId="13">#REF!</definedName>
    <definedName name="watermeter" localSheetId="31">#REF!</definedName>
    <definedName name="watermeter" localSheetId="45">#REF!</definedName>
    <definedName name="watermeter" localSheetId="9">#REF!</definedName>
    <definedName name="watermeter" localSheetId="41">#REF!</definedName>
    <definedName name="watermeter" localSheetId="27">#REF!</definedName>
    <definedName name="watermeter" localSheetId="37">#REF!</definedName>
    <definedName name="watermeter" localSheetId="21">#REF!</definedName>
    <definedName name="watermeter" localSheetId="51">#REF!</definedName>
    <definedName name="watermeter" localSheetId="47">#REF!</definedName>
    <definedName name="watermeter" localSheetId="29">#REF!</definedName>
    <definedName name="watermeter" localSheetId="35">#REF!</definedName>
    <definedName name="watermeter" localSheetId="15">#REF!</definedName>
    <definedName name="watermeter" localSheetId="52">#REF!</definedName>
    <definedName name="watermeter" localSheetId="61">#REF!</definedName>
    <definedName name="watermeter" localSheetId="62">#REF!</definedName>
    <definedName name="watermeter" localSheetId="63">#REF!</definedName>
    <definedName name="watermeter" localSheetId="53">#REF!</definedName>
    <definedName name="watermeter" localSheetId="54">#REF!</definedName>
    <definedName name="watermeter" localSheetId="55">#REF!</definedName>
    <definedName name="watermeter" localSheetId="56">#REF!</definedName>
    <definedName name="watermeter" localSheetId="58">#REF!</definedName>
    <definedName name="watermeter" localSheetId="59">#REF!</definedName>
    <definedName name="watermeter" localSheetId="60">#REF!</definedName>
    <definedName name="watermeter" localSheetId="48">#REF!</definedName>
    <definedName name="watermeter" localSheetId="49">#REF!</definedName>
    <definedName name="watermeter" localSheetId="50">#REF!</definedName>
    <definedName name="watermeter" localSheetId="12">#REF!</definedName>
    <definedName name="watermeter" localSheetId="34">#REF!</definedName>
    <definedName name="watermeter" localSheetId="57">#REF!</definedName>
    <definedName name="watermeter">#REF!</definedName>
    <definedName name="waterproofing" localSheetId="1">#REF!</definedName>
    <definedName name="waterproofing" localSheetId="17">#REF!</definedName>
    <definedName name="waterproofing" localSheetId="33">#REF!</definedName>
    <definedName name="waterproofing" localSheetId="25">#REF!</definedName>
    <definedName name="waterproofing" localSheetId="19">#REF!</definedName>
    <definedName name="waterproofing" localSheetId="23">#REF!</definedName>
    <definedName name="waterproofing" localSheetId="39">#REF!</definedName>
    <definedName name="waterproofing" localSheetId="7">#REF!</definedName>
    <definedName name="waterproofing" localSheetId="43">#REF!</definedName>
    <definedName name="waterproofing" localSheetId="5">#REF!</definedName>
    <definedName name="waterproofing" localSheetId="3">#REF!</definedName>
    <definedName name="waterproofing" localSheetId="11">#REF!</definedName>
    <definedName name="waterproofing" localSheetId="13">#REF!</definedName>
    <definedName name="waterproofing" localSheetId="31">#REF!</definedName>
    <definedName name="waterproofing" localSheetId="45">#REF!</definedName>
    <definedName name="waterproofing" localSheetId="9">#REF!</definedName>
    <definedName name="waterproofing" localSheetId="41">#REF!</definedName>
    <definedName name="waterproofing" localSheetId="27">#REF!</definedName>
    <definedName name="waterproofing" localSheetId="37">#REF!</definedName>
    <definedName name="waterproofing" localSheetId="21">#REF!</definedName>
    <definedName name="waterproofing" localSheetId="51">#REF!</definedName>
    <definedName name="waterproofing" localSheetId="47">#REF!</definedName>
    <definedName name="waterproofing" localSheetId="29">#REF!</definedName>
    <definedName name="waterproofing" localSheetId="35">#REF!</definedName>
    <definedName name="waterproofing" localSheetId="15">#REF!</definedName>
    <definedName name="waterproofing" localSheetId="52">#REF!</definedName>
    <definedName name="waterproofing" localSheetId="61">#REF!</definedName>
    <definedName name="waterproofing" localSheetId="62">#REF!</definedName>
    <definedName name="waterproofing" localSheetId="63">#REF!</definedName>
    <definedName name="waterproofing" localSheetId="53">#REF!</definedName>
    <definedName name="waterproofing" localSheetId="54">#REF!</definedName>
    <definedName name="waterproofing" localSheetId="55">#REF!</definedName>
    <definedName name="waterproofing" localSheetId="56">#REF!</definedName>
    <definedName name="waterproofing" localSheetId="58">#REF!</definedName>
    <definedName name="waterproofing" localSheetId="59">#REF!</definedName>
    <definedName name="waterproofing" localSheetId="60">#REF!</definedName>
    <definedName name="waterproofing" localSheetId="48">#REF!</definedName>
    <definedName name="waterproofing" localSheetId="49">#REF!</definedName>
    <definedName name="waterproofing" localSheetId="50">#REF!</definedName>
    <definedName name="waterproofing" localSheetId="12">#REF!</definedName>
    <definedName name="waterproofing" localSheetId="34">#REF!</definedName>
    <definedName name="waterproofing" localSheetId="57">#REF!</definedName>
    <definedName name="waterproofing">#REF!</definedName>
    <definedName name="wedw" localSheetId="1">#REF!</definedName>
    <definedName name="wedw" localSheetId="17">#REF!</definedName>
    <definedName name="wedw" localSheetId="33">#REF!</definedName>
    <definedName name="wedw" localSheetId="25">#REF!</definedName>
    <definedName name="wedw" localSheetId="19">#REF!</definedName>
    <definedName name="wedw" localSheetId="23">#REF!</definedName>
    <definedName name="wedw" localSheetId="39">#REF!</definedName>
    <definedName name="wedw" localSheetId="7">#REF!</definedName>
    <definedName name="wedw" localSheetId="43">#REF!</definedName>
    <definedName name="wedw" localSheetId="5">#REF!</definedName>
    <definedName name="wedw" localSheetId="3">#REF!</definedName>
    <definedName name="wedw" localSheetId="11">#REF!</definedName>
    <definedName name="wedw" localSheetId="13">#REF!</definedName>
    <definedName name="wedw" localSheetId="31">#REF!</definedName>
    <definedName name="wedw" localSheetId="45">#REF!</definedName>
    <definedName name="wedw" localSheetId="9">#REF!</definedName>
    <definedName name="wedw" localSheetId="41">#REF!</definedName>
    <definedName name="wedw" localSheetId="27">#REF!</definedName>
    <definedName name="wedw" localSheetId="37">#REF!</definedName>
    <definedName name="wedw" localSheetId="21">#REF!</definedName>
    <definedName name="wedw" localSheetId="51">#REF!</definedName>
    <definedName name="wedw" localSheetId="47">#REF!</definedName>
    <definedName name="wedw" localSheetId="29">#REF!</definedName>
    <definedName name="wedw" localSheetId="35">#REF!</definedName>
    <definedName name="wedw" localSheetId="15">#REF!</definedName>
    <definedName name="wedw" localSheetId="52">#REF!</definedName>
    <definedName name="wedw" localSheetId="61">#REF!</definedName>
    <definedName name="wedw" localSheetId="62">#REF!</definedName>
    <definedName name="wedw" localSheetId="63">#REF!</definedName>
    <definedName name="wedw" localSheetId="53">#REF!</definedName>
    <definedName name="wedw" localSheetId="54">#REF!</definedName>
    <definedName name="wedw" localSheetId="55">#REF!</definedName>
    <definedName name="wedw" localSheetId="56">#REF!</definedName>
    <definedName name="wedw" localSheetId="58">#REF!</definedName>
    <definedName name="wedw" localSheetId="59">#REF!</definedName>
    <definedName name="wedw" localSheetId="60">#REF!</definedName>
    <definedName name="wedw" localSheetId="6">#REF!</definedName>
    <definedName name="wedw" localSheetId="48">#REF!</definedName>
    <definedName name="wedw" localSheetId="49">#REF!</definedName>
    <definedName name="wedw" localSheetId="50">#REF!</definedName>
    <definedName name="wedw" localSheetId="12">#REF!</definedName>
    <definedName name="wedw" localSheetId="30">#REF!</definedName>
    <definedName name="wedw" localSheetId="32">#REF!</definedName>
    <definedName name="wedw" localSheetId="34">#REF!</definedName>
    <definedName name="wedw" localSheetId="14">#REF!</definedName>
    <definedName name="wedw" localSheetId="16">#REF!</definedName>
    <definedName name="wedw" localSheetId="18">#REF!</definedName>
    <definedName name="wedw" localSheetId="20">#REF!</definedName>
    <definedName name="wedw" localSheetId="22">#REF!</definedName>
    <definedName name="wedw" localSheetId="24">#REF!</definedName>
    <definedName name="wedw" localSheetId="26">#REF!</definedName>
    <definedName name="wedw" localSheetId="57">#REF!</definedName>
    <definedName name="wedw">#REF!</definedName>
    <definedName name="www" localSheetId="1">'[2]H2O TREATMENT PLANT SITE(4.1)'!#REF!</definedName>
    <definedName name="www" localSheetId="17">'[2]H2O TREATMENT PLANT SITE(4.1)'!#REF!</definedName>
    <definedName name="www" localSheetId="33">'[2]H2O TREATMENT PLANT SITE(4.1)'!#REF!</definedName>
    <definedName name="www" localSheetId="25">'[2]H2O TREATMENT PLANT SITE(4.1)'!#REF!</definedName>
    <definedName name="www" localSheetId="19">'[2]H2O TREATMENT PLANT SITE(4.1)'!#REF!</definedName>
    <definedName name="www" localSheetId="23">'[2]H2O TREATMENT PLANT SITE(4.1)'!#REF!</definedName>
    <definedName name="www" localSheetId="39">'[2]H2O TREATMENT PLANT SITE(4.1)'!#REF!</definedName>
    <definedName name="www" localSheetId="7">'[2]H2O TREATMENT PLANT SITE(4.1)'!#REF!</definedName>
    <definedName name="www" localSheetId="43">'[2]H2O TREATMENT PLANT SITE(4.1)'!#REF!</definedName>
    <definedName name="www" localSheetId="5">'[2]H2O TREATMENT PLANT SITE(4.1)'!#REF!</definedName>
    <definedName name="www" localSheetId="3">'[2]H2O TREATMENT PLANT SITE(4.1)'!#REF!</definedName>
    <definedName name="www" localSheetId="11">'[2]H2O TREATMENT PLANT SITE(4.1)'!#REF!</definedName>
    <definedName name="www" localSheetId="13">'[2]H2O TREATMENT PLANT SITE(4.1)'!#REF!</definedName>
    <definedName name="www" localSheetId="31">'[2]H2O TREATMENT PLANT SITE(4.1)'!#REF!</definedName>
    <definedName name="www" localSheetId="45">'[2]H2O TREATMENT PLANT SITE(4.1)'!#REF!</definedName>
    <definedName name="www" localSheetId="9">'[2]H2O TREATMENT PLANT SITE(4.1)'!#REF!</definedName>
    <definedName name="www" localSheetId="41">'[2]H2O TREATMENT PLANT SITE(4.1)'!#REF!</definedName>
    <definedName name="www" localSheetId="27">'[2]H2O TREATMENT PLANT SITE(4.1)'!#REF!</definedName>
    <definedName name="www" localSheetId="37">'[2]H2O TREATMENT PLANT SITE(4.1)'!#REF!</definedName>
    <definedName name="www" localSheetId="21">'[2]H2O TREATMENT PLANT SITE(4.1)'!#REF!</definedName>
    <definedName name="www" localSheetId="51">'[2]H2O TREATMENT PLANT SITE(4.1)'!#REF!</definedName>
    <definedName name="www" localSheetId="47">'[2]H2O TREATMENT PLANT SITE(4.1)'!#REF!</definedName>
    <definedName name="www" localSheetId="29">'[2]H2O TREATMENT PLANT SITE(4.1)'!#REF!</definedName>
    <definedName name="www" localSheetId="35">'[2]H2O TREATMENT PLANT SITE(4.1)'!#REF!</definedName>
    <definedName name="www" localSheetId="15">'[2]H2O TREATMENT PLANT SITE(4.1)'!#REF!</definedName>
    <definedName name="www" localSheetId="52">'[2]H2O TREATMENT PLANT SITE(4.1)'!#REF!</definedName>
    <definedName name="www" localSheetId="61">'[2]H2O TREATMENT PLANT SITE(4.1)'!#REF!</definedName>
    <definedName name="www" localSheetId="62">'[2]H2O TREATMENT PLANT SITE(4.1)'!#REF!</definedName>
    <definedName name="www" localSheetId="63">'[2]H2O TREATMENT PLANT SITE(4.1)'!#REF!</definedName>
    <definedName name="www" localSheetId="53">'[2]H2O TREATMENT PLANT SITE(4.1)'!#REF!</definedName>
    <definedName name="www" localSheetId="54">'[2]H2O TREATMENT PLANT SITE(4.1)'!#REF!</definedName>
    <definedName name="www" localSheetId="55">'[2]H2O TREATMENT PLANT SITE(4.1)'!#REF!</definedName>
    <definedName name="www" localSheetId="56">'[2]H2O TREATMENT PLANT SITE(4.1)'!#REF!</definedName>
    <definedName name="www" localSheetId="58">'[2]H2O TREATMENT PLANT SITE(4.1)'!#REF!</definedName>
    <definedName name="www" localSheetId="59">'[2]H2O TREATMENT PLANT SITE(4.1)'!#REF!</definedName>
    <definedName name="www" localSheetId="60">'[2]H2O TREATMENT PLANT SITE(4.1)'!#REF!</definedName>
    <definedName name="www" localSheetId="6">'[2]H2O TREATMENT PLANT SITE(4.1)'!#REF!</definedName>
    <definedName name="www" localSheetId="48">'[2]H2O TREATMENT PLANT SITE(4.1)'!#REF!</definedName>
    <definedName name="www" localSheetId="49">'[2]H2O TREATMENT PLANT SITE(4.1)'!#REF!</definedName>
    <definedName name="www" localSheetId="50">'[2]H2O TREATMENT PLANT SITE(4.1)'!#REF!</definedName>
    <definedName name="www" localSheetId="12">'[2]H2O TREATMENT PLANT SITE(4.1)'!#REF!</definedName>
    <definedName name="www" localSheetId="30">'[2]H2O TREATMENT PLANT SITE(4.1)'!#REF!</definedName>
    <definedName name="www" localSheetId="32">'[2]H2O TREATMENT PLANT SITE(4.1)'!#REF!</definedName>
    <definedName name="www" localSheetId="34">'[2]H2O TREATMENT PLANT SITE(4.1)'!#REF!</definedName>
    <definedName name="www" localSheetId="14">'[2]H2O TREATMENT PLANT SITE(4.1)'!#REF!</definedName>
    <definedName name="www" localSheetId="16">'[2]H2O TREATMENT PLANT SITE(4.1)'!#REF!</definedName>
    <definedName name="www" localSheetId="18">'[2]H2O TREATMENT PLANT SITE(4.1)'!#REF!</definedName>
    <definedName name="www" localSheetId="20">'[2]H2O TREATMENT PLANT SITE(4.1)'!#REF!</definedName>
    <definedName name="www" localSheetId="22">'[2]H2O TREATMENT PLANT SITE(4.1)'!#REF!</definedName>
    <definedName name="www" localSheetId="24">'[2]H2O TREATMENT PLANT SITE(4.1)'!#REF!</definedName>
    <definedName name="www" localSheetId="26">'[2]H2O TREATMENT PLANT SITE(4.1)'!#REF!</definedName>
    <definedName name="www" localSheetId="57">'[2]H2O TREATMENT PLANT SITE(4.1)'!#REF!</definedName>
    <definedName name="www">'[2]H2O TREATMENT PLANT SITE(4.1)'!#REF!</definedName>
    <definedName name="WWWWWWWXX" localSheetId="53">#REF!</definedName>
    <definedName name="WWWWWWWXX" localSheetId="54">#REF!</definedName>
    <definedName name="WWWWWWWXX" localSheetId="55">#REF!</definedName>
    <definedName name="WWWWWWWXX" localSheetId="56">#REF!</definedName>
    <definedName name="WWWWWWWXX" localSheetId="58">#REF!</definedName>
    <definedName name="WWWWWWWXX" localSheetId="59">#REF!</definedName>
    <definedName name="WWWWWWWXX" localSheetId="60">#REF!</definedName>
    <definedName name="WWWWWWWXX" localSheetId="48">#REF!</definedName>
    <definedName name="WWWWWWWXX" localSheetId="49">#REF!</definedName>
    <definedName name="WWWWWWWXX" localSheetId="50">#REF!</definedName>
    <definedName name="WWWWWWWXX" localSheetId="57">#REF!</definedName>
    <definedName name="WWWWWWWXX">#REF!</definedName>
    <definedName name="YARD" localSheetId="53">#REF!</definedName>
    <definedName name="YARD" localSheetId="54">#REF!</definedName>
    <definedName name="YARD" localSheetId="55">#REF!</definedName>
    <definedName name="YARD" localSheetId="56">#REF!</definedName>
    <definedName name="YARD" localSheetId="58">#REF!</definedName>
    <definedName name="YARD" localSheetId="59">#REF!</definedName>
    <definedName name="YARD" localSheetId="49">#REF!</definedName>
    <definedName name="YARD" localSheetId="50">#REF!</definedName>
    <definedName name="YARD" localSheetId="57">#REF!</definedName>
    <definedName name="YARD">#REF!</definedName>
    <definedName name="Z_524946E0_95F0_11D3_ABDB_006097CD877F_.wvu.PrintArea" localSheetId="4" hidden="1">'Grand Summary'!$A$1:$F$67</definedName>
    <definedName name="Z_524946E0_95F0_11D3_ABDB_006097CD877F_.wvu.PrintArea" localSheetId="6" hidden="1">'NAM G-1 GenItems'!$A$1:$F$248</definedName>
    <definedName name="Z_524946E0_95F0_11D3_ABDB_006097CD877F_.wvu.PrintArea" localSheetId="8" hidden="1">'NAM G-2 DayWrks'!$A$1:$F$216</definedName>
    <definedName name="Z_524946E0_95F0_11D3_ABDB_006097CD877F_.wvu.PrintArea" localSheetId="10" hidden="1">'NAM G-3 MethdRtdChrgs'!$A$1:$F$75</definedName>
    <definedName name="Z_524946E0_95F0_11D3_ABDB_006097CD877F_.wvu.PrintArea" localSheetId="12" hidden="1">'NAM W-1'!$A$1:$F$67</definedName>
    <definedName name="Z_524946E0_95F0_11D3_ABDB_006097CD877F_.wvu.PrintArea" localSheetId="30" hidden="1">'NAM W-10'!$A$1:$F$210</definedName>
    <definedName name="Z_524946E0_95F0_11D3_ABDB_006097CD877F_.wvu.PrintArea" localSheetId="32" hidden="1">'NAM W-11'!$A$1:$F$156</definedName>
    <definedName name="Z_524946E0_95F0_11D3_ABDB_006097CD877F_.wvu.PrintArea" localSheetId="34" hidden="1">'NAM W-12 Backwash'!$A$2:$F$289</definedName>
    <definedName name="Z_524946E0_95F0_11D3_ABDB_006097CD877F_.wvu.PrintArea" localSheetId="36" hidden="1">'NAM W-13 Treated Water Main'!$A$1:$F$261</definedName>
    <definedName name="Z_524946E0_95F0_11D3_ABDB_006097CD877F_.wvu.PrintArea" localSheetId="38" hidden="1">'NAM W-14Reservoirs'!$A$2:$F$305</definedName>
    <definedName name="Z_524946E0_95F0_11D3_ABDB_006097CD877F_.wvu.PrintArea" localSheetId="40" hidden="1">'NAM W-15 Distribution  '!$B$2:$G$349</definedName>
    <definedName name="Z_524946E0_95F0_11D3_ABDB_006097CD877F_.wvu.PrintArea" localSheetId="14" hidden="1">'NAM W-2'!$A$1:$F$140</definedName>
    <definedName name="Z_524946E0_95F0_11D3_ABDB_006097CD877F_.wvu.PrintArea" localSheetId="16" hidden="1">'NAM W-3'!$A$1:$F$201</definedName>
    <definedName name="Z_524946E0_95F0_11D3_ABDB_006097CD877F_.wvu.PrintArea" localSheetId="18" hidden="1">'NAM W-4'!$A$1:$F$193</definedName>
    <definedName name="Z_524946E0_95F0_11D3_ABDB_006097CD877F_.wvu.PrintArea" localSheetId="20" hidden="1">'NAM W-5'!$A$1:$F$186</definedName>
    <definedName name="Z_524946E0_95F0_11D3_ABDB_006097CD877F_.wvu.PrintArea" localSheetId="22" hidden="1">'NAM W-6'!$A$1:$F$180</definedName>
    <definedName name="Z_524946E0_95F0_11D3_ABDB_006097CD877F_.wvu.PrintArea" localSheetId="24" hidden="1">'NAM W-7'!$A$1:$F$193</definedName>
    <definedName name="Z_524946E0_95F0_11D3_ABDB_006097CD877F_.wvu.PrintArea" localSheetId="26" hidden="1">'NAM W-8'!$A$1:$F$189</definedName>
    <definedName name="Z_524946E0_95F0_11D3_ABDB_006097CD877F_.wvu.PrintArea" localSheetId="28" hidden="1">'NAM W-9'!$A$2:$F$423</definedName>
    <definedName name="Z_524946E0_95F0_11D3_ABDB_006097CD877F_.wvu.PrintTitles" localSheetId="4" hidden="1">'Grand Summary'!$A$1:$IR$9</definedName>
    <definedName name="Z_524946E0_95F0_11D3_ABDB_006097CD877F_.wvu.PrintTitles" localSheetId="6" hidden="1">'NAM G-1 GenItems'!$A$1:$HU$7</definedName>
    <definedName name="Z_524946E0_95F0_11D3_ABDB_006097CD877F_.wvu.PrintTitles" localSheetId="8" hidden="1">'NAM G-2 DayWrks'!$A$1:$IU$7</definedName>
    <definedName name="Z_524946E0_95F0_11D3_ABDB_006097CD877F_.wvu.PrintTitles" localSheetId="10" hidden="1">'NAM G-3 MethdRtdChrgs'!$A$1:$IU$7</definedName>
    <definedName name="Z_524946E0_95F0_11D3_ABDB_006097CD877F_.wvu.PrintTitles" localSheetId="12" hidden="1">'NAM W-1'!$A$1:$IU$7</definedName>
    <definedName name="Z_524946E0_95F0_11D3_ABDB_006097CD877F_.wvu.PrintTitles" localSheetId="30" hidden="1">'NAM W-10'!$A$1:$IU$7</definedName>
    <definedName name="Z_524946E0_95F0_11D3_ABDB_006097CD877F_.wvu.PrintTitles" localSheetId="32" hidden="1">'NAM W-11'!$A$1:$IU$7</definedName>
    <definedName name="Z_524946E0_95F0_11D3_ABDB_006097CD877F_.wvu.PrintTitles" localSheetId="34" hidden="1">'NAM W-12 Backwash'!$A$2:$IU$7</definedName>
    <definedName name="Z_524946E0_95F0_11D3_ABDB_006097CD877F_.wvu.PrintTitles" localSheetId="36" hidden="1">'NAM W-13 Treated Water Main'!$A$1:$IN$8</definedName>
    <definedName name="Z_524946E0_95F0_11D3_ABDB_006097CD877F_.wvu.PrintTitles" localSheetId="38" hidden="1">'NAM W-14Reservoirs'!$A$2:$IU$7</definedName>
    <definedName name="Z_524946E0_95F0_11D3_ABDB_006097CD877F_.wvu.PrintTitles" localSheetId="40" hidden="1">'NAM W-15 Distribution  '!$A$2:$IO$7</definedName>
    <definedName name="Z_524946E0_95F0_11D3_ABDB_006097CD877F_.wvu.PrintTitles" localSheetId="14" hidden="1">'NAM W-2'!$A$1:$IU$7</definedName>
    <definedName name="Z_524946E0_95F0_11D3_ABDB_006097CD877F_.wvu.PrintTitles" localSheetId="16" hidden="1">'NAM W-3'!$A$1:$IU$7</definedName>
    <definedName name="Z_524946E0_95F0_11D3_ABDB_006097CD877F_.wvu.PrintTitles" localSheetId="18" hidden="1">'NAM W-4'!$A$1:$IU$7</definedName>
    <definedName name="Z_524946E0_95F0_11D3_ABDB_006097CD877F_.wvu.PrintTitles" localSheetId="20" hidden="1">'NAM W-5'!$A$1:$IU$7</definedName>
    <definedName name="Z_524946E0_95F0_11D3_ABDB_006097CD877F_.wvu.PrintTitles" localSheetId="22" hidden="1">'NAM W-6'!$A$1:$IU$7</definedName>
    <definedName name="Z_524946E0_95F0_11D3_ABDB_006097CD877F_.wvu.PrintTitles" localSheetId="24" hidden="1">'NAM W-7'!$A$1:$IU$7</definedName>
    <definedName name="Z_524946E0_95F0_11D3_ABDB_006097CD877F_.wvu.PrintTitles" localSheetId="26" hidden="1">'NAM W-8'!$A$1:$IU$7</definedName>
    <definedName name="Z_524946E0_95F0_11D3_ABDB_006097CD877F_.wvu.PrintTitles" localSheetId="28" hidden="1">'NAM W-9'!$A$2:$IU$7</definedName>
    <definedName name="Z_524946E0_95F0_11D3_ABDB_006097CD877F_.wvu.Rows" localSheetId="8" hidden="1">'NAM G-2 DayWrks'!$A$145:$IU$145</definedName>
    <definedName name="Z_524946E0_95F0_11D3_ABDB_006097CD877F_.wvu.Rows" localSheetId="10" hidden="1">'NAM G-3 MethdRtdChrgs'!#REF!</definedName>
    <definedName name="Z_524946E0_95F0_11D3_ABDB_006097CD877F_.wvu.Rows" localSheetId="12" hidden="1">'NAM W-1'!#REF!</definedName>
    <definedName name="Z_524946E0_95F0_11D3_ABDB_006097CD877F_.wvu.Rows" localSheetId="30" hidden="1">'NAM W-10'!#REF!</definedName>
    <definedName name="Z_524946E0_95F0_11D3_ABDB_006097CD877F_.wvu.Rows" localSheetId="32" hidden="1">'NAM W-11'!#REF!</definedName>
    <definedName name="Z_524946E0_95F0_11D3_ABDB_006097CD877F_.wvu.Rows" localSheetId="14" hidden="1">'NAM W-2'!#REF!</definedName>
    <definedName name="Z_524946E0_95F0_11D3_ABDB_006097CD877F_.wvu.Rows" localSheetId="16" hidden="1">'NAM W-3'!#REF!</definedName>
    <definedName name="Z_524946E0_95F0_11D3_ABDB_006097CD877F_.wvu.Rows" localSheetId="18" hidden="1">'NAM W-4'!#REF!</definedName>
    <definedName name="Z_524946E0_95F0_11D3_ABDB_006097CD877F_.wvu.Rows" localSheetId="20" hidden="1">'NAM W-5'!#REF!</definedName>
    <definedName name="Z_524946E0_95F0_11D3_ABDB_006097CD877F_.wvu.Rows" localSheetId="22" hidden="1">'NAM W-6'!#REF!</definedName>
    <definedName name="Z_524946E0_95F0_11D3_ABDB_006097CD877F_.wvu.Rows" localSheetId="24" hidden="1">'NAM W-7'!#REF!</definedName>
    <definedName name="Z_524946E0_95F0_11D3_ABDB_006097CD877F_.wvu.Rows" localSheetId="26" hidden="1">'NAM W-8'!#REF!</definedName>
  </definedNames>
  <calcPr calcId="152511"/>
</workbook>
</file>

<file path=xl/calcChain.xml><?xml version="1.0" encoding="utf-8"?>
<calcChain xmlns="http://schemas.openxmlformats.org/spreadsheetml/2006/main">
  <c r="F218" i="10" l="1"/>
  <c r="F193" i="10"/>
  <c r="F192" i="10"/>
  <c r="F191" i="10"/>
  <c r="F190" i="10"/>
  <c r="F189" i="10"/>
  <c r="F188" i="10"/>
  <c r="F187" i="10"/>
  <c r="F186" i="10"/>
  <c r="F185" i="10"/>
  <c r="F184" i="10"/>
  <c r="F169" i="10"/>
  <c r="F168" i="10"/>
  <c r="F155" i="10"/>
  <c r="F214" i="74" l="1"/>
  <c r="F153" i="74"/>
  <c r="F204" i="74"/>
  <c r="F203" i="74"/>
  <c r="F202" i="74"/>
  <c r="F190" i="74"/>
  <c r="F189" i="74"/>
  <c r="F188" i="74"/>
  <c r="F187" i="74"/>
  <c r="F186" i="74"/>
  <c r="F185" i="74"/>
  <c r="F184" i="74"/>
  <c r="F183" i="74"/>
  <c r="F165" i="74"/>
  <c r="F147" i="74"/>
  <c r="F146" i="74"/>
  <c r="F145" i="74"/>
  <c r="F140" i="74"/>
  <c r="F205" i="21"/>
  <c r="F178" i="21"/>
  <c r="F157" i="4" l="1"/>
  <c r="F156" i="4"/>
  <c r="F202" i="88"/>
  <c r="F200" i="88"/>
  <c r="F202" i="87"/>
  <c r="F200" i="87"/>
  <c r="F155" i="4"/>
  <c r="F154" i="4"/>
  <c r="F153" i="4"/>
  <c r="F116" i="4" l="1"/>
  <c r="F115" i="4"/>
  <c r="E98" i="4" l="1"/>
  <c r="F48" i="14" l="1"/>
  <c r="F202" i="77"/>
  <c r="F200" i="77"/>
  <c r="F201" i="76"/>
  <c r="F199" i="76"/>
  <c r="F242" i="95" l="1"/>
  <c r="D240" i="95"/>
  <c r="F240" i="95" s="1"/>
  <c r="D238" i="95"/>
  <c r="F238" i="95" s="1"/>
  <c r="D230" i="95"/>
  <c r="F230" i="95" s="1"/>
  <c r="F224" i="95"/>
  <c r="F217" i="95"/>
  <c r="F208" i="95"/>
  <c r="F202" i="95"/>
  <c r="F196" i="95"/>
  <c r="F186" i="95"/>
  <c r="F178" i="95"/>
  <c r="F172" i="95"/>
  <c r="F171" i="95"/>
  <c r="F165" i="95"/>
  <c r="F164" i="95"/>
  <c r="F163" i="95"/>
  <c r="F162" i="95"/>
  <c r="F156" i="95"/>
  <c r="F150" i="95"/>
  <c r="F140" i="95"/>
  <c r="F132" i="95"/>
  <c r="F118" i="95"/>
  <c r="F105" i="95"/>
  <c r="D84" i="95"/>
  <c r="D126" i="95" s="1"/>
  <c r="F126" i="95" s="1"/>
  <c r="D78" i="95"/>
  <c r="F78" i="95" s="1"/>
  <c r="F64" i="95"/>
  <c r="F63" i="95"/>
  <c r="D36" i="95"/>
  <c r="D44" i="95" s="1"/>
  <c r="F44" i="95" s="1"/>
  <c r="D34" i="95"/>
  <c r="D42" i="95" s="1"/>
  <c r="F42" i="95" s="1"/>
  <c r="D26" i="95"/>
  <c r="D51" i="95" s="1"/>
  <c r="F51" i="95" s="1"/>
  <c r="D20" i="95"/>
  <c r="D50" i="95" s="1"/>
  <c r="F50" i="95" s="1"/>
  <c r="D265" i="94"/>
  <c r="F265" i="94" s="1"/>
  <c r="F260" i="94"/>
  <c r="F251" i="94"/>
  <c r="F249" i="94"/>
  <c r="F247" i="94"/>
  <c r="F245" i="94"/>
  <c r="F242" i="94"/>
  <c r="F237" i="94"/>
  <c r="F235" i="94"/>
  <c r="F233" i="94"/>
  <c r="F231" i="94"/>
  <c r="F225" i="94"/>
  <c r="F218" i="94"/>
  <c r="F212" i="94"/>
  <c r="F206" i="94"/>
  <c r="F196" i="94"/>
  <c r="F187" i="94"/>
  <c r="F181" i="94"/>
  <c r="F180" i="94"/>
  <c r="F176" i="94"/>
  <c r="F175" i="94"/>
  <c r="F174" i="94"/>
  <c r="F173" i="94"/>
  <c r="F163" i="94"/>
  <c r="F157" i="94"/>
  <c r="F156" i="94"/>
  <c r="F146" i="94"/>
  <c r="F142" i="94"/>
  <c r="D133" i="94"/>
  <c r="F133" i="94" s="1"/>
  <c r="F119" i="94"/>
  <c r="F105" i="94"/>
  <c r="D84" i="94"/>
  <c r="D127" i="94" s="1"/>
  <c r="F127" i="94" s="1"/>
  <c r="D78" i="94"/>
  <c r="F78" i="94" s="1"/>
  <c r="F63" i="94"/>
  <c r="F62" i="94"/>
  <c r="D44" i="94"/>
  <c r="F44" i="94" s="1"/>
  <c r="D42" i="94"/>
  <c r="F42" i="94" s="1"/>
  <c r="D36" i="94"/>
  <c r="F36" i="94" s="1"/>
  <c r="D34" i="94"/>
  <c r="F34" i="94" s="1"/>
  <c r="D26" i="94"/>
  <c r="F26" i="94" s="1"/>
  <c r="D20" i="94"/>
  <c r="F20" i="94" s="1"/>
  <c r="F279" i="93"/>
  <c r="F277" i="93"/>
  <c r="F275" i="93"/>
  <c r="F273" i="93"/>
  <c r="F271" i="93"/>
  <c r="F269" i="93"/>
  <c r="F267" i="93"/>
  <c r="D265" i="93"/>
  <c r="F265" i="93" s="1"/>
  <c r="F254" i="93"/>
  <c r="F248" i="93"/>
  <c r="D242" i="93"/>
  <c r="F242" i="93" s="1"/>
  <c r="F234" i="93"/>
  <c r="F232" i="93"/>
  <c r="D228" i="93"/>
  <c r="F228" i="93" s="1"/>
  <c r="F220" i="93"/>
  <c r="D220" i="93"/>
  <c r="D214" i="93"/>
  <c r="F214" i="93" s="1"/>
  <c r="F208" i="93"/>
  <c r="D198" i="93"/>
  <c r="F198" i="93" s="1"/>
  <c r="D194" i="93"/>
  <c r="F194" i="93" s="1"/>
  <c r="D186" i="93"/>
  <c r="F186" i="93" s="1"/>
  <c r="F180" i="93"/>
  <c r="D180" i="93"/>
  <c r="F172" i="93"/>
  <c r="F171" i="93"/>
  <c r="F159" i="93"/>
  <c r="F149" i="93"/>
  <c r="D149" i="93"/>
  <c r="D143" i="93"/>
  <c r="F143" i="93" s="1"/>
  <c r="D135" i="93"/>
  <c r="F135" i="93" s="1"/>
  <c r="D127" i="93"/>
  <c r="F127" i="93" s="1"/>
  <c r="F121" i="93"/>
  <c r="D121" i="93"/>
  <c r="F100" i="93"/>
  <c r="F96" i="93"/>
  <c r="D96" i="93"/>
  <c r="D86" i="93"/>
  <c r="F86" i="93" s="1"/>
  <c r="F70" i="93"/>
  <c r="D68" i="93"/>
  <c r="F68" i="93" s="1"/>
  <c r="F56" i="93"/>
  <c r="D56" i="93"/>
  <c r="D48" i="93"/>
  <c r="D78" i="93" s="1"/>
  <c r="F78" i="93" s="1"/>
  <c r="D42" i="93"/>
  <c r="D76" i="93" s="1"/>
  <c r="F76" i="93" s="1"/>
  <c r="D36" i="93"/>
  <c r="F36" i="93" s="1"/>
  <c r="F27" i="93"/>
  <c r="F26" i="93"/>
  <c r="D20" i="93"/>
  <c r="F20" i="93" s="1"/>
  <c r="F43" i="92"/>
  <c r="F42" i="92"/>
  <c r="F41" i="92"/>
  <c r="F40" i="92"/>
  <c r="F39" i="92"/>
  <c r="F38" i="92"/>
  <c r="F36" i="92"/>
  <c r="F35" i="92"/>
  <c r="F34" i="92"/>
  <c r="F32" i="92"/>
  <c r="F30" i="92"/>
  <c r="F29" i="92"/>
  <c r="F26" i="92"/>
  <c r="F25" i="92"/>
  <c r="F24" i="92"/>
  <c r="F22" i="92"/>
  <c r="F20" i="92"/>
  <c r="F18" i="92"/>
  <c r="F198" i="91"/>
  <c r="F194" i="91"/>
  <c r="F188" i="91"/>
  <c r="F182" i="91"/>
  <c r="F174" i="91"/>
  <c r="F164" i="91"/>
  <c r="F156" i="91"/>
  <c r="F150" i="91"/>
  <c r="F144" i="91"/>
  <c r="F134" i="91"/>
  <c r="F133" i="91"/>
  <c r="F127" i="91"/>
  <c r="F119" i="91"/>
  <c r="F110" i="91"/>
  <c r="F102" i="91"/>
  <c r="F101" i="91"/>
  <c r="F95" i="91"/>
  <c r="F85" i="91"/>
  <c r="F79" i="91"/>
  <c r="F71" i="91"/>
  <c r="F63" i="91"/>
  <c r="F56" i="91"/>
  <c r="F45" i="91"/>
  <c r="F44" i="91"/>
  <c r="F38" i="91"/>
  <c r="F36" i="91"/>
  <c r="F28" i="91"/>
  <c r="F22" i="91"/>
  <c r="F266" i="90"/>
  <c r="F312" i="90" s="1"/>
  <c r="F324" i="90" s="1"/>
  <c r="F258" i="90"/>
  <c r="F256" i="90"/>
  <c r="F254" i="90"/>
  <c r="F250" i="90"/>
  <c r="F244" i="90"/>
  <c r="F242" i="90"/>
  <c r="F240" i="90"/>
  <c r="F238" i="90"/>
  <c r="F232" i="90"/>
  <c r="F225" i="90"/>
  <c r="F219" i="90"/>
  <c r="F213" i="90"/>
  <c r="F203" i="90"/>
  <c r="F194" i="90"/>
  <c r="F188" i="90"/>
  <c r="F187" i="90"/>
  <c r="F183" i="90"/>
  <c r="F182" i="90"/>
  <c r="F181" i="90"/>
  <c r="F180" i="90"/>
  <c r="F169" i="90"/>
  <c r="F163" i="90"/>
  <c r="F162" i="90"/>
  <c r="F152" i="90"/>
  <c r="F144" i="90"/>
  <c r="F138" i="90"/>
  <c r="F130" i="90"/>
  <c r="F126" i="90"/>
  <c r="F113" i="90"/>
  <c r="F107" i="90"/>
  <c r="F99" i="90"/>
  <c r="F92" i="90"/>
  <c r="F84" i="90"/>
  <c r="F78" i="90"/>
  <c r="F65" i="90"/>
  <c r="F64" i="90"/>
  <c r="F46" i="90"/>
  <c r="F44" i="90"/>
  <c r="F38" i="90"/>
  <c r="F36" i="90"/>
  <c r="F28" i="90"/>
  <c r="D28" i="90"/>
  <c r="D53" i="90" s="1"/>
  <c r="F53" i="90" s="1"/>
  <c r="D22" i="90"/>
  <c r="F22" i="90" s="1"/>
  <c r="F236" i="89"/>
  <c r="F232" i="89"/>
  <c r="F291" i="89" s="1"/>
  <c r="F298" i="89" s="1"/>
  <c r="F227" i="89"/>
  <c r="F221" i="89"/>
  <c r="F214" i="89"/>
  <c r="F210" i="89"/>
  <c r="F205" i="89"/>
  <c r="F199" i="89"/>
  <c r="F187" i="89"/>
  <c r="F179" i="89"/>
  <c r="F178" i="89"/>
  <c r="F172" i="89"/>
  <c r="F162" i="89"/>
  <c r="F156" i="89"/>
  <c r="F148" i="89"/>
  <c r="F140" i="89"/>
  <c r="F134" i="89"/>
  <c r="F120" i="89"/>
  <c r="F119" i="89"/>
  <c r="F113" i="89"/>
  <c r="F105" i="89"/>
  <c r="F96" i="89"/>
  <c r="F88" i="89"/>
  <c r="F87" i="89"/>
  <c r="F81" i="89"/>
  <c r="F71" i="89"/>
  <c r="F65" i="89"/>
  <c r="F57" i="89"/>
  <c r="F49" i="89"/>
  <c r="F43" i="89"/>
  <c r="F28" i="89"/>
  <c r="F24" i="89"/>
  <c r="F22" i="89"/>
  <c r="F26" i="95" l="1"/>
  <c r="F34" i="95"/>
  <c r="F291" i="93"/>
  <c r="F300" i="93" s="1"/>
  <c r="F261" i="93"/>
  <c r="F299" i="93" s="1"/>
  <c r="F223" i="89"/>
  <c r="F297" i="89" s="1"/>
  <c r="F190" i="89"/>
  <c r="F296" i="89" s="1"/>
  <c r="F99" i="89"/>
  <c r="F295" i="89" s="1"/>
  <c r="F216" i="93"/>
  <c r="F298" i="93" s="1"/>
  <c r="F261" i="90"/>
  <c r="F323" i="90" s="1"/>
  <c r="F270" i="95"/>
  <c r="F279" i="95" s="1"/>
  <c r="D88" i="93"/>
  <c r="F88" i="93" s="1"/>
  <c r="F109" i="93" s="1"/>
  <c r="F296" i="93" s="1"/>
  <c r="F116" i="90"/>
  <c r="F320" i="90" s="1"/>
  <c r="F57" i="92"/>
  <c r="F61" i="92" s="1"/>
  <c r="F63" i="92" s="1"/>
  <c r="F55" i="14" s="1"/>
  <c r="F36" i="95"/>
  <c r="F113" i="91"/>
  <c r="F228" i="91" s="1"/>
  <c r="F42" i="93"/>
  <c r="F60" i="93" s="1"/>
  <c r="F295" i="93" s="1"/>
  <c r="F226" i="90"/>
  <c r="F322" i="90" s="1"/>
  <c r="F223" i="91"/>
  <c r="F230" i="91" s="1"/>
  <c r="F167" i="94"/>
  <c r="F320" i="94" s="1"/>
  <c r="F20" i="95"/>
  <c r="F253" i="94"/>
  <c r="F322" i="94" s="1"/>
  <c r="F57" i="91"/>
  <c r="F227" i="91" s="1"/>
  <c r="F48" i="93"/>
  <c r="F165" i="93"/>
  <c r="F297" i="93" s="1"/>
  <c r="F167" i="95"/>
  <c r="F277" i="95" s="1"/>
  <c r="F234" i="95"/>
  <c r="F278" i="95" s="1"/>
  <c r="D97" i="95"/>
  <c r="F97" i="95" s="1"/>
  <c r="F84" i="95"/>
  <c r="D92" i="95"/>
  <c r="F92" i="95" s="1"/>
  <c r="F219" i="94"/>
  <c r="F321" i="94" s="1"/>
  <c r="F314" i="94"/>
  <c r="F323" i="94" s="1"/>
  <c r="D51" i="94"/>
  <c r="F51" i="94" s="1"/>
  <c r="D92" i="94"/>
  <c r="F92" i="94" s="1"/>
  <c r="D50" i="94"/>
  <c r="F50" i="94" s="1"/>
  <c r="D97" i="94"/>
  <c r="F97" i="94" s="1"/>
  <c r="F84" i="94"/>
  <c r="F168" i="91"/>
  <c r="F229" i="91" s="1"/>
  <c r="F174" i="90"/>
  <c r="F321" i="90" s="1"/>
  <c r="D52" i="90"/>
  <c r="F52" i="90" s="1"/>
  <c r="F56" i="90" s="1"/>
  <c r="F55" i="95" l="1"/>
  <c r="F275" i="95" s="1"/>
  <c r="F109" i="94"/>
  <c r="F319" i="94" s="1"/>
  <c r="F329" i="94" s="1"/>
  <c r="E332" i="94" s="1"/>
  <c r="F332" i="94" s="1"/>
  <c r="F384" i="94" s="1"/>
  <c r="F52" i="14" s="1"/>
  <c r="F361" i="89"/>
  <c r="F49" i="14" s="1"/>
  <c r="F351" i="93"/>
  <c r="F54" i="14" s="1"/>
  <c r="F285" i="91"/>
  <c r="F51" i="14" s="1"/>
  <c r="F330" i="90"/>
  <c r="E333" i="90" s="1"/>
  <c r="F333" i="90" s="1"/>
  <c r="F383" i="90" s="1"/>
  <c r="F50" i="14" s="1"/>
  <c r="F108" i="95"/>
  <c r="F276" i="95" s="1"/>
  <c r="F98" i="4"/>
  <c r="F21" i="4"/>
  <c r="F285" i="95" l="1"/>
  <c r="E288" i="95" s="1"/>
  <c r="F288" i="95" s="1"/>
  <c r="F337" i="95" s="1"/>
  <c r="F53" i="14" s="1"/>
  <c r="F36" i="88"/>
  <c r="F35" i="88"/>
  <c r="F31" i="88"/>
  <c r="F30" i="88"/>
  <c r="F29" i="88"/>
  <c r="F26" i="88"/>
  <c r="F36" i="87"/>
  <c r="F35" i="87"/>
  <c r="F31" i="87"/>
  <c r="F30" i="87"/>
  <c r="F29" i="87"/>
  <c r="F26" i="87"/>
  <c r="F36" i="77"/>
  <c r="F35" i="77"/>
  <c r="F31" i="77"/>
  <c r="F30" i="77"/>
  <c r="F29" i="77"/>
  <c r="F26" i="77"/>
  <c r="F35" i="76"/>
  <c r="F34" i="76"/>
  <c r="F30" i="76"/>
  <c r="F29" i="76"/>
  <c r="F28" i="76"/>
  <c r="F25" i="76"/>
  <c r="F31" i="4" l="1"/>
  <c r="F33" i="4"/>
  <c r="F35" i="4"/>
  <c r="F54" i="4"/>
  <c r="F60" i="4"/>
  <c r="F69" i="4"/>
  <c r="F92" i="4"/>
  <c r="F149" i="4"/>
  <c r="F14" i="6"/>
  <c r="F25" i="6"/>
  <c r="F56" i="18"/>
  <c r="F93" i="20"/>
  <c r="F97" i="20"/>
  <c r="F211" i="20"/>
  <c r="F212" i="20"/>
  <c r="F86" i="21"/>
  <c r="F76" i="22"/>
  <c r="F82" i="22"/>
  <c r="F77" i="23"/>
  <c r="F83" i="23"/>
  <c r="F76" i="24"/>
  <c r="F82" i="24"/>
  <c r="F89" i="25"/>
  <c r="F95" i="25"/>
  <c r="F85" i="26"/>
  <c r="F91" i="26"/>
  <c r="F150" i="26"/>
  <c r="F73" i="27"/>
  <c r="F79" i="27"/>
  <c r="F85" i="28"/>
  <c r="F91" i="28"/>
  <c r="F138" i="28"/>
  <c r="F77" i="74"/>
  <c r="F107" i="74"/>
  <c r="F229" i="74"/>
  <c r="F225" i="74"/>
  <c r="F234" i="74" s="1"/>
  <c r="F242" i="74" s="1"/>
  <c r="F42" i="8"/>
  <c r="F77" i="10"/>
  <c r="F234" i="10"/>
  <c r="F230" i="10"/>
  <c r="G16" i="17"/>
  <c r="G36" i="17"/>
  <c r="G41" i="17"/>
  <c r="G42" i="17"/>
  <c r="G47" i="17"/>
  <c r="G52" i="17"/>
  <c r="G57" i="17"/>
  <c r="G62" i="17"/>
  <c r="G273" i="17"/>
  <c r="F17" i="12"/>
  <c r="F112" i="12"/>
  <c r="F169" i="12"/>
  <c r="F11" i="4"/>
  <c r="F13" i="4"/>
  <c r="F15" i="4"/>
  <c r="F17" i="4"/>
  <c r="F19" i="4"/>
  <c r="F204" i="88"/>
  <c r="F214" i="88" s="1"/>
  <c r="F41" i="88"/>
  <c r="F42" i="88"/>
  <c r="F45" i="88"/>
  <c r="F46" i="88"/>
  <c r="F47" i="88"/>
  <c r="F50" i="88"/>
  <c r="F51" i="88"/>
  <c r="F55" i="88"/>
  <c r="F56" i="88"/>
  <c r="F57" i="88"/>
  <c r="F58" i="88"/>
  <c r="F60" i="88"/>
  <c r="F67" i="88"/>
  <c r="F70" i="88"/>
  <c r="F74" i="88"/>
  <c r="F77" i="88"/>
  <c r="F79" i="88"/>
  <c r="F83" i="88"/>
  <c r="F86" i="88"/>
  <c r="F87" i="88"/>
  <c r="F90" i="88"/>
  <c r="F95" i="88"/>
  <c r="F96" i="88"/>
  <c r="F99" i="88"/>
  <c r="F100" i="88"/>
  <c r="F105" i="88"/>
  <c r="F108" i="88"/>
  <c r="F112" i="88"/>
  <c r="F113" i="88"/>
  <c r="F117" i="88"/>
  <c r="F119" i="88"/>
  <c r="F122" i="88"/>
  <c r="F124" i="88"/>
  <c r="F128" i="88"/>
  <c r="F129" i="88"/>
  <c r="F130" i="88"/>
  <c r="F132" i="88"/>
  <c r="F134" i="88"/>
  <c r="F139" i="88"/>
  <c r="F142" i="88"/>
  <c r="F146" i="88"/>
  <c r="F150" i="88"/>
  <c r="F152" i="88"/>
  <c r="F158" i="88"/>
  <c r="F162" i="88"/>
  <c r="F167" i="88"/>
  <c r="F169" i="88"/>
  <c r="F171" i="88"/>
  <c r="F174" i="88"/>
  <c r="F176" i="88"/>
  <c r="F178" i="88"/>
  <c r="F179" i="88"/>
  <c r="F180" i="88"/>
  <c r="F181" i="88"/>
  <c r="F182" i="88"/>
  <c r="F183" i="88"/>
  <c r="F186" i="88"/>
  <c r="F187" i="88"/>
  <c r="F189" i="88"/>
  <c r="F190" i="88"/>
  <c r="F191" i="88"/>
  <c r="F192" i="88"/>
  <c r="F15" i="88"/>
  <c r="F19" i="88"/>
  <c r="F22" i="88"/>
  <c r="F204" i="87"/>
  <c r="F214" i="87" s="1"/>
  <c r="F41" i="87"/>
  <c r="F42" i="87"/>
  <c r="F45" i="87"/>
  <c r="F46" i="87"/>
  <c r="F47" i="87"/>
  <c r="F50" i="87"/>
  <c r="F51" i="87"/>
  <c r="F55" i="87"/>
  <c r="F56" i="87"/>
  <c r="F57" i="87"/>
  <c r="F58" i="87"/>
  <c r="F60" i="87"/>
  <c r="F67" i="87"/>
  <c r="F70" i="87"/>
  <c r="F74" i="87"/>
  <c r="F77" i="87"/>
  <c r="F79" i="87"/>
  <c r="F83" i="87"/>
  <c r="F86" i="87"/>
  <c r="F87" i="87"/>
  <c r="F90" i="87"/>
  <c r="F95" i="87"/>
  <c r="F96" i="87"/>
  <c r="F99" i="87"/>
  <c r="F100" i="87"/>
  <c r="F105" i="87"/>
  <c r="F108" i="87"/>
  <c r="F112" i="87"/>
  <c r="F113" i="87"/>
  <c r="F117" i="87"/>
  <c r="F119" i="87"/>
  <c r="F122" i="87"/>
  <c r="F124" i="87"/>
  <c r="F128" i="87"/>
  <c r="F129" i="87"/>
  <c r="F130" i="87"/>
  <c r="F132" i="87"/>
  <c r="F134" i="87"/>
  <c r="F139" i="87"/>
  <c r="F142" i="87"/>
  <c r="F146" i="87"/>
  <c r="F150" i="87"/>
  <c r="F152" i="87"/>
  <c r="F158" i="87"/>
  <c r="F162" i="87"/>
  <c r="F167" i="87"/>
  <c r="F169" i="87"/>
  <c r="F171" i="87"/>
  <c r="F174" i="87"/>
  <c r="F176" i="87"/>
  <c r="F178" i="87"/>
  <c r="F179" i="87"/>
  <c r="F180" i="87"/>
  <c r="F181" i="87"/>
  <c r="F182" i="87"/>
  <c r="F183" i="87"/>
  <c r="F189" i="87"/>
  <c r="F190" i="87"/>
  <c r="F191" i="87"/>
  <c r="F192" i="87"/>
  <c r="F15" i="87"/>
  <c r="F19" i="87"/>
  <c r="F22" i="87"/>
  <c r="F18" i="86"/>
  <c r="F24" i="86"/>
  <c r="F30" i="86"/>
  <c r="F38" i="86"/>
  <c r="F44" i="86"/>
  <c r="F45" i="86"/>
  <c r="F46" i="86"/>
  <c r="F52" i="86"/>
  <c r="F53" i="86"/>
  <c r="F61" i="86"/>
  <c r="F63" i="86"/>
  <c r="F71" i="86"/>
  <c r="F73" i="86"/>
  <c r="F79" i="86"/>
  <c r="F81" i="86"/>
  <c r="F89" i="86"/>
  <c r="F91" i="86"/>
  <c r="F95" i="86"/>
  <c r="F107" i="86"/>
  <c r="F113" i="86"/>
  <c r="F129" i="86"/>
  <c r="F135" i="86"/>
  <c r="F143" i="86"/>
  <c r="F149" i="86"/>
  <c r="F159" i="86"/>
  <c r="F165" i="86"/>
  <c r="F173" i="86"/>
  <c r="F179" i="86"/>
  <c r="F193" i="86"/>
  <c r="F195" i="86"/>
  <c r="F203" i="86"/>
  <c r="F207" i="86"/>
  <c r="F211" i="86"/>
  <c r="F215" i="86"/>
  <c r="F225" i="86"/>
  <c r="F231" i="86"/>
  <c r="F250" i="86"/>
  <c r="F258" i="86"/>
  <c r="F262" i="86"/>
  <c r="F270" i="86"/>
  <c r="F276" i="86"/>
  <c r="F286" i="86"/>
  <c r="F289" i="86"/>
  <c r="F298" i="86"/>
  <c r="F303" i="86"/>
  <c r="F307" i="86"/>
  <c r="F311" i="86"/>
  <c r="F314" i="86"/>
  <c r="F320" i="86"/>
  <c r="F322" i="86"/>
  <c r="F325" i="86"/>
  <c r="F328" i="86"/>
  <c r="F330" i="86"/>
  <c r="F331" i="86"/>
  <c r="F332" i="86"/>
  <c r="F334" i="86"/>
  <c r="F336" i="86"/>
  <c r="F338" i="86"/>
  <c r="F348" i="86"/>
  <c r="F352" i="86" s="1"/>
  <c r="F363" i="86" s="1"/>
  <c r="F350" i="86"/>
  <c r="F18" i="85"/>
  <c r="F24" i="85"/>
  <c r="F30" i="85"/>
  <c r="F38" i="85"/>
  <c r="F44" i="85"/>
  <c r="F45" i="85"/>
  <c r="F46" i="85"/>
  <c r="F52" i="85"/>
  <c r="F53" i="85"/>
  <c r="F61" i="85"/>
  <c r="F63" i="85"/>
  <c r="F71" i="85"/>
  <c r="F73" i="85"/>
  <c r="F79" i="85"/>
  <c r="F81" i="85"/>
  <c r="F89" i="85"/>
  <c r="F91" i="85"/>
  <c r="F95" i="85"/>
  <c r="F107" i="85"/>
  <c r="F113" i="85"/>
  <c r="F129" i="85"/>
  <c r="F135" i="85"/>
  <c r="F143" i="85"/>
  <c r="F149" i="85"/>
  <c r="F159" i="85"/>
  <c r="F165" i="85"/>
  <c r="F173" i="85"/>
  <c r="F179" i="85"/>
  <c r="F193" i="85"/>
  <c r="F195" i="85"/>
  <c r="F203" i="85"/>
  <c r="F207" i="85"/>
  <c r="F211" i="85"/>
  <c r="F215" i="85"/>
  <c r="F225" i="85"/>
  <c r="F231" i="85"/>
  <c r="F250" i="85"/>
  <c r="F258" i="85"/>
  <c r="F262" i="85"/>
  <c r="F270" i="85"/>
  <c r="F276" i="85"/>
  <c r="F286" i="85"/>
  <c r="F292" i="85"/>
  <c r="F294" i="85"/>
  <c r="F296" i="85"/>
  <c r="F308" i="85"/>
  <c r="F311" i="85"/>
  <c r="F313" i="85"/>
  <c r="F315" i="85"/>
  <c r="F319" i="85"/>
  <c r="F323" i="85"/>
  <c r="F327" i="85"/>
  <c r="F329" i="85"/>
  <c r="F331" i="85"/>
  <c r="F333" i="85"/>
  <c r="F349" i="85"/>
  <c r="F351" i="85"/>
  <c r="F353" i="85"/>
  <c r="F355" i="85"/>
  <c r="F357" i="85"/>
  <c r="F359" i="85"/>
  <c r="F361" i="85"/>
  <c r="F362" i="85"/>
  <c r="F363" i="85"/>
  <c r="F365" i="85"/>
  <c r="F367" i="85"/>
  <c r="F369" i="85"/>
  <c r="F382" i="85"/>
  <c r="F384" i="85"/>
  <c r="D18" i="79"/>
  <c r="F18" i="79" s="1"/>
  <c r="F22" i="79"/>
  <c r="F30" i="79"/>
  <c r="F35" i="79"/>
  <c r="F39" i="79"/>
  <c r="F47" i="79"/>
  <c r="F51" i="79"/>
  <c r="F57" i="79"/>
  <c r="D60" i="79"/>
  <c r="F60" i="79" s="1"/>
  <c r="F66" i="79"/>
  <c r="F72" i="79"/>
  <c r="F76" i="79"/>
  <c r="F204" i="77"/>
  <c r="F214" i="77" s="1"/>
  <c r="F41" i="77"/>
  <c r="F42" i="77"/>
  <c r="F45" i="77"/>
  <c r="F46" i="77"/>
  <c r="F47" i="77"/>
  <c r="F50" i="77"/>
  <c r="F51" i="77"/>
  <c r="F55" i="77"/>
  <c r="F56" i="77"/>
  <c r="F57" i="77"/>
  <c r="F58" i="77"/>
  <c r="F60" i="77"/>
  <c r="F67" i="77"/>
  <c r="F70" i="77"/>
  <c r="F74" i="77"/>
  <c r="F77" i="77"/>
  <c r="F79" i="77"/>
  <c r="F83" i="77"/>
  <c r="F86" i="77"/>
  <c r="F87" i="77"/>
  <c r="F90" i="77"/>
  <c r="F95" i="77"/>
  <c r="F96" i="77"/>
  <c r="F99" i="77"/>
  <c r="F100" i="77"/>
  <c r="F105" i="77"/>
  <c r="F108" i="77"/>
  <c r="F112" i="77"/>
  <c r="F113" i="77"/>
  <c r="F117" i="77"/>
  <c r="F119" i="77"/>
  <c r="F122" i="77"/>
  <c r="F124" i="77"/>
  <c r="F128" i="77"/>
  <c r="F129" i="77"/>
  <c r="F130" i="77"/>
  <c r="F132" i="77"/>
  <c r="F134" i="77"/>
  <c r="F139" i="77"/>
  <c r="F142" i="77"/>
  <c r="F146" i="77"/>
  <c r="F150" i="77"/>
  <c r="F152" i="77"/>
  <c r="F158" i="77"/>
  <c r="F162" i="77"/>
  <c r="F167" i="77"/>
  <c r="F169" i="77"/>
  <c r="F171" i="77"/>
  <c r="F174" i="77"/>
  <c r="F176" i="77"/>
  <c r="F178" i="77"/>
  <c r="F179" i="77"/>
  <c r="F180" i="77"/>
  <c r="F181" i="77"/>
  <c r="F182" i="77"/>
  <c r="F183" i="77"/>
  <c r="F186" i="77"/>
  <c r="F187" i="77"/>
  <c r="F189" i="77"/>
  <c r="F190" i="77"/>
  <c r="F191" i="77"/>
  <c r="F194" i="77" s="1"/>
  <c r="F213" i="77" s="1"/>
  <c r="F192" i="77"/>
  <c r="F15" i="77"/>
  <c r="F19" i="77"/>
  <c r="F22" i="77"/>
  <c r="F203" i="76"/>
  <c r="F213" i="76" s="1"/>
  <c r="F40" i="76"/>
  <c r="F41" i="76"/>
  <c r="F44" i="76"/>
  <c r="F45" i="76"/>
  <c r="F46" i="76"/>
  <c r="F49" i="76"/>
  <c r="F50" i="76"/>
  <c r="F54" i="76"/>
  <c r="F55" i="76"/>
  <c r="F56" i="76"/>
  <c r="F57" i="76"/>
  <c r="F59" i="76"/>
  <c r="F66" i="76"/>
  <c r="F69" i="76"/>
  <c r="F73" i="76"/>
  <c r="F76" i="76"/>
  <c r="F78" i="76"/>
  <c r="F82" i="76"/>
  <c r="F85" i="76"/>
  <c r="F86" i="76"/>
  <c r="F89" i="76"/>
  <c r="F94" i="76"/>
  <c r="F95" i="76"/>
  <c r="F98" i="76"/>
  <c r="F99" i="76"/>
  <c r="F104" i="76"/>
  <c r="F107" i="76"/>
  <c r="F111" i="76"/>
  <c r="F112" i="76"/>
  <c r="F116" i="76"/>
  <c r="F118" i="76"/>
  <c r="F121" i="76"/>
  <c r="F123" i="76"/>
  <c r="F127" i="76"/>
  <c r="F128" i="76"/>
  <c r="F129" i="76"/>
  <c r="F131" i="76"/>
  <c r="F133" i="76"/>
  <c r="F138" i="76"/>
  <c r="F141" i="76"/>
  <c r="F145" i="76"/>
  <c r="F149" i="76"/>
  <c r="F151" i="76"/>
  <c r="F157" i="76"/>
  <c r="F161" i="76"/>
  <c r="F166" i="76"/>
  <c r="F168" i="76"/>
  <c r="F170" i="76"/>
  <c r="F173" i="76"/>
  <c r="F175" i="76"/>
  <c r="F177" i="76"/>
  <c r="F178" i="76"/>
  <c r="F179" i="76"/>
  <c r="F180" i="76"/>
  <c r="F181" i="76"/>
  <c r="F182" i="76"/>
  <c r="F188" i="76"/>
  <c r="F189" i="76"/>
  <c r="F190" i="76"/>
  <c r="F191" i="76"/>
  <c r="F14" i="76"/>
  <c r="F18" i="76"/>
  <c r="F21" i="76"/>
  <c r="F17" i="75"/>
  <c r="F23" i="75"/>
  <c r="F29" i="75"/>
  <c r="F37" i="75"/>
  <c r="F43" i="75"/>
  <c r="F44" i="75"/>
  <c r="F45" i="75"/>
  <c r="F51" i="75"/>
  <c r="F52" i="75"/>
  <c r="F60" i="75"/>
  <c r="F62" i="75"/>
  <c r="F70" i="75"/>
  <c r="F72" i="75"/>
  <c r="F78" i="75"/>
  <c r="F80" i="75"/>
  <c r="F88" i="75"/>
  <c r="F90" i="75"/>
  <c r="F94" i="75"/>
  <c r="F106" i="75"/>
  <c r="F112" i="75"/>
  <c r="F123" i="75"/>
  <c r="F129" i="75"/>
  <c r="F137" i="75"/>
  <c r="F143" i="75"/>
  <c r="F153" i="75"/>
  <c r="F159" i="75"/>
  <c r="F167" i="75"/>
  <c r="F173" i="75"/>
  <c r="F187" i="75"/>
  <c r="F189" i="75"/>
  <c r="F197" i="75"/>
  <c r="F201" i="75"/>
  <c r="F205" i="75"/>
  <c r="F209" i="75"/>
  <c r="F219" i="75"/>
  <c r="F225" i="75"/>
  <c r="F236" i="75"/>
  <c r="F244" i="75"/>
  <c r="F248" i="75"/>
  <c r="F256" i="75"/>
  <c r="F262" i="75"/>
  <c r="F272" i="75"/>
  <c r="F278" i="75"/>
  <c r="F280" i="75"/>
  <c r="F282" i="75"/>
  <c r="F290" i="75"/>
  <c r="F293" i="75"/>
  <c r="F295" i="75"/>
  <c r="F297" i="75"/>
  <c r="F301" i="75"/>
  <c r="F305" i="75"/>
  <c r="F309" i="75"/>
  <c r="F311" i="75"/>
  <c r="F313" i="75"/>
  <c r="F315" i="75"/>
  <c r="F322" i="75"/>
  <c r="F324" i="75"/>
  <c r="F326" i="75"/>
  <c r="F328" i="75"/>
  <c r="F330" i="75"/>
  <c r="F332" i="75"/>
  <c r="F334" i="75"/>
  <c r="F335" i="75"/>
  <c r="F336" i="75"/>
  <c r="F338" i="75"/>
  <c r="F340" i="75"/>
  <c r="F342" i="75"/>
  <c r="F355" i="75"/>
  <c r="F357" i="75"/>
  <c r="D99" i="74"/>
  <c r="F99" i="74" s="1"/>
  <c r="F21" i="74"/>
  <c r="D27" i="74"/>
  <c r="F27" i="74" s="1"/>
  <c r="D35" i="74"/>
  <c r="F35" i="74" s="1"/>
  <c r="F37" i="74"/>
  <c r="D43" i="74"/>
  <c r="F43" i="74" s="1"/>
  <c r="D52" i="74"/>
  <c r="F52" i="74" s="1"/>
  <c r="D83" i="74"/>
  <c r="F83" i="74"/>
  <c r="D91" i="74"/>
  <c r="F91" i="74" s="1"/>
  <c r="F115" i="74"/>
  <c r="F141" i="74"/>
  <c r="F142" i="74"/>
  <c r="F159" i="74"/>
  <c r="F160" i="74"/>
  <c r="F166" i="74"/>
  <c r="F167" i="74"/>
  <c r="F172" i="74"/>
  <c r="F181" i="74"/>
  <c r="F182" i="74"/>
  <c r="F196" i="74"/>
  <c r="F210" i="74"/>
  <c r="F56" i="54"/>
  <c r="F431" i="55"/>
  <c r="D206" i="10"/>
  <c r="F206" i="10" s="1"/>
  <c r="F208" i="10"/>
  <c r="F207" i="10"/>
  <c r="F148" i="10"/>
  <c r="F142" i="10"/>
  <c r="F29" i="19"/>
  <c r="F139" i="18"/>
  <c r="D35" i="18"/>
  <c r="F35" i="18" s="1"/>
  <c r="F66" i="4"/>
  <c r="F62" i="4"/>
  <c r="G32" i="17"/>
  <c r="G31" i="17"/>
  <c r="F45" i="4"/>
  <c r="F43" i="4"/>
  <c r="F166" i="4"/>
  <c r="F168" i="4"/>
  <c r="F169" i="4"/>
  <c r="F171" i="4"/>
  <c r="F173" i="4"/>
  <c r="F175" i="4"/>
  <c r="F178" i="4"/>
  <c r="F165" i="4"/>
  <c r="F177" i="4"/>
  <c r="F160" i="4"/>
  <c r="F159" i="4"/>
  <c r="F158" i="4"/>
  <c r="F145" i="4"/>
  <c r="F144" i="4"/>
  <c r="F143" i="4"/>
  <c r="F142" i="4"/>
  <c r="F141" i="4"/>
  <c r="F140" i="4"/>
  <c r="F139" i="4"/>
  <c r="F138" i="4"/>
  <c r="F137" i="4"/>
  <c r="F150" i="4"/>
  <c r="F132" i="4"/>
  <c r="F131" i="4"/>
  <c r="F130" i="4"/>
  <c r="F129" i="4"/>
  <c r="F128" i="4"/>
  <c r="F127" i="4"/>
  <c r="F126" i="4"/>
  <c r="F125" i="4"/>
  <c r="F124" i="4"/>
  <c r="F123" i="4"/>
  <c r="F122" i="4"/>
  <c r="F121" i="4"/>
  <c r="F120" i="4"/>
  <c r="F119" i="4"/>
  <c r="F118" i="4"/>
  <c r="F117" i="4"/>
  <c r="F114" i="4"/>
  <c r="F113" i="4"/>
  <c r="F112" i="4"/>
  <c r="F111" i="4"/>
  <c r="F110" i="4"/>
  <c r="F107" i="4"/>
  <c r="F105" i="4"/>
  <c r="F104" i="4"/>
  <c r="F103" i="4"/>
  <c r="F102" i="4"/>
  <c r="F106" i="4"/>
  <c r="F345" i="20"/>
  <c r="F347" i="20"/>
  <c r="D17" i="20"/>
  <c r="F17" i="20" s="1"/>
  <c r="F21" i="20"/>
  <c r="F27" i="20"/>
  <c r="F33" i="20"/>
  <c r="D41" i="20"/>
  <c r="F41" i="20"/>
  <c r="F47" i="20"/>
  <c r="F53" i="20"/>
  <c r="D59" i="20"/>
  <c r="F59" i="20" s="1"/>
  <c r="D60" i="20"/>
  <c r="F60" i="20" s="1"/>
  <c r="D61" i="20"/>
  <c r="F61" i="20" s="1"/>
  <c r="F65" i="20"/>
  <c r="F75" i="20"/>
  <c r="F79" i="20"/>
  <c r="F80" i="20"/>
  <c r="F84" i="20"/>
  <c r="F85" i="20"/>
  <c r="F103" i="20"/>
  <c r="F104" i="20"/>
  <c r="F105" i="20"/>
  <c r="F109" i="20"/>
  <c r="F110" i="20"/>
  <c r="F111" i="20"/>
  <c r="F115" i="20"/>
  <c r="F116" i="20"/>
  <c r="F117" i="20"/>
  <c r="F123" i="20"/>
  <c r="F124" i="20"/>
  <c r="F134" i="20"/>
  <c r="F135" i="20"/>
  <c r="F136" i="20"/>
  <c r="F137" i="20"/>
  <c r="F141" i="20"/>
  <c r="F142" i="20"/>
  <c r="F146" i="20"/>
  <c r="F147" i="20"/>
  <c r="F152" i="20"/>
  <c r="F156" i="20"/>
  <c r="F162" i="20"/>
  <c r="F168" i="20"/>
  <c r="F169" i="20"/>
  <c r="F173" i="20"/>
  <c r="F174" i="20"/>
  <c r="F175" i="20"/>
  <c r="F183" i="20"/>
  <c r="F189" i="20"/>
  <c r="F193" i="20"/>
  <c r="F194" i="20"/>
  <c r="F195" i="20"/>
  <c r="F201" i="20"/>
  <c r="F207" i="20"/>
  <c r="F216" i="20"/>
  <c r="F217" i="20"/>
  <c r="F227" i="20"/>
  <c r="F228" i="20"/>
  <c r="F229" i="20"/>
  <c r="F237" i="20"/>
  <c r="F238" i="20"/>
  <c r="F244" i="20"/>
  <c r="F252" i="20"/>
  <c r="F258" i="20"/>
  <c r="F259" i="20"/>
  <c r="F260" i="20"/>
  <c r="F261" i="20"/>
  <c r="F271" i="20"/>
  <c r="F277" i="20"/>
  <c r="F278" i="20"/>
  <c r="F286" i="20"/>
  <c r="F290" i="20"/>
  <c r="F300" i="20"/>
  <c r="F306" i="20"/>
  <c r="D310" i="20"/>
  <c r="F310" i="20" s="1"/>
  <c r="F316" i="20"/>
  <c r="F317" i="20"/>
  <c r="F321" i="20"/>
  <c r="F327" i="20"/>
  <c r="F332" i="20"/>
  <c r="F333" i="20"/>
  <c r="F336" i="20"/>
  <c r="F339" i="20"/>
  <c r="F341" i="20"/>
  <c r="F395" i="55"/>
  <c r="F396" i="55"/>
  <c r="F397" i="55" s="1"/>
  <c r="F44" i="54"/>
  <c r="F45" i="54"/>
  <c r="F47" i="54"/>
  <c r="F48" i="54"/>
  <c r="F50" i="54"/>
  <c r="F51" i="54"/>
  <c r="F52" i="54"/>
  <c r="F53" i="54"/>
  <c r="F54" i="54"/>
  <c r="F10" i="54"/>
  <c r="F11" i="54"/>
  <c r="F12" i="54"/>
  <c r="F63" i="54"/>
  <c r="F64" i="54"/>
  <c r="F65" i="54"/>
  <c r="F94" i="54"/>
  <c r="F95" i="54"/>
  <c r="F97" i="54"/>
  <c r="F124" i="54"/>
  <c r="F150" i="54" s="1"/>
  <c r="F202" i="54" s="1"/>
  <c r="F153" i="54"/>
  <c r="F154" i="54"/>
  <c r="F155" i="54"/>
  <c r="F156" i="54"/>
  <c r="F157" i="54"/>
  <c r="F158" i="54"/>
  <c r="F159" i="54"/>
  <c r="F160" i="54"/>
  <c r="F161" i="54"/>
  <c r="F162" i="54"/>
  <c r="F164" i="54"/>
  <c r="F165" i="54"/>
  <c r="F166" i="54"/>
  <c r="F167" i="54"/>
  <c r="F168" i="54"/>
  <c r="F41" i="55"/>
  <c r="F487" i="55" s="1"/>
  <c r="F44" i="55"/>
  <c r="F46" i="55"/>
  <c r="F47" i="55"/>
  <c r="F48" i="55"/>
  <c r="F49" i="55"/>
  <c r="F50" i="55"/>
  <c r="F51" i="55"/>
  <c r="F52" i="55"/>
  <c r="F53" i="55"/>
  <c r="F54" i="55"/>
  <c r="F55" i="55"/>
  <c r="F56" i="55"/>
  <c r="F57" i="55"/>
  <c r="F58" i="55"/>
  <c r="F65" i="55"/>
  <c r="F66" i="55"/>
  <c r="F67" i="55"/>
  <c r="F68" i="55"/>
  <c r="F69" i="55"/>
  <c r="F70" i="55"/>
  <c r="F71" i="55"/>
  <c r="F72" i="55"/>
  <c r="F74" i="55"/>
  <c r="F75" i="55"/>
  <c r="F76" i="55"/>
  <c r="F77" i="55"/>
  <c r="F78" i="55"/>
  <c r="F133" i="55"/>
  <c r="F134" i="55"/>
  <c r="F135" i="55"/>
  <c r="F136" i="55"/>
  <c r="F137" i="55"/>
  <c r="F138" i="55"/>
  <c r="F139" i="55"/>
  <c r="F140" i="55"/>
  <c r="F141" i="55"/>
  <c r="F142" i="55"/>
  <c r="F143" i="55"/>
  <c r="F144" i="55"/>
  <c r="F155" i="55"/>
  <c r="F156" i="55"/>
  <c r="F157" i="55"/>
  <c r="F158" i="55"/>
  <c r="F159" i="55"/>
  <c r="F160" i="55"/>
  <c r="F161" i="55"/>
  <c r="F162" i="55"/>
  <c r="F164" i="55"/>
  <c r="F165" i="55"/>
  <c r="F166" i="55"/>
  <c r="F167" i="55"/>
  <c r="F168" i="55"/>
  <c r="F211" i="55"/>
  <c r="F213" i="55"/>
  <c r="F214" i="55"/>
  <c r="F215" i="55"/>
  <c r="F216" i="55"/>
  <c r="F217" i="55"/>
  <c r="F218" i="55"/>
  <c r="F219" i="55"/>
  <c r="F220" i="55"/>
  <c r="F221" i="55"/>
  <c r="F222" i="55"/>
  <c r="F231" i="55"/>
  <c r="F232" i="55"/>
  <c r="F233" i="55"/>
  <c r="F234" i="55"/>
  <c r="F235" i="55"/>
  <c r="F236" i="55"/>
  <c r="F237" i="55"/>
  <c r="F238" i="55"/>
  <c r="F239" i="55"/>
  <c r="F240" i="55"/>
  <c r="F241" i="55"/>
  <c r="F242" i="55"/>
  <c r="F243" i="55"/>
  <c r="F244" i="55"/>
  <c r="F245" i="55"/>
  <c r="F253" i="55"/>
  <c r="F254" i="55"/>
  <c r="F255" i="55"/>
  <c r="F256" i="55"/>
  <c r="F257" i="55"/>
  <c r="F258" i="55"/>
  <c r="F259" i="55"/>
  <c r="F260" i="55"/>
  <c r="F262" i="55"/>
  <c r="F263" i="55"/>
  <c r="F264" i="55"/>
  <c r="F265" i="55"/>
  <c r="F266" i="55"/>
  <c r="F267" i="55"/>
  <c r="F269" i="55"/>
  <c r="F317" i="55"/>
  <c r="F318" i="55"/>
  <c r="F319" i="55"/>
  <c r="F320" i="55"/>
  <c r="F321" i="55"/>
  <c r="F322" i="55"/>
  <c r="F323" i="55"/>
  <c r="F324" i="55"/>
  <c r="F325" i="55"/>
  <c r="F326" i="55"/>
  <c r="F327" i="55"/>
  <c r="F328" i="55"/>
  <c r="F329" i="55"/>
  <c r="F330" i="55"/>
  <c r="F336" i="55"/>
  <c r="F337" i="55"/>
  <c r="F338" i="55"/>
  <c r="F339" i="55"/>
  <c r="F340" i="55"/>
  <c r="F341" i="55"/>
  <c r="F352" i="55" s="1"/>
  <c r="F360" i="55" s="1"/>
  <c r="F343" i="55"/>
  <c r="F344" i="55"/>
  <c r="F345" i="55"/>
  <c r="F346" i="55"/>
  <c r="F347" i="55"/>
  <c r="F367" i="55"/>
  <c r="F368" i="55"/>
  <c r="F369" i="55"/>
  <c r="F370" i="55"/>
  <c r="F371" i="55"/>
  <c r="F372" i="55"/>
  <c r="F373" i="55"/>
  <c r="F374" i="55"/>
  <c r="F376" i="55"/>
  <c r="F377" i="55"/>
  <c r="F378" i="55"/>
  <c r="F379" i="55"/>
  <c r="F380" i="55"/>
  <c r="F399" i="55"/>
  <c r="F400" i="55"/>
  <c r="F402" i="55"/>
  <c r="F403" i="55"/>
  <c r="F404" i="55"/>
  <c r="F405" i="55"/>
  <c r="F406" i="55"/>
  <c r="F407" i="55"/>
  <c r="F417" i="55"/>
  <c r="F418" i="55"/>
  <c r="F420" i="55"/>
  <c r="F421" i="55"/>
  <c r="F422" i="55"/>
  <c r="F423" i="55"/>
  <c r="F424" i="55"/>
  <c r="F426" i="55"/>
  <c r="F427" i="55"/>
  <c r="F428" i="55"/>
  <c r="F429" i="55"/>
  <c r="F27" i="4"/>
  <c r="F29" i="4"/>
  <c r="F41" i="4"/>
  <c r="F47" i="4"/>
  <c r="F52" i="4"/>
  <c r="F58" i="4"/>
  <c r="F64" i="4"/>
  <c r="F78" i="4"/>
  <c r="F82" i="4"/>
  <c r="F84" i="4"/>
  <c r="F86" i="4"/>
  <c r="F90" i="4"/>
  <c r="F96" i="4"/>
  <c r="F13" i="5"/>
  <c r="F14" i="5"/>
  <c r="F15" i="5"/>
  <c r="F16" i="5"/>
  <c r="F17" i="5"/>
  <c r="F18" i="5"/>
  <c r="F19" i="5"/>
  <c r="F23" i="5"/>
  <c r="F24" i="5"/>
  <c r="F25" i="5"/>
  <c r="F26" i="5"/>
  <c r="F27" i="5"/>
  <c r="F28" i="5"/>
  <c r="F29" i="5"/>
  <c r="F30" i="5"/>
  <c r="F31" i="5"/>
  <c r="F32" i="5"/>
  <c r="F33" i="5"/>
  <c r="F34" i="5"/>
  <c r="F36" i="5"/>
  <c r="F38" i="5"/>
  <c r="F40" i="5"/>
  <c r="F41" i="5"/>
  <c r="F42" i="5"/>
  <c r="F43" i="5"/>
  <c r="F47" i="5"/>
  <c r="F51" i="5"/>
  <c r="F52" i="5"/>
  <c r="F56" i="5"/>
  <c r="F57" i="5"/>
  <c r="F61" i="5"/>
  <c r="F65" i="5"/>
  <c r="F66" i="5"/>
  <c r="F67" i="5"/>
  <c r="F71" i="5"/>
  <c r="F73" i="5"/>
  <c r="F74" i="5"/>
  <c r="F75" i="5"/>
  <c r="F81" i="5"/>
  <c r="F82" i="5"/>
  <c r="F83" i="5"/>
  <c r="F87" i="5"/>
  <c r="F89" i="5"/>
  <c r="F90" i="5"/>
  <c r="F91" i="5"/>
  <c r="F95" i="5"/>
  <c r="F96" i="5"/>
  <c r="F100" i="5"/>
  <c r="F104" i="5"/>
  <c r="F109" i="5"/>
  <c r="F112" i="5"/>
  <c r="F116" i="5"/>
  <c r="F117" i="5"/>
  <c r="F121" i="5"/>
  <c r="F122" i="5"/>
  <c r="F11" i="6"/>
  <c r="F12" i="6"/>
  <c r="F13" i="6"/>
  <c r="F15" i="6"/>
  <c r="F21" i="6"/>
  <c r="F21" i="18"/>
  <c r="F22" i="18"/>
  <c r="F28" i="18"/>
  <c r="F29" i="18"/>
  <c r="D36" i="18"/>
  <c r="F36" i="18" s="1"/>
  <c r="F44" i="18"/>
  <c r="D64" i="18"/>
  <c r="F64" i="18" s="1"/>
  <c r="F74" i="18"/>
  <c r="F82" i="18"/>
  <c r="F88" i="18"/>
  <c r="F90" i="18"/>
  <c r="F96" i="18"/>
  <c r="F102" i="18"/>
  <c r="F110" i="18"/>
  <c r="D119" i="18"/>
  <c r="F119" i="18" s="1"/>
  <c r="F127" i="18"/>
  <c r="F131" i="18"/>
  <c r="F135" i="18"/>
  <c r="D17" i="19"/>
  <c r="F17" i="19" s="1"/>
  <c r="F25" i="19"/>
  <c r="F30" i="19"/>
  <c r="F40" i="19"/>
  <c r="F44" i="19"/>
  <c r="F50" i="19"/>
  <c r="F56" i="19"/>
  <c r="F68" i="19"/>
  <c r="F74" i="19"/>
  <c r="F75" i="19"/>
  <c r="F76" i="19"/>
  <c r="F84" i="19"/>
  <c r="F90" i="19"/>
  <c r="F100" i="19"/>
  <c r="F101" i="19"/>
  <c r="F107" i="19"/>
  <c r="D117" i="19"/>
  <c r="F117" i="19" s="1"/>
  <c r="D131" i="19"/>
  <c r="F131" i="19" s="1"/>
  <c r="F135" i="19"/>
  <c r="F139" i="19"/>
  <c r="F147" i="19"/>
  <c r="F21" i="21"/>
  <c r="F27" i="21"/>
  <c r="F28" i="21"/>
  <c r="F36" i="21"/>
  <c r="F38" i="21"/>
  <c r="D44" i="21"/>
  <c r="F44" i="21" s="1"/>
  <c r="F45" i="21"/>
  <c r="F51" i="21"/>
  <c r="F57" i="21"/>
  <c r="D80" i="21"/>
  <c r="F80" i="21" s="1"/>
  <c r="F94" i="21"/>
  <c r="D102" i="21"/>
  <c r="F102" i="21" s="1"/>
  <c r="D108" i="21"/>
  <c r="F108" i="21" s="1"/>
  <c r="D114" i="21"/>
  <c r="F114" i="21" s="1"/>
  <c r="D124" i="21"/>
  <c r="F124" i="21" s="1"/>
  <c r="D135" i="21"/>
  <c r="F135" i="21" s="1"/>
  <c r="D143" i="21"/>
  <c r="F143" i="21" s="1"/>
  <c r="D151" i="21"/>
  <c r="F151" i="21" s="1"/>
  <c r="F157" i="21"/>
  <c r="F161" i="21"/>
  <c r="F171" i="21"/>
  <c r="F177" i="21"/>
  <c r="F184" i="21"/>
  <c r="F196" i="21"/>
  <c r="F204" i="21"/>
  <c r="F206" i="21"/>
  <c r="F214" i="21"/>
  <c r="F222" i="21"/>
  <c r="F228" i="21"/>
  <c r="F234" i="21"/>
  <c r="F238" i="21"/>
  <c r="F21" i="22"/>
  <c r="F22" i="22"/>
  <c r="F28" i="22"/>
  <c r="F29" i="22"/>
  <c r="F30" i="22"/>
  <c r="F38" i="22"/>
  <c r="F40" i="22"/>
  <c r="D46" i="22"/>
  <c r="F46" i="22" s="1"/>
  <c r="F48" i="22"/>
  <c r="F54" i="22"/>
  <c r="F60" i="22"/>
  <c r="F90" i="22"/>
  <c r="F91" i="22"/>
  <c r="F99" i="22"/>
  <c r="F105" i="22"/>
  <c r="F111" i="22"/>
  <c r="F127" i="22"/>
  <c r="F133" i="22"/>
  <c r="D141" i="22"/>
  <c r="F141" i="22" s="1"/>
  <c r="F147" i="22"/>
  <c r="F151" i="22"/>
  <c r="F155" i="22"/>
  <c r="F163" i="22"/>
  <c r="F169" i="22"/>
  <c r="F170" i="22"/>
  <c r="F174" i="22"/>
  <c r="F175" i="22"/>
  <c r="F193" i="22"/>
  <c r="F199" i="22"/>
  <c r="F205" i="22"/>
  <c r="F206" i="22"/>
  <c r="F212" i="22"/>
  <c r="F213" i="22"/>
  <c r="F219" i="22"/>
  <c r="F220" i="22"/>
  <c r="F224" i="22"/>
  <c r="F225" i="22"/>
  <c r="F226" i="22"/>
  <c r="F230" i="22"/>
  <c r="F234" i="22"/>
  <c r="F235" i="22"/>
  <c r="F236" i="22"/>
  <c r="F248" i="22"/>
  <c r="F256" i="22"/>
  <c r="F257" i="22"/>
  <c r="F265" i="22"/>
  <c r="F271" i="22"/>
  <c r="F277" i="22"/>
  <c r="F285" i="22"/>
  <c r="F291" i="22"/>
  <c r="F305" i="22"/>
  <c r="F307" i="22"/>
  <c r="F311" i="22"/>
  <c r="F21" i="23"/>
  <c r="F22" i="23"/>
  <c r="F28" i="23"/>
  <c r="F29" i="23"/>
  <c r="F30" i="23"/>
  <c r="F38" i="23"/>
  <c r="F40" i="23"/>
  <c r="D46" i="23"/>
  <c r="F46" i="23" s="1"/>
  <c r="F48" i="23"/>
  <c r="F54" i="23"/>
  <c r="F60" i="23"/>
  <c r="F91" i="23"/>
  <c r="F99" i="23"/>
  <c r="F105" i="23"/>
  <c r="F111" i="23"/>
  <c r="F121" i="23"/>
  <c r="F127" i="23"/>
  <c r="D137" i="23"/>
  <c r="F137" i="23" s="1"/>
  <c r="F143" i="23"/>
  <c r="F151" i="23"/>
  <c r="F157" i="23"/>
  <c r="F161" i="23"/>
  <c r="F162" i="23"/>
  <c r="F172" i="23"/>
  <c r="F185" i="23"/>
  <c r="F186" i="23"/>
  <c r="F192" i="23"/>
  <c r="F198" i="23"/>
  <c r="F199" i="23"/>
  <c r="F205" i="23"/>
  <c r="F206" i="23"/>
  <c r="F212" i="23"/>
  <c r="F213" i="23"/>
  <c r="F217" i="23"/>
  <c r="F218" i="23"/>
  <c r="F219" i="23"/>
  <c r="F223" i="23"/>
  <c r="F224" i="23"/>
  <c r="F228" i="23"/>
  <c r="F229" i="23"/>
  <c r="F245" i="23"/>
  <c r="F246" i="23"/>
  <c r="F247" i="23"/>
  <c r="F253" i="23"/>
  <c r="F261" i="23"/>
  <c r="F262" i="23"/>
  <c r="F268" i="23"/>
  <c r="F278" i="23"/>
  <c r="F284" i="23"/>
  <c r="F286" i="23"/>
  <c r="F294" i="23"/>
  <c r="F304" i="23"/>
  <c r="F308" i="23"/>
  <c r="F310" i="23"/>
  <c r="F312" i="23"/>
  <c r="F315" i="23"/>
  <c r="F21" i="24"/>
  <c r="F22" i="24"/>
  <c r="F28" i="24"/>
  <c r="F29" i="24"/>
  <c r="F30" i="24"/>
  <c r="F38" i="24"/>
  <c r="F40" i="24"/>
  <c r="D46" i="24"/>
  <c r="F46" i="24" s="1"/>
  <c r="F48" i="24"/>
  <c r="F54" i="24"/>
  <c r="F60" i="24"/>
  <c r="F90" i="24"/>
  <c r="F98" i="24"/>
  <c r="F104" i="24"/>
  <c r="F110" i="24"/>
  <c r="F120" i="24"/>
  <c r="F132" i="24"/>
  <c r="D140" i="24"/>
  <c r="F140" i="24" s="1"/>
  <c r="F146" i="24"/>
  <c r="F150" i="24"/>
  <c r="F154" i="24"/>
  <c r="F162" i="24"/>
  <c r="F168" i="24"/>
  <c r="F169" i="24"/>
  <c r="F170" i="24"/>
  <c r="F174" i="24"/>
  <c r="F175" i="24"/>
  <c r="F185" i="24"/>
  <c r="F186" i="24"/>
  <c r="F198" i="24"/>
  <c r="F199" i="24"/>
  <c r="F205" i="24"/>
  <c r="F206" i="24"/>
  <c r="F207" i="24"/>
  <c r="F213" i="24"/>
  <c r="F217" i="24"/>
  <c r="F218" i="24"/>
  <c r="F222" i="24"/>
  <c r="F223" i="24"/>
  <c r="F224" i="24"/>
  <c r="F228" i="24"/>
  <c r="F236" i="24"/>
  <c r="F237" i="24"/>
  <c r="F245" i="24"/>
  <c r="F257" i="24"/>
  <c r="F263" i="24"/>
  <c r="F267" i="24"/>
  <c r="F271" i="24"/>
  <c r="F290" i="25"/>
  <c r="F21" i="25"/>
  <c r="F27" i="25"/>
  <c r="F28" i="25"/>
  <c r="F36" i="25"/>
  <c r="F38" i="25"/>
  <c r="D44" i="25"/>
  <c r="F44" i="25" s="1"/>
  <c r="D45" i="25"/>
  <c r="F45" i="25" s="1"/>
  <c r="F51" i="25"/>
  <c r="F53" i="25"/>
  <c r="F64" i="25"/>
  <c r="D73" i="25"/>
  <c r="F73" i="25" s="1"/>
  <c r="F77" i="25"/>
  <c r="F103" i="25"/>
  <c r="F111" i="25"/>
  <c r="F117" i="25"/>
  <c r="F128" i="25"/>
  <c r="F134" i="25"/>
  <c r="F144" i="25"/>
  <c r="F145" i="25"/>
  <c r="F151" i="25"/>
  <c r="F152" i="25"/>
  <c r="F153" i="25"/>
  <c r="F159" i="25"/>
  <c r="F160" i="25"/>
  <c r="F161" i="25"/>
  <c r="F162" i="25"/>
  <c r="F163" i="25"/>
  <c r="F164" i="25"/>
  <c r="F165" i="25"/>
  <c r="F166" i="25"/>
  <c r="F167" i="25"/>
  <c r="F168" i="25"/>
  <c r="F169" i="25"/>
  <c r="D170" i="25"/>
  <c r="F170" i="25" s="1"/>
  <c r="F178" i="25"/>
  <c r="F186" i="25"/>
  <c r="F196" i="25"/>
  <c r="F200" i="25"/>
  <c r="F210" i="25"/>
  <c r="F216" i="25"/>
  <c r="F220" i="25"/>
  <c r="F228" i="25"/>
  <c r="F232" i="25"/>
  <c r="F234" i="25"/>
  <c r="F247" i="25"/>
  <c r="F253" i="25"/>
  <c r="F254" i="25"/>
  <c r="D259" i="25"/>
  <c r="F259" i="25"/>
  <c r="F263" i="25"/>
  <c r="F265" i="25"/>
  <c r="F267" i="25"/>
  <c r="F269" i="25"/>
  <c r="F271" i="25"/>
  <c r="F273" i="25"/>
  <c r="F275" i="25"/>
  <c r="F277" i="25"/>
  <c r="F279" i="25"/>
  <c r="F298" i="25"/>
  <c r="F299" i="25"/>
  <c r="F300" i="25"/>
  <c r="F301"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4" i="25"/>
  <c r="F345" i="25"/>
  <c r="F347" i="25"/>
  <c r="D21" i="26"/>
  <c r="F27" i="26"/>
  <c r="F35" i="26"/>
  <c r="F37" i="26"/>
  <c r="F43" i="26"/>
  <c r="F44" i="26"/>
  <c r="F54" i="26"/>
  <c r="F73" i="26"/>
  <c r="D99" i="26"/>
  <c r="F99" i="26" s="1"/>
  <c r="F105" i="26"/>
  <c r="F113" i="26"/>
  <c r="F119" i="26"/>
  <c r="F136" i="26"/>
  <c r="F142" i="26"/>
  <c r="F156" i="26"/>
  <c r="F164" i="26"/>
  <c r="F173" i="26"/>
  <c r="F174" i="26"/>
  <c r="F179" i="26"/>
  <c r="F180" i="26"/>
  <c r="F185" i="26"/>
  <c r="F186" i="26"/>
  <c r="F191" i="26"/>
  <c r="F199" i="26"/>
  <c r="F200" i="26"/>
  <c r="F206" i="26"/>
  <c r="F207" i="26"/>
  <c r="F208" i="26"/>
  <c r="F212" i="26"/>
  <c r="F218" i="26"/>
  <c r="F219" i="26"/>
  <c r="F225" i="26"/>
  <c r="F231" i="26"/>
  <c r="F239" i="26"/>
  <c r="F257" i="26"/>
  <c r="F265" i="26"/>
  <c r="F269" i="26"/>
  <c r="F273" i="26"/>
  <c r="F281" i="26"/>
  <c r="F287" i="26"/>
  <c r="F295" i="26"/>
  <c r="F303" i="26"/>
  <c r="F336" i="26"/>
  <c r="F338" i="26"/>
  <c r="F342" i="26"/>
  <c r="F21" i="27"/>
  <c r="F22" i="27"/>
  <c r="F28" i="27"/>
  <c r="F29" i="27"/>
  <c r="F37" i="27"/>
  <c r="F39" i="27"/>
  <c r="F44" i="27"/>
  <c r="F46" i="27"/>
  <c r="F52" i="27"/>
  <c r="F53" i="27"/>
  <c r="F59" i="27"/>
  <c r="F87" i="27"/>
  <c r="F95" i="27"/>
  <c r="F101" i="27"/>
  <c r="F111" i="27"/>
  <c r="F112" i="27"/>
  <c r="D120" i="27"/>
  <c r="F120" i="27" s="1"/>
  <c r="F129" i="27"/>
  <c r="F137" i="27"/>
  <c r="F143" i="27"/>
  <c r="F144" i="27"/>
  <c r="F156" i="27"/>
  <c r="F160" i="27"/>
  <c r="F170" i="27"/>
  <c r="F176" i="27"/>
  <c r="F177" i="27"/>
  <c r="F183" i="27"/>
  <c r="F195" i="27"/>
  <c r="F205" i="27"/>
  <c r="F211" i="27"/>
  <c r="F215" i="27"/>
  <c r="F217" i="27"/>
  <c r="F219" i="27"/>
  <c r="F221" i="27"/>
  <c r="F21" i="28"/>
  <c r="F22" i="28"/>
  <c r="F28" i="28"/>
  <c r="F36" i="28"/>
  <c r="F38" i="28"/>
  <c r="F44" i="28"/>
  <c r="F46" i="28"/>
  <c r="F52" i="28"/>
  <c r="F53" i="28"/>
  <c r="F71" i="28"/>
  <c r="F73" i="28"/>
  <c r="F99" i="28"/>
  <c r="F105" i="28"/>
  <c r="F113" i="28"/>
  <c r="F121" i="28"/>
  <c r="F129" i="28"/>
  <c r="F130" i="28"/>
  <c r="F144" i="28"/>
  <c r="F152" i="28"/>
  <c r="F160" i="28"/>
  <c r="F164" i="28"/>
  <c r="F174" i="28"/>
  <c r="F180" i="28"/>
  <c r="F190" i="28"/>
  <c r="F198" i="28"/>
  <c r="F206" i="28"/>
  <c r="F212" i="28"/>
  <c r="F220" i="28"/>
  <c r="F221" i="28"/>
  <c r="F227" i="28"/>
  <c r="F228" i="28"/>
  <c r="F229" i="28"/>
  <c r="F239" i="28"/>
  <c r="F241" i="28"/>
  <c r="F245" i="28"/>
  <c r="F247" i="28"/>
  <c r="F249" i="28"/>
  <c r="F251" i="28"/>
  <c r="F253" i="28"/>
  <c r="F255" i="28"/>
  <c r="F257" i="28"/>
  <c r="F259" i="28"/>
  <c r="F263" i="28"/>
  <c r="D18" i="8"/>
  <c r="F18" i="8" s="1"/>
  <c r="F24" i="8"/>
  <c r="F30" i="8"/>
  <c r="F31" i="8"/>
  <c r="D41" i="8"/>
  <c r="F41" i="8" s="1"/>
  <c r="F52" i="8"/>
  <c r="F62" i="8"/>
  <c r="F70" i="8"/>
  <c r="F76" i="8"/>
  <c r="F82" i="8"/>
  <c r="F88" i="8"/>
  <c r="F106" i="8"/>
  <c r="D110" i="8"/>
  <c r="F110" i="8" s="1"/>
  <c r="F116" i="8"/>
  <c r="F124" i="8"/>
  <c r="F132" i="8"/>
  <c r="F138" i="8"/>
  <c r="F139" i="8"/>
  <c r="F140" i="8"/>
  <c r="F141" i="8"/>
  <c r="D153" i="8"/>
  <c r="F153" i="8"/>
  <c r="F163" i="8"/>
  <c r="D167" i="8"/>
  <c r="F167" i="8" s="1"/>
  <c r="F175" i="8"/>
  <c r="D21" i="10"/>
  <c r="D43" i="10" s="1"/>
  <c r="F43" i="10" s="1"/>
  <c r="F37" i="10"/>
  <c r="D91" i="10"/>
  <c r="F91" i="10" s="1"/>
  <c r="D99" i="10"/>
  <c r="F99" i="10" s="1"/>
  <c r="F115" i="10"/>
  <c r="F141" i="10"/>
  <c r="F143" i="10"/>
  <c r="F147" i="10"/>
  <c r="F149" i="10"/>
  <c r="F162" i="10"/>
  <c r="F163" i="10"/>
  <c r="F170" i="10"/>
  <c r="F175" i="10"/>
  <c r="F199" i="10"/>
  <c r="F214" i="10"/>
  <c r="D241" i="10"/>
  <c r="F241" i="10" s="1"/>
  <c r="D243" i="10"/>
  <c r="F243" i="10" s="1"/>
  <c r="F246" i="10"/>
  <c r="D248" i="10"/>
  <c r="F248" i="10"/>
  <c r="G22" i="17"/>
  <c r="G76" i="17"/>
  <c r="G77" i="17"/>
  <c r="G78" i="17"/>
  <c r="G79" i="17"/>
  <c r="G80" i="17"/>
  <c r="G81" i="17"/>
  <c r="G82" i="17"/>
  <c r="G83" i="17"/>
  <c r="G84" i="17"/>
  <c r="G92" i="17"/>
  <c r="G93" i="17"/>
  <c r="G94" i="17"/>
  <c r="G98" i="17"/>
  <c r="G99" i="17"/>
  <c r="G100" i="17"/>
  <c r="G101" i="17"/>
  <c r="G107" i="17"/>
  <c r="G108" i="17"/>
  <c r="G109" i="17"/>
  <c r="G110" i="17"/>
  <c r="G111" i="17"/>
  <c r="G112" i="17"/>
  <c r="G113" i="17"/>
  <c r="G114" i="17"/>
  <c r="G115" i="17"/>
  <c r="G121" i="17"/>
  <c r="G122" i="17"/>
  <c r="G123" i="17"/>
  <c r="G132" i="17"/>
  <c r="G133" i="17"/>
  <c r="G134" i="17"/>
  <c r="G135" i="17"/>
  <c r="G136" i="17"/>
  <c r="G137" i="17"/>
  <c r="G138" i="17"/>
  <c r="G144" i="17"/>
  <c r="G145" i="17"/>
  <c r="G146" i="17"/>
  <c r="G147" i="17"/>
  <c r="G148" i="17"/>
  <c r="G154" i="17"/>
  <c r="G155" i="17"/>
  <c r="G156" i="17"/>
  <c r="G157" i="17"/>
  <c r="G158" i="17"/>
  <c r="G164" i="17"/>
  <c r="G177" i="17"/>
  <c r="G181" i="17"/>
  <c r="G187" i="17"/>
  <c r="G195" i="17"/>
  <c r="G203" i="17"/>
  <c r="G209" i="17"/>
  <c r="G210" i="17"/>
  <c r="G211" i="17"/>
  <c r="G212" i="17"/>
  <c r="G222" i="17"/>
  <c r="G232" i="17"/>
  <c r="E246" i="17"/>
  <c r="E238" i="17" s="1"/>
  <c r="G238" i="17" s="1"/>
  <c r="G242" i="17"/>
  <c r="G254" i="17"/>
  <c r="G271" i="17"/>
  <c r="G272" i="17"/>
  <c r="G279" i="17"/>
  <c r="F23" i="12"/>
  <c r="F31" i="12"/>
  <c r="F37" i="12"/>
  <c r="F43" i="12"/>
  <c r="F51" i="12"/>
  <c r="D59" i="12"/>
  <c r="F59" i="12" s="1"/>
  <c r="F61" i="12"/>
  <c r="F70" i="12"/>
  <c r="D72" i="12"/>
  <c r="F72" i="12" s="1"/>
  <c r="F82" i="12"/>
  <c r="F90" i="12"/>
  <c r="F94" i="12"/>
  <c r="D106" i="12"/>
  <c r="F106" i="12" s="1"/>
  <c r="F130" i="12"/>
  <c r="F138" i="12"/>
  <c r="F144" i="12"/>
  <c r="F154" i="12"/>
  <c r="F160" i="12"/>
  <c r="F161" i="12"/>
  <c r="D175" i="12"/>
  <c r="F175" i="12" s="1"/>
  <c r="F183" i="12"/>
  <c r="F195" i="12"/>
  <c r="F205" i="12"/>
  <c r="F211" i="12"/>
  <c r="F219" i="12"/>
  <c r="F227" i="12"/>
  <c r="F231" i="12"/>
  <c r="F237" i="12"/>
  <c r="F243" i="12"/>
  <c r="F253" i="12"/>
  <c r="F255" i="12"/>
  <c r="F261" i="12"/>
  <c r="F263" i="12"/>
  <c r="F265" i="12"/>
  <c r="F271" i="12"/>
  <c r="F277" i="12"/>
  <c r="F279" i="12"/>
  <c r="F281" i="12"/>
  <c r="F288" i="12"/>
  <c r="F289" i="12"/>
  <c r="F293" i="12"/>
  <c r="F299" i="12"/>
  <c r="F303" i="12"/>
  <c r="F307" i="12"/>
  <c r="F309" i="12"/>
  <c r="F311" i="12"/>
  <c r="F313" i="12"/>
  <c r="F317" i="12"/>
  <c r="F321" i="12"/>
  <c r="F334" i="26"/>
  <c r="F330" i="26"/>
  <c r="F322" i="26"/>
  <c r="F316" i="26"/>
  <c r="F310" i="26"/>
  <c r="N14" i="14"/>
  <c r="N16" i="14"/>
  <c r="N21" i="14"/>
  <c r="N11" i="14"/>
  <c r="D159" i="8"/>
  <c r="F159" i="8" s="1"/>
  <c r="D83" i="10" l="1"/>
  <c r="F83" i="10" s="1"/>
  <c r="D52" i="10"/>
  <c r="F52" i="10" s="1"/>
  <c r="D35" i="10"/>
  <c r="F35" i="10" s="1"/>
  <c r="D27" i="10"/>
  <c r="F27" i="10" s="1"/>
  <c r="D60" i="74"/>
  <c r="F60" i="74" s="1"/>
  <c r="F61" i="87"/>
  <c r="F207" i="87" s="1"/>
  <c r="F316" i="86"/>
  <c r="F361" i="86" s="1"/>
  <c r="F185" i="86"/>
  <c r="F358" i="86" s="1"/>
  <c r="F345" i="85"/>
  <c r="F395" i="85" s="1"/>
  <c r="F302" i="85"/>
  <c r="F394" i="85" s="1"/>
  <c r="F129" i="79"/>
  <c r="F134" i="79" s="1"/>
  <c r="F359" i="75"/>
  <c r="F370" i="75" s="1"/>
  <c r="F61" i="54"/>
  <c r="F196" i="54" s="1"/>
  <c r="F41" i="54"/>
  <c r="F194" i="54" s="1"/>
  <c r="F252" i="55"/>
  <c r="F282" i="55" s="1"/>
  <c r="F175" i="55"/>
  <c r="F179" i="55" s="1"/>
  <c r="F327" i="12"/>
  <c r="F337" i="12" s="1"/>
  <c r="F315" i="12"/>
  <c r="F336" i="12" s="1"/>
  <c r="F284" i="12"/>
  <c r="F335" i="12" s="1"/>
  <c r="G214" i="17"/>
  <c r="G295" i="17" s="1"/>
  <c r="G66" i="17"/>
  <c r="G292" i="17" s="1"/>
  <c r="D107" i="10"/>
  <c r="F107" i="10" s="1"/>
  <c r="F131" i="10" s="1"/>
  <c r="F255" i="10" s="1"/>
  <c r="F21" i="10"/>
  <c r="F222" i="10"/>
  <c r="F257" i="10" s="1"/>
  <c r="F217" i="74"/>
  <c r="F241" i="74" s="1"/>
  <c r="F306" i="26"/>
  <c r="F360" i="26" s="1"/>
  <c r="F250" i="21"/>
  <c r="F257" i="21" s="1"/>
  <c r="F68" i="21"/>
  <c r="F254" i="21" s="1"/>
  <c r="F191" i="19"/>
  <c r="F197" i="19" s="1"/>
  <c r="F165" i="18"/>
  <c r="F171" i="18" s="1"/>
  <c r="F352" i="26"/>
  <c r="F361" i="26" s="1"/>
  <c r="F249" i="24"/>
  <c r="F319" i="24" s="1"/>
  <c r="F446" i="55"/>
  <c r="F452" i="55" s="1"/>
  <c r="F386" i="85"/>
  <c r="F397" i="85" s="1"/>
  <c r="F242" i="85"/>
  <c r="F393" i="85" s="1"/>
  <c r="F200" i="8"/>
  <c r="F207" i="8" s="1"/>
  <c r="F115" i="18"/>
  <c r="F170" i="18" s="1"/>
  <c r="F292" i="20"/>
  <c r="F400" i="20" s="1"/>
  <c r="D44" i="74"/>
  <c r="F44" i="74" s="1"/>
  <c r="F247" i="12"/>
  <c r="F334" i="12" s="1"/>
  <c r="D80" i="12"/>
  <c r="F80" i="12" s="1"/>
  <c r="G124" i="17"/>
  <c r="G293" i="17" s="1"/>
  <c r="F96" i="8"/>
  <c r="F205" i="8" s="1"/>
  <c r="F121" i="54"/>
  <c r="F200" i="54" s="1"/>
  <c r="F123" i="27"/>
  <c r="F248" i="27" s="1"/>
  <c r="F77" i="5"/>
  <c r="F150" i="5" s="1"/>
  <c r="F178" i="10"/>
  <c r="F256" i="10" s="1"/>
  <c r="F63" i="28"/>
  <c r="F282" i="28" s="1"/>
  <c r="F91" i="54"/>
  <c r="F198" i="54" s="1"/>
  <c r="F392" i="20"/>
  <c r="F402" i="20" s="1"/>
  <c r="F143" i="8"/>
  <c r="F206" i="8" s="1"/>
  <c r="F359" i="22"/>
  <c r="F368" i="22" s="1"/>
  <c r="F301" i="22"/>
  <c r="F367" i="22" s="1"/>
  <c r="F99" i="4"/>
  <c r="F349" i="75"/>
  <c r="F369" i="75" s="1"/>
  <c r="F172" i="87"/>
  <c r="F211" i="87" s="1"/>
  <c r="F120" i="88"/>
  <c r="F209" i="88" s="1"/>
  <c r="F60" i="76"/>
  <c r="F206" i="76" s="1"/>
  <c r="F119" i="76"/>
  <c r="F208" i="76" s="1"/>
  <c r="F64" i="75"/>
  <c r="F363" i="75" s="1"/>
  <c r="F194" i="87"/>
  <c r="F213" i="87" s="1"/>
  <c r="F179" i="4"/>
  <c r="F108" i="4"/>
  <c r="F194" i="88"/>
  <c r="F213" i="88" s="1"/>
  <c r="F154" i="87"/>
  <c r="F210" i="87" s="1"/>
  <c r="F172" i="77"/>
  <c r="F211" i="77" s="1"/>
  <c r="F88" i="77"/>
  <c r="F208" i="77" s="1"/>
  <c r="F36" i="76"/>
  <c r="F205" i="76" s="1"/>
  <c r="F193" i="76"/>
  <c r="F212" i="76" s="1"/>
  <c r="G167" i="17"/>
  <c r="G294" i="17" s="1"/>
  <c r="F187" i="27"/>
  <c r="F249" i="27" s="1"/>
  <c r="F249" i="26"/>
  <c r="F359" i="26" s="1"/>
  <c r="F54" i="8"/>
  <c r="F204" i="8" s="1"/>
  <c r="F278" i="28"/>
  <c r="F286" i="28" s="1"/>
  <c r="F61" i="27"/>
  <c r="F247" i="27" s="1"/>
  <c r="F126" i="26"/>
  <c r="F357" i="26" s="1"/>
  <c r="F21" i="26"/>
  <c r="D52" i="26"/>
  <c r="F52" i="26" s="1"/>
  <c r="F241" i="25"/>
  <c r="F295" i="25" s="1"/>
  <c r="F122" i="25"/>
  <c r="F293" i="25" s="1"/>
  <c r="F312" i="24"/>
  <c r="F320" i="24" s="1"/>
  <c r="F348" i="23"/>
  <c r="F357" i="23" s="1"/>
  <c r="F65" i="23"/>
  <c r="F352" i="23" s="1"/>
  <c r="F64" i="22"/>
  <c r="F363" i="22" s="1"/>
  <c r="F129" i="21"/>
  <c r="F255" i="21" s="1"/>
  <c r="F335" i="55"/>
  <c r="F358" i="55" s="1"/>
  <c r="F365" i="55" s="1"/>
  <c r="F495" i="55" s="1"/>
  <c r="F230" i="55"/>
  <c r="F280" i="55" s="1"/>
  <c r="F90" i="55"/>
  <c r="F97" i="55" s="1"/>
  <c r="F343" i="20"/>
  <c r="F401" i="20" s="1"/>
  <c r="F61" i="77"/>
  <c r="F207" i="77" s="1"/>
  <c r="F120" i="87"/>
  <c r="F209" i="87" s="1"/>
  <c r="F37" i="88"/>
  <c r="F206" i="88" s="1"/>
  <c r="F185" i="85"/>
  <c r="F392" i="85" s="1"/>
  <c r="F65" i="85"/>
  <c r="F390" i="85" s="1"/>
  <c r="F72" i="4"/>
  <c r="F184" i="4" s="1"/>
  <c r="F250" i="10"/>
  <c r="F258" i="10" s="1"/>
  <c r="G246" i="17"/>
  <c r="G263" i="17" s="1"/>
  <c r="G296" i="17" s="1"/>
  <c r="D120" i="12"/>
  <c r="F120" i="12" s="1"/>
  <c r="G288" i="17"/>
  <c r="G297" i="17" s="1"/>
  <c r="F235" i="28"/>
  <c r="F285" i="28" s="1"/>
  <c r="F182" i="28"/>
  <c r="F284" i="28" s="1"/>
  <c r="F65" i="25"/>
  <c r="F292" i="25" s="1"/>
  <c r="F298" i="23"/>
  <c r="F356" i="23" s="1"/>
  <c r="F125" i="19"/>
  <c r="F196" i="19" s="1"/>
  <c r="F392" i="55"/>
  <c r="F497" i="55" s="1"/>
  <c r="F415" i="55"/>
  <c r="F450" i="55" s="1"/>
  <c r="F483" i="55" s="1"/>
  <c r="F499" i="55" s="1"/>
  <c r="F175" i="74"/>
  <c r="F240" i="74" s="1"/>
  <c r="F131" i="74"/>
  <c r="F239" i="74" s="1"/>
  <c r="F188" i="77"/>
  <c r="F212" i="77" s="1"/>
  <c r="F188" i="87"/>
  <c r="F212" i="87" s="1"/>
  <c r="F191" i="12"/>
  <c r="F333" i="12" s="1"/>
  <c r="F243" i="27"/>
  <c r="F250" i="27" s="1"/>
  <c r="F242" i="22"/>
  <c r="F366" i="22" s="1"/>
  <c r="F117" i="22"/>
  <c r="F364" i="22" s="1"/>
  <c r="F154" i="55"/>
  <c r="F177" i="55" s="1"/>
  <c r="F177" i="20"/>
  <c r="F398" i="20" s="1"/>
  <c r="F288" i="25"/>
  <c r="F296" i="25" s="1"/>
  <c r="F64" i="24"/>
  <c r="F316" i="24" s="1"/>
  <c r="F239" i="23"/>
  <c r="F355" i="23" s="1"/>
  <c r="F146" i="5"/>
  <c r="F151" i="5" s="1"/>
  <c r="F277" i="55"/>
  <c r="F284" i="55" s="1"/>
  <c r="F64" i="55"/>
  <c r="F95" i="55" s="1"/>
  <c r="F131" i="55" s="1"/>
  <c r="F489" i="55" s="1"/>
  <c r="F231" i="20"/>
  <c r="F399" i="20" s="1"/>
  <c r="F133" i="4"/>
  <c r="F123" i="28"/>
  <c r="F283" i="28" s="1"/>
  <c r="F129" i="23"/>
  <c r="F353" i="23" s="1"/>
  <c r="F192" i="21"/>
  <c r="F256" i="21" s="1"/>
  <c r="F66" i="18"/>
  <c r="F169" i="18" s="1"/>
  <c r="F67" i="20"/>
  <c r="F396" i="20" s="1"/>
  <c r="F162" i="4"/>
  <c r="F318" i="75"/>
  <c r="F368" i="75" s="1"/>
  <c r="F115" i="75"/>
  <c r="F364" i="75" s="1"/>
  <c r="F187" i="76"/>
  <c r="F211" i="76" s="1"/>
  <c r="F153" i="76"/>
  <c r="F209" i="76" s="1"/>
  <c r="F154" i="77"/>
  <c r="F210" i="77" s="1"/>
  <c r="F120" i="77"/>
  <c r="F209" i="77" s="1"/>
  <c r="F62" i="79"/>
  <c r="F133" i="79" s="1"/>
  <c r="F376" i="85"/>
  <c r="F396" i="85" s="1"/>
  <c r="F242" i="86"/>
  <c r="F359" i="86" s="1"/>
  <c r="F65" i="86"/>
  <c r="F356" i="86" s="1"/>
  <c r="F172" i="88"/>
  <c r="F211" i="88" s="1"/>
  <c r="F88" i="88"/>
  <c r="F208" i="88" s="1"/>
  <c r="F61" i="88"/>
  <c r="F207" i="88" s="1"/>
  <c r="F193" i="26"/>
  <c r="F358" i="26" s="1"/>
  <c r="F192" i="24"/>
  <c r="F318" i="24" s="1"/>
  <c r="F75" i="6"/>
  <c r="F13" i="14" s="1"/>
  <c r="F191" i="54"/>
  <c r="F204" i="54" s="1"/>
  <c r="F119" i="20"/>
  <c r="F397" i="20" s="1"/>
  <c r="F228" i="75"/>
  <c r="F366" i="75" s="1"/>
  <c r="F179" i="75"/>
  <c r="F365" i="75" s="1"/>
  <c r="F37" i="77"/>
  <c r="F206" i="77" s="1"/>
  <c r="F121" i="85"/>
  <c r="F391" i="85" s="1"/>
  <c r="F342" i="86"/>
  <c r="F362" i="86" s="1"/>
  <c r="F121" i="86"/>
  <c r="F357" i="86" s="1"/>
  <c r="F88" i="87"/>
  <c r="F208" i="87" s="1"/>
  <c r="F64" i="12"/>
  <c r="F331" i="12" s="1"/>
  <c r="F188" i="25"/>
  <c r="F294" i="25" s="1"/>
  <c r="F179" i="23"/>
  <c r="F354" i="23" s="1"/>
  <c r="F183" i="22"/>
  <c r="F365" i="22" s="1"/>
  <c r="F62" i="19"/>
  <c r="F195" i="19" s="1"/>
  <c r="F284" i="75"/>
  <c r="F367" i="75" s="1"/>
  <c r="F171" i="76"/>
  <c r="F210" i="76" s="1"/>
  <c r="F87" i="76"/>
  <c r="F292" i="86"/>
  <c r="F360" i="86" s="1"/>
  <c r="F37" i="87"/>
  <c r="F206" i="87" s="1"/>
  <c r="F188" i="88"/>
  <c r="F212" i="88" s="1"/>
  <c r="F154" i="88"/>
  <c r="F210" i="88" s="1"/>
  <c r="F126" i="24"/>
  <c r="F317" i="24" s="1"/>
  <c r="D44" i="10" l="1"/>
  <c r="F44" i="10" s="1"/>
  <c r="F65" i="74"/>
  <c r="F238" i="74" s="1"/>
  <c r="D60" i="10"/>
  <c r="F60" i="10" s="1"/>
  <c r="F65" i="10" s="1"/>
  <c r="F254" i="10" s="1"/>
  <c r="F311" i="10" s="1"/>
  <c r="F32" i="14" s="1"/>
  <c r="F199" i="79"/>
  <c r="F208" i="55"/>
  <c r="F491" i="55" s="1"/>
  <c r="F124" i="12"/>
  <c r="F332" i="12" s="1"/>
  <c r="F375" i="12" s="1"/>
  <c r="F36" i="14" s="1"/>
  <c r="G349" i="17"/>
  <c r="F33" i="14" s="1"/>
  <c r="F261" i="8"/>
  <c r="F31" i="14" s="1"/>
  <c r="F347" i="28"/>
  <c r="F27" i="14" s="1"/>
  <c r="F233" i="18"/>
  <c r="F17" i="14" s="1"/>
  <c r="F216" i="5"/>
  <c r="F12" i="14" s="1"/>
  <c r="F234" i="54"/>
  <c r="F38" i="14" s="1"/>
  <c r="F462" i="20"/>
  <c r="F19" i="14" s="1"/>
  <c r="F374" i="75"/>
  <c r="F377" i="75" s="1"/>
  <c r="F414" i="75" s="1"/>
  <c r="F41" i="14" s="1"/>
  <c r="F186" i="4"/>
  <c r="F216" i="88"/>
  <c r="F217" i="88" s="1"/>
  <c r="F59" i="14" s="1"/>
  <c r="F216" i="87"/>
  <c r="F217" i="87" s="1"/>
  <c r="F58" i="14" s="1"/>
  <c r="F216" i="77"/>
  <c r="F217" i="77" s="1"/>
  <c r="F43" i="14" s="1"/>
  <c r="F207" i="76"/>
  <c r="F215" i="76" s="1"/>
  <c r="F216" i="76" s="1"/>
  <c r="F42" i="14" s="1"/>
  <c r="F185" i="4"/>
  <c r="F367" i="86"/>
  <c r="F370" i="86" s="1"/>
  <c r="F407" i="86" s="1"/>
  <c r="F57" i="14" s="1"/>
  <c r="F348" i="25"/>
  <c r="F24" i="14" s="1"/>
  <c r="F384" i="24"/>
  <c r="F23" i="14" s="1"/>
  <c r="F318" i="21"/>
  <c r="F20" i="14" s="1"/>
  <c r="F429" i="22"/>
  <c r="F21" i="14" s="1"/>
  <c r="F401" i="85"/>
  <c r="F404" i="85" s="1"/>
  <c r="F441" i="85" s="1"/>
  <c r="F56" i="14" s="1"/>
  <c r="F315" i="55"/>
  <c r="F493" i="55" s="1"/>
  <c r="F416" i="23"/>
  <c r="F22" i="14" s="1"/>
  <c r="F313" i="27"/>
  <c r="F26" i="14" s="1"/>
  <c r="F295" i="74"/>
  <c r="F30" i="14" s="1"/>
  <c r="F260" i="19"/>
  <c r="F18" i="14" s="1"/>
  <c r="F65" i="26"/>
  <c r="F356" i="26" s="1"/>
  <c r="F423" i="26" s="1"/>
  <c r="F25" i="14" s="1"/>
  <c r="F529" i="55" l="1"/>
  <c r="F37" i="14" s="1"/>
  <c r="F61" i="14"/>
  <c r="F249" i="4"/>
  <c r="F11" i="14" l="1"/>
  <c r="F45" i="14" s="1"/>
  <c r="F63" i="14" s="1"/>
  <c r="F64" i="14" l="1"/>
  <c r="F65" i="14" s="1"/>
  <c r="F67" i="14" l="1"/>
</calcChain>
</file>

<file path=xl/sharedStrings.xml><?xml version="1.0" encoding="utf-8"?>
<sst xmlns="http://schemas.openxmlformats.org/spreadsheetml/2006/main" count="10881" uniqueCount="3112">
  <si>
    <t>DESCRIPTION: GENERAL ITEMS</t>
  </si>
  <si>
    <t>ITEM NO.</t>
  </si>
  <si>
    <t>ITEM DESCRIPTION</t>
  </si>
  <si>
    <t>UNIT</t>
  </si>
  <si>
    <t>QUANTITY</t>
  </si>
  <si>
    <t>RATE</t>
  </si>
  <si>
    <t>AMOUNT</t>
  </si>
  <si>
    <t>Contractual Requirements</t>
  </si>
  <si>
    <t>A110.1</t>
  </si>
  <si>
    <t>sum</t>
  </si>
  <si>
    <t>A110.2</t>
  </si>
  <si>
    <t>A120</t>
  </si>
  <si>
    <t>Insurance of works covering all installations during and up to 28 days after the end of the defects liability period</t>
  </si>
  <si>
    <t>A130</t>
  </si>
  <si>
    <t>Third party insurance</t>
  </si>
  <si>
    <t>A140</t>
  </si>
  <si>
    <t>Insurance of Contractors Equipment</t>
  </si>
  <si>
    <t>Specified  Requirements</t>
  </si>
  <si>
    <t>Site Offices and Housing</t>
  </si>
  <si>
    <t>A211.1</t>
  </si>
  <si>
    <t>Establishment and removal of offices for the Engineer's staff</t>
  </si>
  <si>
    <t>A211.2</t>
  </si>
  <si>
    <t>Provision of rented office accommodation for the Engineer's staff before establishment of site offices</t>
  </si>
  <si>
    <t>month</t>
  </si>
  <si>
    <t>A211.3</t>
  </si>
  <si>
    <t>A211.4</t>
  </si>
  <si>
    <t>Maintenance of offices for the Engineer's staff including provision and payment of utility services</t>
  </si>
  <si>
    <t>A214</t>
  </si>
  <si>
    <t>Services for the Engineer's staff</t>
  </si>
  <si>
    <t>Transport Vehicles</t>
  </si>
  <si>
    <t>A221.1</t>
  </si>
  <si>
    <t>nr</t>
  </si>
  <si>
    <t>A221.2</t>
  </si>
  <si>
    <t>km</t>
  </si>
  <si>
    <t>Communication</t>
  </si>
  <si>
    <t>A222.1</t>
  </si>
  <si>
    <t xml:space="preserve">Establish communication system and dedicated email (mobile, wireless or leased line) system for the Engineer's office </t>
  </si>
  <si>
    <t>A222.2</t>
  </si>
  <si>
    <t xml:space="preserve">Maintenance of communication system and dedicated email (mobile, wireless or leased line) system for the Engineer's office </t>
  </si>
  <si>
    <t>Equipment for use by the Engineer's staff</t>
  </si>
  <si>
    <t>A231.1</t>
  </si>
  <si>
    <t>Provision of office furniture &amp; equipment for the Engineer</t>
  </si>
  <si>
    <t>A231.2</t>
  </si>
  <si>
    <t>Maintenance of office furniture &amp; equipment for the Engineer</t>
  </si>
  <si>
    <t>A233.1</t>
  </si>
  <si>
    <t>Provision of surveying equipment for use by the Engineer</t>
  </si>
  <si>
    <t>A233.2</t>
  </si>
  <si>
    <t>A234</t>
  </si>
  <si>
    <t>Carried to Collection</t>
  </si>
  <si>
    <t>Testing works</t>
  </si>
  <si>
    <t>Testing of Materials</t>
  </si>
  <si>
    <t>A250</t>
  </si>
  <si>
    <t>Concrete works test cubes</t>
  </si>
  <si>
    <t>A260.1</t>
  </si>
  <si>
    <t>Pressure testing of and sterilisation of water mains as per specifications: nominal bore not exceeding 500mm; maximum test pressure not exceeding twice the pipe's pressure rating.</t>
  </si>
  <si>
    <t>A260.2</t>
  </si>
  <si>
    <t>A260.3</t>
  </si>
  <si>
    <t>Temporary Works</t>
  </si>
  <si>
    <t>A279.1</t>
  </si>
  <si>
    <t>Establishment &amp; removal of site sign-boards</t>
  </si>
  <si>
    <t>A279.2</t>
  </si>
  <si>
    <t>Maintenance of site sign-boards until the issue of the Taking-over Certificate</t>
  </si>
  <si>
    <t>Provisional Sums</t>
  </si>
  <si>
    <t>A420.1</t>
  </si>
  <si>
    <t>A420.2</t>
  </si>
  <si>
    <t>A420.3</t>
  </si>
  <si>
    <t>MISCELLANEOUS</t>
  </si>
  <si>
    <t>Supply and installation of permanent labels made of engraved granite on the various installations as directed by the Engineer</t>
  </si>
  <si>
    <t>Prepare operation and maintenance manuals as per specifications and to the Engineer's approval</t>
  </si>
  <si>
    <t>Prepare ''as-built'' or record drawings as per specifications and to Engineer's approval</t>
  </si>
  <si>
    <t>COLLECTION</t>
  </si>
  <si>
    <t>Carried to Summary</t>
  </si>
  <si>
    <t>Water tightness tests for all , retaining structures and reservoirs</t>
  </si>
  <si>
    <t>DESCRIPTION: DAYWORKS</t>
  </si>
  <si>
    <t>DESCRIPTION</t>
  </si>
  <si>
    <t>Personnel</t>
  </si>
  <si>
    <t>Working ganger</t>
  </si>
  <si>
    <t>hr</t>
  </si>
  <si>
    <t>Artisan</t>
  </si>
  <si>
    <t>Semi-skilled</t>
  </si>
  <si>
    <t>Unskilled</t>
  </si>
  <si>
    <t>Driver for light vehicle</t>
  </si>
  <si>
    <t>Driver for heavy vehicle</t>
  </si>
  <si>
    <t>Operator for heavy equipment</t>
  </si>
  <si>
    <t>Materials</t>
  </si>
  <si>
    <t>Ordinary Portland Cement in 50 kg bags</t>
  </si>
  <si>
    <t>t</t>
  </si>
  <si>
    <t>Coarse aggregate for concrete.</t>
  </si>
  <si>
    <t>m³</t>
  </si>
  <si>
    <t>Fine aggregate for concrete.</t>
  </si>
  <si>
    <t>Water for concrete</t>
  </si>
  <si>
    <t>lit</t>
  </si>
  <si>
    <t>Sand for building</t>
  </si>
  <si>
    <t>Sand for plaster</t>
  </si>
  <si>
    <t>Bricks for building.</t>
  </si>
  <si>
    <t>Concrete blocks for building, 225 mm for building,150 mm thick</t>
  </si>
  <si>
    <t>m²</t>
  </si>
  <si>
    <t>Concrete blocks for building, 150 mm thick.</t>
  </si>
  <si>
    <t>Hydrated lime for building 150 mm thick.</t>
  </si>
  <si>
    <t>kg</t>
  </si>
  <si>
    <t>Timber, sawn.</t>
  </si>
  <si>
    <t>Timber wrot.</t>
  </si>
  <si>
    <t>High yield steel reinforcement:-</t>
  </si>
  <si>
    <t>8-10 mm dia</t>
  </si>
  <si>
    <t>12-16 mm dia.</t>
  </si>
  <si>
    <t>20-25 mm dia.</t>
  </si>
  <si>
    <t>Steel reinforcement fabric S reference:A252</t>
  </si>
  <si>
    <t>Hardcore filling</t>
  </si>
  <si>
    <t>Topsoil delivered to site</t>
  </si>
  <si>
    <t>CONTRACTOR'S EQUIPMENT</t>
  </si>
  <si>
    <t>Road vehicles:Pick-up,1 1/2t.</t>
  </si>
  <si>
    <t>Flat-5t capacity</t>
  </si>
  <si>
    <t>Flat-10t capacity</t>
  </si>
  <si>
    <t>Tipping :</t>
  </si>
  <si>
    <t>5t capacity</t>
  </si>
  <si>
    <t>10t capacity</t>
  </si>
  <si>
    <t xml:space="preserve"> Water tankers with pump and hoses:</t>
  </si>
  <si>
    <t>Excavation, face shovel or dragline:</t>
  </si>
  <si>
    <r>
      <t>0.25 m</t>
    </r>
    <r>
      <rPr>
        <vertAlign val="superscript"/>
        <sz val="10"/>
        <rFont val="Arial"/>
        <family val="2"/>
      </rPr>
      <t>3</t>
    </r>
    <r>
      <rPr>
        <sz val="10"/>
        <rFont val="Arial"/>
        <family val="2"/>
      </rPr>
      <t xml:space="preserve"> bucket.</t>
    </r>
  </si>
  <si>
    <r>
      <t>0.5m</t>
    </r>
    <r>
      <rPr>
        <vertAlign val="superscript"/>
        <sz val="10"/>
        <rFont val="Arial"/>
        <family val="2"/>
      </rPr>
      <t>3</t>
    </r>
    <r>
      <rPr>
        <sz val="10"/>
        <rFont val="Arial"/>
        <family val="2"/>
      </rPr>
      <t xml:space="preserve"> bucket.</t>
    </r>
  </si>
  <si>
    <r>
      <t>1.0m</t>
    </r>
    <r>
      <rPr>
        <vertAlign val="superscript"/>
        <sz val="10"/>
        <rFont val="Arial"/>
        <family val="2"/>
      </rPr>
      <t xml:space="preserve">3 </t>
    </r>
    <r>
      <rPr>
        <sz val="10"/>
        <rFont val="Arial"/>
        <family val="2"/>
      </rPr>
      <t>bucket.</t>
    </r>
  </si>
  <si>
    <t>Tractors:</t>
  </si>
  <si>
    <t>rubber tyred with trailer, 75 kw.</t>
  </si>
  <si>
    <t>tracked including bull and angle dozer with ripper:</t>
  </si>
  <si>
    <t xml:space="preserve">    (i)  150 kw.</t>
  </si>
  <si>
    <t xml:space="preserve">    (ii)  200 kw</t>
  </si>
  <si>
    <t xml:space="preserve">    (iii)  250 kw.</t>
  </si>
  <si>
    <t>Rollers:</t>
  </si>
  <si>
    <t xml:space="preserve"> manual, 250 kg</t>
  </si>
  <si>
    <t>vibratory, self, propelled, 1500 kg.</t>
  </si>
  <si>
    <t>Concrete mixers with weigh batchers and loading hoppers:</t>
  </si>
  <si>
    <t>300 lit capacity.</t>
  </si>
  <si>
    <t>Concrete vibrator, pneumatic with hoses:</t>
  </si>
  <si>
    <t xml:space="preserve">poker type, 50 mm </t>
  </si>
  <si>
    <t>Bar bending and shearing machines:</t>
  </si>
  <si>
    <t>bending:-</t>
  </si>
  <si>
    <t xml:space="preserve">     (1) hand operated.</t>
  </si>
  <si>
    <t>shearing:-</t>
  </si>
  <si>
    <t xml:space="preserve">     (1)  hand operated</t>
  </si>
  <si>
    <t>Air compressor, mobile with 5m of hose and steels with:</t>
  </si>
  <si>
    <t>1 breaker.</t>
  </si>
  <si>
    <t>2 breakers.</t>
  </si>
  <si>
    <t>Mobile electricity generating sets, 240v, 1 ph, 50 Hz:</t>
  </si>
  <si>
    <t>5 kvA</t>
  </si>
  <si>
    <t>10 kvA</t>
  </si>
  <si>
    <t>DESCRIPTION: METHOD RELATED CHARGES</t>
  </si>
  <si>
    <t>METHOD RELATED CHARGES</t>
  </si>
  <si>
    <t>Mobilisation on site</t>
  </si>
  <si>
    <t>Demobilise on completion of the Works</t>
  </si>
  <si>
    <t>Supply and/or erect Contractor's site offices.</t>
  </si>
  <si>
    <t>Maintain Contractor's site offices, including all services</t>
  </si>
  <si>
    <t>months</t>
  </si>
  <si>
    <t>Remove Contractor's site offices on completion of the Works</t>
  </si>
  <si>
    <t>Fixed charge items</t>
  </si>
  <si>
    <t>Storage sheds and workshop</t>
  </si>
  <si>
    <t>Sum</t>
  </si>
  <si>
    <t>Time related charge items</t>
  </si>
  <si>
    <t>Supervision</t>
  </si>
  <si>
    <t>Month</t>
  </si>
  <si>
    <t xml:space="preserve"> </t>
  </si>
  <si>
    <t>UGX</t>
  </si>
  <si>
    <t>Preamble:</t>
  </si>
  <si>
    <t>DEMOLITION AND SITE CLEARANCE</t>
  </si>
  <si>
    <t>General Site Clearance</t>
  </si>
  <si>
    <t>D100</t>
  </si>
  <si>
    <t>ha</t>
  </si>
  <si>
    <t>EARTHWORKS</t>
  </si>
  <si>
    <t>Filling</t>
  </si>
  <si>
    <t>Ordinary Designed Mix Concrete</t>
  </si>
  <si>
    <t>Grade C20</t>
  </si>
  <si>
    <t>Grade C25</t>
  </si>
  <si>
    <t>F251</t>
  </si>
  <si>
    <t>CONCRETE ANCILLARIES</t>
  </si>
  <si>
    <t>Formwork-Fair Finish</t>
  </si>
  <si>
    <t>Fair Finish Plane Horizontal</t>
  </si>
  <si>
    <t>G213</t>
  </si>
  <si>
    <t>Fair Finish Plane Vertical</t>
  </si>
  <si>
    <t>Plane fair finish vertical formwork of the following width</t>
  </si>
  <si>
    <t>Reinforcement</t>
  </si>
  <si>
    <t>G524</t>
  </si>
  <si>
    <t>Concrete Accessories</t>
  </si>
  <si>
    <t>Finishing of Top Surfaces</t>
  </si>
  <si>
    <t>Finishing of top surfaces by the following methods</t>
  </si>
  <si>
    <t>G811</t>
  </si>
  <si>
    <t>PIPEWORK - FITTINGS AND VALVES</t>
  </si>
  <si>
    <t>Bends</t>
  </si>
  <si>
    <t>No</t>
  </si>
  <si>
    <t>Adaptors</t>
  </si>
  <si>
    <t>J351.1</t>
  </si>
  <si>
    <t>J351.2</t>
  </si>
  <si>
    <t>J351.3</t>
  </si>
  <si>
    <t>J381.1</t>
  </si>
  <si>
    <t>J811.1</t>
  </si>
  <si>
    <t>J811.2</t>
  </si>
  <si>
    <t>J811.3</t>
  </si>
  <si>
    <t>PIPEWORK-SUPPORTS AND PROTECTION, ANCILLARIES TO LAYING AND EXCAVATION</t>
  </si>
  <si>
    <t>PAINTING</t>
  </si>
  <si>
    <t>Emulsion Paint</t>
  </si>
  <si>
    <t>WATER PROOFING</t>
  </si>
  <si>
    <t>Protective Layers</t>
  </si>
  <si>
    <t>Flexible Sheeting</t>
  </si>
  <si>
    <t>Flexible polyethylene sheeting, gauge 1000, or similar approved, laid to the surface of sand blinded hardcore fill</t>
  </si>
  <si>
    <t>W421</t>
  </si>
  <si>
    <t>Surfaces of blinding hardcore inclined at an angle not exceeding 30 degrees to the horizontal</t>
  </si>
  <si>
    <t>Sand and Cement Screed</t>
  </si>
  <si>
    <t>Sand and cement screed of 1:3 cement sand mortar, applied to concrete floors, 25 mm thick, prepared and applied as specified, and finished with a steel float</t>
  </si>
  <si>
    <t>W441</t>
  </si>
  <si>
    <t>Surfaces of floors inclined at an angle not exceeding 30 degrees to the horizontal</t>
  </si>
  <si>
    <t>Fences</t>
  </si>
  <si>
    <t>m</t>
  </si>
  <si>
    <t>Gates</t>
  </si>
  <si>
    <t>General site clearance for pipe trench</t>
  </si>
  <si>
    <t>Trees</t>
  </si>
  <si>
    <t>Cut and dispose of trees of the following girth; include removal of stump and backfilling the hole left with top soil</t>
  </si>
  <si>
    <t>D210</t>
  </si>
  <si>
    <t>Girth 500 mm-1 m</t>
  </si>
  <si>
    <t>Stumps</t>
  </si>
  <si>
    <t>Remove and dispose of stumps of the following diameter; include for grabbing up the roots and backfilling the hole left with top soil</t>
  </si>
  <si>
    <t>D310</t>
  </si>
  <si>
    <t>Diameter 150-500 mm</t>
  </si>
  <si>
    <t>D320</t>
  </si>
  <si>
    <t>Diameter 500 mm -1 m</t>
  </si>
  <si>
    <t>Plastic Pipes</t>
  </si>
  <si>
    <t>Plastic Pressure Pipes</t>
  </si>
  <si>
    <t>uPVC Pipes</t>
  </si>
  <si>
    <t>I512.1</t>
  </si>
  <si>
    <t>Depth not exceeding 1.5m</t>
  </si>
  <si>
    <t>I513.1</t>
  </si>
  <si>
    <t>Depth 1.5-2m</t>
  </si>
  <si>
    <t>PIPEWORK-FITTINGS AND VALVES</t>
  </si>
  <si>
    <t>Cast or Spun Iron Pipe Fittings</t>
  </si>
  <si>
    <t>Junctions</t>
  </si>
  <si>
    <t>Plastic Pipe Fittings</t>
  </si>
  <si>
    <t>J411.1</t>
  </si>
  <si>
    <t>Valves and Penstocks</t>
  </si>
  <si>
    <t>Gate Valves: Hand Operated</t>
  </si>
  <si>
    <t>Air Valves</t>
  </si>
  <si>
    <t>J861.1</t>
  </si>
  <si>
    <t>Bulk Flow Meter</t>
  </si>
  <si>
    <t>J991.1</t>
  </si>
  <si>
    <t>Washouts</t>
  </si>
  <si>
    <t>J911.1</t>
  </si>
  <si>
    <t>PIPEWORK-MANHOLES AND PIPEWORK ANCILLARIES</t>
  </si>
  <si>
    <t>Other Chambers</t>
  </si>
  <si>
    <t>Concrete washout outfall structure, complete, as specified in drawings, and of the following depths</t>
  </si>
  <si>
    <t>Concrete air valve  chamber, complete as specified in the drawings, and of the following depths</t>
  </si>
  <si>
    <t>Valve Surface Boxes</t>
  </si>
  <si>
    <t>Crossings</t>
  </si>
  <si>
    <t>Open Channels</t>
  </si>
  <si>
    <t>Unlined open channels  crossings for pipes of the following sizes</t>
  </si>
  <si>
    <t>K681.3</t>
  </si>
  <si>
    <t>Reinstatement</t>
  </si>
  <si>
    <t>Roads</t>
  </si>
  <si>
    <t>Breaking up, temporary and permanent reinstatement of gravel roads for the following pipe sizes</t>
  </si>
  <si>
    <t>K731</t>
  </si>
  <si>
    <t>Other Pipework Ancillaries</t>
  </si>
  <si>
    <t>Marker Posts</t>
  </si>
  <si>
    <t>K820.1</t>
  </si>
  <si>
    <t>Marker posts for gate valves</t>
  </si>
  <si>
    <t>K820.3</t>
  </si>
  <si>
    <t>Marker posts for air valves</t>
  </si>
  <si>
    <t>K820.4</t>
  </si>
  <si>
    <t>Marker posts for wash outs</t>
  </si>
  <si>
    <t>K820.5</t>
  </si>
  <si>
    <t xml:space="preserve">Marker posts for pipes </t>
  </si>
  <si>
    <t>Extras to Excavation and Backfilling</t>
  </si>
  <si>
    <t>Extras to excavation in pipe trenches in the following materials</t>
  </si>
  <si>
    <t>L111</t>
  </si>
  <si>
    <t>In rock</t>
  </si>
  <si>
    <t>Surrounds</t>
  </si>
  <si>
    <t>Pipe surrounds, of selected excavated granular material, for the following pipe sizes</t>
  </si>
  <si>
    <t>L521</t>
  </si>
  <si>
    <t>Pipe surrounds, of imported granular material, for the following pipe sizes</t>
  </si>
  <si>
    <t>L531</t>
  </si>
  <si>
    <t>Concrete Stools and Thrust Blocks</t>
  </si>
  <si>
    <t>Thrust Blocks</t>
  </si>
  <si>
    <t>L731</t>
  </si>
  <si>
    <t>Excavation for foundations</t>
  </si>
  <si>
    <t>Ordinary Soil</t>
  </si>
  <si>
    <t>Excavation for foundations, in material other than topsoil, rock or artificial hard material, commencing surface is the stripped ground level</t>
  </si>
  <si>
    <t>E325</t>
  </si>
  <si>
    <t>Depth  0.5 - 1 m</t>
  </si>
  <si>
    <t>Rock</t>
  </si>
  <si>
    <t>Excavation for foundations, in rock, commencing surface is the stripped ground level</t>
  </si>
  <si>
    <t>Excavation Ancillaries</t>
  </si>
  <si>
    <t>Preparation</t>
  </si>
  <si>
    <t>Preparation of excavated surfaces in the following materials</t>
  </si>
  <si>
    <t>E522</t>
  </si>
  <si>
    <t>Material other than topsoil, rock, or artificial hard material inclined at an angle not exceeding 45 degrees to the horizontal</t>
  </si>
  <si>
    <t>E523</t>
  </si>
  <si>
    <t>Rock surfaces inclined at an angle not exceeding 45 degrees to the horizontal</t>
  </si>
  <si>
    <t>Disposal of Excavated Material</t>
  </si>
  <si>
    <t>E531</t>
  </si>
  <si>
    <t>Soil</t>
  </si>
  <si>
    <t>E533</t>
  </si>
  <si>
    <t>Structures</t>
  </si>
  <si>
    <t>Filling by methods specified and to depths as shown in the drawings with the following materials</t>
  </si>
  <si>
    <t>E614</t>
  </si>
  <si>
    <t>Selected excavated material other than topsoil, rock or artificial hard material</t>
  </si>
  <si>
    <t>E617</t>
  </si>
  <si>
    <t>Imported rock of size and grading as specified</t>
  </si>
  <si>
    <t>Filling Ancillaries</t>
  </si>
  <si>
    <t>Trimming of Filled Surfaces</t>
  </si>
  <si>
    <t>Trimming of surfaces filled with material other than topsoil, rock or artificial hard material, for the following types of work surfaces</t>
  </si>
  <si>
    <t>E712</t>
  </si>
  <si>
    <t>Surfaces inclined at an angle not exceeding 45 degrees to the horizontal</t>
  </si>
  <si>
    <t>IN-SITU CONCRETE</t>
  </si>
  <si>
    <t>Provision of Concrete</t>
  </si>
  <si>
    <t>10 mm aggregate</t>
  </si>
  <si>
    <t>Grade C15</t>
  </si>
  <si>
    <t>Designed mix, grade C15 concrete, to BS 5328, with ordinary Portland cement to BS 12, aggregate to BS 882, for the following aggregate sizes</t>
  </si>
  <si>
    <t>F231</t>
  </si>
  <si>
    <t>Designed mix, grade C25 concrete, to BS 5328, with ordinary Portland cement to BS 12, aggregate to BS 882, for the following aggregate sizes</t>
  </si>
  <si>
    <t>Placing  Mass Concrete</t>
  </si>
  <si>
    <t>Blinding</t>
  </si>
  <si>
    <t>F511</t>
  </si>
  <si>
    <t>Thickness not exceeding 150mm</t>
  </si>
  <si>
    <t>Bases, Footings and Ground Slabs</t>
  </si>
  <si>
    <t>F522.1</t>
  </si>
  <si>
    <t>F522.2</t>
  </si>
  <si>
    <t>Thickness 150 - 300 mm</t>
  </si>
  <si>
    <t>Placing Reinforced Concrete</t>
  </si>
  <si>
    <t>F622</t>
  </si>
  <si>
    <t>Beams</t>
  </si>
  <si>
    <t>F662</t>
  </si>
  <si>
    <r>
      <t>Cross-sectional area 0.03 - 0.1 m</t>
    </r>
    <r>
      <rPr>
        <vertAlign val="superscript"/>
        <sz val="10"/>
        <rFont val="Arial"/>
        <family val="2"/>
      </rPr>
      <t>2</t>
    </r>
  </si>
  <si>
    <t>Plane fair finish horizontal formwork of the following width</t>
  </si>
  <si>
    <t>G243</t>
  </si>
  <si>
    <t>Width 0.2 - 0.4m</t>
  </si>
  <si>
    <t>G244</t>
  </si>
  <si>
    <t>Width 0.4 - 1.22m</t>
  </si>
  <si>
    <t>High Yield Steel</t>
  </si>
  <si>
    <t>BRICKWORK, BLOCKWORK, AND MASONRY</t>
  </si>
  <si>
    <t>Dense Concrete Blockwork</t>
  </si>
  <si>
    <t>200 mm thick</t>
  </si>
  <si>
    <t>Timber Surfaces</t>
  </si>
  <si>
    <t>V321</t>
  </si>
  <si>
    <t>V333</t>
  </si>
  <si>
    <t>Surfaces of walls inclined at an angle exceeding 60 degrees to the horizontal</t>
  </si>
  <si>
    <t>Damp Proofing</t>
  </si>
  <si>
    <t>Rendering</t>
  </si>
  <si>
    <t>W153</t>
  </si>
  <si>
    <t>Flexible polyethylene sheeting, gauge 1000, or similar approved, laid to the surface of blinding concrete or sand blinded hardcore fill</t>
  </si>
  <si>
    <t>MISCELLANEOUS WORKS</t>
  </si>
  <si>
    <t>63 mm OD</t>
  </si>
  <si>
    <t>In-situ Concrete Chambers</t>
  </si>
  <si>
    <t>K231.1</t>
  </si>
  <si>
    <t>K231.2</t>
  </si>
  <si>
    <t>K232.1</t>
  </si>
  <si>
    <t>Pipe Trenches</t>
  </si>
  <si>
    <t>Provision of office stationery &amp; office consumables for use in the Engineer's office</t>
  </si>
  <si>
    <t>DESCRIPTION: STORAGE RESERVOIRS</t>
  </si>
  <si>
    <t>Excavation for foundations (stub columns), in material other than topsoil, rock or artificial hard material, commencing surface is the stripped ground level</t>
  </si>
  <si>
    <t>Depth  0.5 - 1.0 m</t>
  </si>
  <si>
    <t>E335</t>
  </si>
  <si>
    <t>Material other than topsoil, rock or artificial hard material inclined at an angle not exceeding 45 degrees to the horizontal</t>
  </si>
  <si>
    <t>Placing blinding concrete, grade C15, of the following thickness</t>
  </si>
  <si>
    <t>F512</t>
  </si>
  <si>
    <t>Thickness 150-300mm</t>
  </si>
  <si>
    <t>F522</t>
  </si>
  <si>
    <t>Thickness 300-500 mm</t>
  </si>
  <si>
    <t>High yield ribbed bars to BS 4449 and of the following sizes</t>
  </si>
  <si>
    <t>Nominal size, 08-16mm</t>
  </si>
  <si>
    <t>G812</t>
  </si>
  <si>
    <t>With steel float finish</t>
  </si>
  <si>
    <t>J311.1</t>
  </si>
  <si>
    <t>J311.2</t>
  </si>
  <si>
    <t>J312.1</t>
  </si>
  <si>
    <t>J312.2</t>
  </si>
  <si>
    <t>Double Collars</t>
  </si>
  <si>
    <t>J341.1</t>
  </si>
  <si>
    <t>J341.2</t>
  </si>
  <si>
    <t>Bellmouths</t>
  </si>
  <si>
    <t>Straight Specials</t>
  </si>
  <si>
    <t>J381.2</t>
  </si>
  <si>
    <t>Strainer</t>
  </si>
  <si>
    <t>Ball Float Valves</t>
  </si>
  <si>
    <t>J891</t>
  </si>
  <si>
    <t xml:space="preserve">Erect Steel Tower for reservoir support complete, include steel tower beams, plates, angles, bolts, nuts, washers, etc, painting and finishes; complete as specified and detailed in the drawings. Tower members shall be of hot dipped galvanised steel. </t>
  </si>
  <si>
    <t>Placing reinforced concrete, grade C25, for base footings of the following thickness</t>
  </si>
  <si>
    <t>225 mm OD</t>
  </si>
  <si>
    <t>110 mm OD</t>
  </si>
  <si>
    <t>Flanged Balanced ball float valve, flanges to BS 4505, all to PN 6</t>
  </si>
  <si>
    <t xml:space="preserve">Flanged bellmouth to ISO 2531, flanges to ISO 2441, of the following sizes all to PN 6 </t>
  </si>
  <si>
    <t>J372.1</t>
  </si>
  <si>
    <t>Flanged outlet pipe strainer, to BS 4772, flanges to BS 4504, all to PN 6, cement mortar lined, and of the following sizes</t>
  </si>
  <si>
    <t>Ductile iron double flanged pipe, to BS 4772, flanges to BS 4504, cement mortar lined, all to PN 6 and of the following sizes</t>
  </si>
  <si>
    <t>All flanged CI gate valves to BS 5150 ,flanges to BS 4505 , all to PN 6 for operation by tee key, with extension spindle not exceeding 1.5 metres long, and of the following sizes</t>
  </si>
  <si>
    <t>Supply and Install pressed galvanised steel sectional tank with external flanges and pitched cover with 1No. 1m wide access man way, water level indicator (scale in cubic metres) and plates with inlet, outlet, washout and overflow connection complete with access points, ventilators (4 No.), walkway, handrailing, and internal and external access ladders with safety hoops, inclusive of painting, finishes and all necessary accessories to installation complete as specified and detailed in the drawings; to the Engineer's satisfaction. All tank accessories shall be of hot dipped galvanised steel.</t>
  </si>
  <si>
    <t>General Excavation</t>
  </si>
  <si>
    <t>Topsoil</t>
  </si>
  <si>
    <t>E424</t>
  </si>
  <si>
    <t>Depth  0.25 - 0.5 m</t>
  </si>
  <si>
    <t>Landscaping</t>
  </si>
  <si>
    <t>Turfing for lawns; include filling with excavated topsoil and the preparation of the surfaces</t>
  </si>
  <si>
    <t>Concrete fence posts overall 2-2.5m high and G10 galvanised chain link fence 1800mm high with triple row of barbed wire on top  height laid all round the tank  all as per detailed design and specification</t>
  </si>
  <si>
    <t>General excavation, for  parking area, in material other than topsoil, rock or artificial hard material, commencing surface is the stripped ground level</t>
  </si>
  <si>
    <r>
      <t>Supply and fix double leaf steel gates, overall size 4</t>
    </r>
    <r>
      <rPr>
        <sz val="10"/>
        <color indexed="8"/>
        <rFont val="Arial"/>
        <family val="2"/>
      </rPr>
      <t>m wide  by 2.6 m; in steel frame, filled in with mesh as per detailed design including all necessary operational and locking mechanisms, concrete gate posts and footings</t>
    </r>
  </si>
  <si>
    <t>Fencing</t>
  </si>
  <si>
    <t>DESCRIPTION: WATER OFFICE BLOCK</t>
  </si>
  <si>
    <t>General site clearance for office premises</t>
  </si>
  <si>
    <t>Cut and dispose of trees of the following girths; include removal of stump and backfilling the hole left with top soil</t>
  </si>
  <si>
    <t>E310</t>
  </si>
  <si>
    <t>Strip top soil, depth not exceeding 0.15 m for site</t>
  </si>
  <si>
    <r>
      <t>m</t>
    </r>
    <r>
      <rPr>
        <sz val="10"/>
        <rFont val="Arial"/>
        <family val="2"/>
      </rPr>
      <t>³</t>
    </r>
  </si>
  <si>
    <t>E322</t>
  </si>
  <si>
    <t>E332</t>
  </si>
  <si>
    <t>Depth  0.25-0.5m</t>
  </si>
  <si>
    <t>General excavation, for ground floor, in material other than topsoil, rock or artificial hard material, commencing surface is the stripped ground level</t>
  </si>
  <si>
    <t>Depth not exceeding 0.25m</t>
  </si>
  <si>
    <t>Disposal of excavated material to sites as specified and as directed by the Engineer</t>
  </si>
  <si>
    <t>E532</t>
  </si>
  <si>
    <t>Material other than topsoil, rock, or artificial hard material</t>
  </si>
  <si>
    <t>Trimming of surfaces filled with rock, for the following types of work surfaces</t>
  </si>
  <si>
    <t>E713</t>
  </si>
  <si>
    <t>Placing mass concrete, grade C25, for footings of the following thickness</t>
  </si>
  <si>
    <t>Placing  Reinforced Concrete</t>
  </si>
  <si>
    <t>Placing reinforced concrete C25, for floor slab of the following thickness</t>
  </si>
  <si>
    <t>Placing reinforced concrete, grade C25, for ring beam</t>
  </si>
  <si>
    <r>
      <t>Cross-sectional area 0.03-0.1m</t>
    </r>
    <r>
      <rPr>
        <vertAlign val="superscript"/>
        <sz val="10"/>
        <rFont val="Arial"/>
        <family val="2"/>
      </rPr>
      <t>2</t>
    </r>
  </si>
  <si>
    <t>G241</t>
  </si>
  <si>
    <t>Width not exceeding 0.15m</t>
  </si>
  <si>
    <t>High yield ribbed bars to BS 4449  and of the following sizes</t>
  </si>
  <si>
    <t>Nominal size, not exceeding 12 mm</t>
  </si>
  <si>
    <t>Steel Fabric</t>
  </si>
  <si>
    <t>High steel fabric reinforcement to BS 4483, fabric reference A252, and of the following mass</t>
  </si>
  <si>
    <t>G563</t>
  </si>
  <si>
    <t>Nominal mass 3-4 kg/m²</t>
  </si>
  <si>
    <t>Dense concrete blockwork to BS 7263, jointed with ordinary 1:5 cement mortar, and of the following thicknesses</t>
  </si>
  <si>
    <t>U523</t>
  </si>
  <si>
    <t>230 mm thick</t>
  </si>
  <si>
    <t xml:space="preserve">m² </t>
  </si>
  <si>
    <t>Damp proof course of bitumen impregnated fabric to BS 6398 for the following wall thickness</t>
  </si>
  <si>
    <t>U583</t>
  </si>
  <si>
    <t>High Gloss</t>
  </si>
  <si>
    <t>External quality weather guard paint, two coats, to the following timber surfaces; include surface preparation and undercoat</t>
  </si>
  <si>
    <t>Upper surfaces of fascia board inclined at an angle not exceeding 30 degrees to the horizontal</t>
  </si>
  <si>
    <t>Masonry</t>
  </si>
  <si>
    <t>External quality weather guard paint, two coats, to the following smooth concrete surfaces; include surface preparation as specified</t>
  </si>
  <si>
    <t>V333.1</t>
  </si>
  <si>
    <t>Internal quality vinyl silk paint, two coats, to the following smooth concrete surfaces; include surface preparation as specified</t>
  </si>
  <si>
    <t>V333.2</t>
  </si>
  <si>
    <t>Rendering- Rough Cast</t>
  </si>
  <si>
    <t>W153.1</t>
  </si>
  <si>
    <t>External wall surfaces inclined at an angle exceeding 60 degrees to the horizontal in 1:3 ordinary cement mortar</t>
  </si>
  <si>
    <t>W153.2</t>
  </si>
  <si>
    <t>Internal Wall surfaces to walls inclined at an angle exceeding 60 degrees to the horizontal in 1:3 ordinary cement mortar finished with a wood float</t>
  </si>
  <si>
    <t>Surfaces of floors inclined at an angle not exceeding 30 degrees to the horizontal and average thickness of 25 mm</t>
  </si>
  <si>
    <t>Roofing</t>
  </si>
  <si>
    <t>Construct roofing, complete as in the drawings and as specified; include tie beams, purlins, rafters, struts, wall plate, facia board and all roofing timber, gauge 24 blue prepainted GCI sheeting and ridges, and 112mm uPVC rain water guttering and DN 80 drainage pipes to the Engineer's satisfaction.</t>
  </si>
  <si>
    <r>
      <t>m</t>
    </r>
    <r>
      <rPr>
        <vertAlign val="superscript"/>
        <sz val="10"/>
        <color indexed="8"/>
        <rFont val="Arial"/>
        <family val="2"/>
      </rPr>
      <t>2</t>
    </r>
  </si>
  <si>
    <t>Supply and install expanded metal and plastered ceiling nailed to brandering made from sawn treated Cyprus or other similar grade and approved timber in roof structure; complete including 3 coats of matt emulsion paint and 600 x 600mm hardwood access trap door</t>
  </si>
  <si>
    <t>Windows</t>
  </si>
  <si>
    <t>Supply and fix the following mild steel casement windows to the Engineers' details constructed from standard steel sections primed with red oxide paint, painted with three coats of high gloss paint; complete with all necessary iron mongery, plugging and fixing to head jamb and cill</t>
  </si>
  <si>
    <t>Mild steel window overall size 1200 x 1400mm high comprising 200mm permanent louvered vent with 75 x 2mm steel louvers and single shutter complete with 4mm thick clear glass panes, and burglar proofing</t>
  </si>
  <si>
    <t>Mild steel window overall size 900 x 900mm high comprising 200mm permanent louvered vent with 75 x 2mm steel louvers and single shutter complete with 4mm thick frost glass panes, and burglar proofing</t>
  </si>
  <si>
    <t>Welded steel security screen overall size 600 x 900mm high comprising of 25x25x2mm square hollow section frame with verticals of 12x12x2mm square hollow section at 100mm C/C welded and epoxy coated colour blue</t>
  </si>
  <si>
    <t>Permanent Vents</t>
  </si>
  <si>
    <t>Supply and fix the following mild steel permanent vents to the Engineers' details constructed from standard steel sections primed with red oxide paint, painted with three coats of high gloss paint; complete</t>
  </si>
  <si>
    <t>Overall size 1500mm x 500mm high comprising 50 x 50 x 2mm angle section steel framing and 75 x 2mm thick mild steel louvres welded to frame</t>
  </si>
  <si>
    <t>Doors</t>
  </si>
  <si>
    <t>Supply and fix the following mild steel doors to the Engineers' details constructed from 75 x 50 x 2mm hollow steel sections primed with red oxide paint, painted with three coats of high gloss paint; complete with all necessary iron mongery and accessories, including aluminium mosquito proof wire gauze welded to mild steel frames in 200mm high permanent vents</t>
  </si>
  <si>
    <t>Double leaf door overall size 1000 x 2300mm high with 75 x 2mm louvers pvo complete with 4mm thick clear glass panes</t>
  </si>
  <si>
    <t>Double leaf louvered door overall size 1500 x 2300mm high filled in with 100 x 2mm thick mild steel louvers welded to frame</t>
  </si>
  <si>
    <t>Single leaf door overall size 900 x 2300mm high with 75 x 2mm louvers pvo complete with 4mm thick clear glass panes</t>
  </si>
  <si>
    <t>Supply and fix approved solid hardwood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</si>
  <si>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900mm x 2300mm (W x H including 200mm wood pvo)</t>
  </si>
  <si>
    <t>800mm x 2300mm (W x H including 200mm wood pvo)</t>
  </si>
  <si>
    <t>100x100mm Concrete post of C25 concrete and wire galvanised wire chain link fence of gauge 10 to BS 1722, with triple row of barbed wire on top, anchored into blockwork dwarf wall as per drawings, height 2-2.5 m</t>
  </si>
  <si>
    <t xml:space="preserve">Supply and complete installation of painted metal field gate to BS 3470 in C25 reinforced concrete pad foundations; and of the following widths </t>
  </si>
  <si>
    <t>Width 3 - 4 m , double leaf</t>
  </si>
  <si>
    <t>Building Finishes</t>
  </si>
  <si>
    <t>Building finishes including, constructing C20 1.0x2.0m entrance ramp, 20x100mm high 1:3 cement-sand skirting, 1500mm high toilet wall ceramic tiling, 2 no. wooden worktops 1500x300mm with formica finish, C20 concrete window cills, 700mm wide C20 concrete splash apron; complete to the specifications and as directed by the Engineer</t>
  </si>
  <si>
    <t>Office Plumbing and Drainage</t>
  </si>
  <si>
    <r>
      <t>Supply and erect a 1000 litre (1m</t>
    </r>
    <r>
      <rPr>
        <vertAlign val="superscript"/>
        <sz val="10"/>
        <rFont val="Arial"/>
        <family val="2"/>
      </rPr>
      <t>3</t>
    </r>
    <r>
      <rPr>
        <sz val="10"/>
        <rFont val="Arial"/>
        <family val="2"/>
      </rPr>
      <t>) Polyethylene tank as Polytank, elevated up to 4m above ground level on mild steel 80mm steel sectional painted tower or equivalent, complete with access ladder and platform, including all necessary water supply pipe work from distribution main, all PN 10 GI/PPR fittings, gate valves, ball float valve, and connection to internal office water system</t>
    </r>
  </si>
  <si>
    <t>Supply and fix all sanitary appliances, drainage and plumbing pipework complete as in; Vitreous UK White glazed WC suite P trap pan, 10 litres low level vitreous UK water cistern with cover, plastic flushing pipe, Vitreous UK white glazed wash hand basin with 1 no. 13mm diameter chromium plated pillar tap, 40mm waste outlet grating, plastic plug and chain stay, plastic bottle trap, concealed cast iron fixing brackets; 300x400mm mirror on interior wall surface of toilet; toilet paper holder and towel rail; DN 15/20 complete office water pipework and fittings; OD 110 PVC drain pipe work to septic tank, manholes, all to the Engineer's satisfaction</t>
  </si>
  <si>
    <r>
      <t>Excavate and Construct Septic Tank of effective capacity 5m</t>
    </r>
    <r>
      <rPr>
        <vertAlign val="superscript"/>
        <sz val="10"/>
        <rFont val="Arial"/>
        <family val="2"/>
      </rPr>
      <t>3</t>
    </r>
    <r>
      <rPr>
        <sz val="10"/>
        <rFont val="Arial"/>
        <family val="2"/>
      </rPr>
      <t xml:space="preserve"> in blockwork and reinforced concrete, rendered smooth inside complete with inlet and outlet manholes benching, heavy duty cast iron manhole covers</t>
    </r>
  </si>
  <si>
    <t>Excavate and construct standard manholes in 200mm thick blockwork, depth not exceeding 1.0m, bonded in CM (1:5) and rendered internally with C.M (1:4), concrete benching, complete with and including CI frame and cover, and interconnecting OD 110mm pvc drain pipes to office building</t>
  </si>
  <si>
    <t>Excavate and Construct 1500mm top/bottom diameter x 2.0m deep soak pit including filling with hardcore, covering with 2 layers of gauge 1000 polyethylene sheet  complete including connecting to  septic tank with OD 110mm pvc drain pipes</t>
  </si>
  <si>
    <t>Office Site Works</t>
  </si>
  <si>
    <r>
      <t>Construct all site works including storm water drainage, grassing, landscaping, tarmac drive way and parking yard of minimum area 100m</t>
    </r>
    <r>
      <rPr>
        <vertAlign val="superscript"/>
        <sz val="10"/>
        <rFont val="Arial"/>
        <family val="2"/>
      </rPr>
      <t>2</t>
    </r>
    <r>
      <rPr>
        <sz val="10"/>
        <rFont val="Arial"/>
        <family val="2"/>
      </rPr>
      <t>, granite label plate fixed to building, as specified and directed by the Engineer</t>
    </r>
  </si>
  <si>
    <t>General site clearance for toilet</t>
  </si>
  <si>
    <t>Strip top soil, depth not exceeding 0.15 for toilet foundation</t>
  </si>
  <si>
    <t>Excavation for foundations in material other than topsoil,rock or artificial hard material, commencing surface is the formation level</t>
  </si>
  <si>
    <t>Depth not exceeding 0.5m</t>
  </si>
  <si>
    <t>E323</t>
  </si>
  <si>
    <t>E324</t>
  </si>
  <si>
    <t>Depth  1 - 2 m</t>
  </si>
  <si>
    <t>Excavation for foundations in rock,commencing surface is the exposed surface of the rock</t>
  </si>
  <si>
    <t>E333</t>
  </si>
  <si>
    <t>Depth  0.5-1m</t>
  </si>
  <si>
    <t>E334</t>
  </si>
  <si>
    <t>Trimming</t>
  </si>
  <si>
    <t>Trimming of excavated surfaces for whole structure in the following materials</t>
  </si>
  <si>
    <t>E512</t>
  </si>
  <si>
    <t>Material other than topsoil,rock,or artificial hard material inclined at an angle not exceeding 45 degrees to the horizontal</t>
  </si>
  <si>
    <t>E513</t>
  </si>
  <si>
    <t>Preparation of excavated surfaces for whole structure in the following materials</t>
  </si>
  <si>
    <t>Disposal of excavated material to approved sites as directed by the Engineer</t>
  </si>
  <si>
    <t>Material other than topsoil,rock,or artificial hard material</t>
  </si>
  <si>
    <t xml:space="preserve">Filling </t>
  </si>
  <si>
    <t>Filling to Structures by methods specified and to depths as shown in the drawings with the following materials</t>
  </si>
  <si>
    <t>Imported rock of size and grading as specified; include sand blinding on top</t>
  </si>
  <si>
    <t>E830</t>
  </si>
  <si>
    <t>Turfing for lawns around toilet block; include filling with excavated topsoil and the preparation of the surfaces</t>
  </si>
  <si>
    <t>Designed mix, grade C15 concrete, to BS 5328, with ordinary portland cement to BS 12, aggregate to BS882, for the following aggregate sizes</t>
  </si>
  <si>
    <t>10mm aggregate</t>
  </si>
  <si>
    <t>Designed mix, grade C20 concrete, to BS 5328, with ordinary portland cement to BS 12, aggregate to BS882, for the following aggregate sizes</t>
  </si>
  <si>
    <t>Placing blinding concrete, for footings, grade C15, of the following thickness</t>
  </si>
  <si>
    <t>Placing mass concrete C20, for ground slab and ramp base of the following thickness</t>
  </si>
  <si>
    <t>Placing reinforced concrete C20, for footings of the following thickness</t>
  </si>
  <si>
    <t>Placing reinforced concrete, grade C20, for beams of the following cross-sectional area</t>
  </si>
  <si>
    <t>G214</t>
  </si>
  <si>
    <t xml:space="preserve">Deformed High Yield Steel </t>
  </si>
  <si>
    <t>Nominal size, 6-16mm</t>
  </si>
  <si>
    <t>Steel fabric reinforcement to BS4483, fabric reference A142, in concrete floor slab with minimum 200mm end side laps, and of the following mass</t>
  </si>
  <si>
    <t>Nominal mass 2-3 kg/m²</t>
  </si>
  <si>
    <t>Finishing of top surfaces</t>
  </si>
  <si>
    <t>Class U3 steel trowel finish</t>
  </si>
  <si>
    <t>Wooden trowel finish</t>
  </si>
  <si>
    <t>BRICKWORK, BLOCKWORK AND MASONRY</t>
  </si>
  <si>
    <t>Burnt Clay Brickwork</t>
  </si>
  <si>
    <t>Solid burnt clay brickwork to BS 3921, jointed with ordinary 1:4 cement mortar, hoop irons every three courses, and of the following thicknesses</t>
  </si>
  <si>
    <t>U511.1</t>
  </si>
  <si>
    <t>U511.2</t>
  </si>
  <si>
    <t>150 mm thick</t>
  </si>
  <si>
    <t>Burnt clay pompei grill brickwork vents, jointed with ordinary 1:4 cement mortar, hoop irons every three courses, as detailed in the drawings of the following sizes</t>
  </si>
  <si>
    <t>U511.3</t>
  </si>
  <si>
    <t>100 mm thick</t>
  </si>
  <si>
    <t>U582</t>
  </si>
  <si>
    <t>External quality weather guard paint, two coats, to the following timber surfaces; include surface preparation and undercoat as specified</t>
  </si>
  <si>
    <t>External quality weather guard paint, two coats, to the following smooth concrete surfaces; include surface preparation and undercoat as specified</t>
  </si>
  <si>
    <t>Surfaces of walls inclined at an angle exceeding 60  degrees to the horizontal</t>
  </si>
  <si>
    <t>Internal quality vinyl silk paint, two coats, to the following smooth concrete surfaces; include surface preparation and undercoat as specified</t>
  </si>
  <si>
    <t>V553</t>
  </si>
  <si>
    <t>Rendering of wall surfaces to walls inclined at an angle exceeding 60 degrees to the horizontal in 1:3 ordinary cement mortar finished with a wood float</t>
  </si>
  <si>
    <t>Ceramic Tiles</t>
  </si>
  <si>
    <t>W173</t>
  </si>
  <si>
    <t>White ceramic wall tiles to internal faces of walls</t>
  </si>
  <si>
    <t>Structural</t>
  </si>
  <si>
    <t>Supply and fix the following mild steel windows to the Engineers' details constructed from standard steel sections primed with red oxide paint, painted with three coats of high gloss paint; complete with all necessary iron mongery, stays, plugging and fixing to wall</t>
  </si>
  <si>
    <t>Supply and fix approved solid hardwood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t>
  </si>
  <si>
    <t>Single leaf door overall size 800mm x 2100mm (W x H)</t>
  </si>
  <si>
    <t>800mm x 2100mm (W x H) split into equal bottom and top leafs each leaf with respective iron mongery, locking and wall stay arrangements</t>
  </si>
  <si>
    <t>Double leaf door overall size 1750mm x 2100mm (W x H)</t>
  </si>
  <si>
    <t>Supply and fix the following mild steel grill doors to the Engineers' details constructed from 75 x 50 x 2mm hollow steel sections primed with red oxide paint, painted with three coats of high gloss paint; complete with all necessary iron mongery and accessories</t>
  </si>
  <si>
    <t>Single leaf door overall size 1000 x 2100mm high</t>
  </si>
  <si>
    <t>Construct roofing, complete as in the drawings and as specified; include tie beams, purlins, rafters, struts, wall plate, facia board, metal lathe ceiling and eaves, and all roofing timber, gauge 28 blue prepainted GCI sheeting and ridges to the Engineer's satisfaction.</t>
  </si>
  <si>
    <t>Supply and fix a 450 x 800mm granite "Project Label Plate" to detail</t>
  </si>
  <si>
    <t>Supply ND 25mm GI pipe toilet grab rail for the disabled toilet complete with all fittings and ancillaries including anchoring into the floor and wall to the Engineers approval and details</t>
  </si>
  <si>
    <t>Building finishes including; constructing 20x100mm high 1:3 cement-sand skirting, 700mm wide C20 concrete splash apron; supply and installation of 10no. toilet paper holders, installation of floor drains with associated pipework and fitting s connected to soak pit, complete to the specifications and as directed by the Engineer</t>
  </si>
  <si>
    <t>Supply and install 1 no. wooden worktop 1800x400x20mm thick and 3 no. wooden shelves 4000x600x20mm thick made from solid hard wood timber and finished with formica or medium density fibre boards (MDF), include beading, brackets, support structures; complete to the specifications and as directed by the Engineer</t>
  </si>
  <si>
    <t>Water and Drainage</t>
  </si>
  <si>
    <r>
      <t>Supply and erect 1000 litre (1m</t>
    </r>
    <r>
      <rPr>
        <vertAlign val="superscript"/>
        <sz val="10"/>
        <rFont val="Arial"/>
        <family val="2"/>
      </rPr>
      <t>3</t>
    </r>
    <r>
      <rPr>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r>
  </si>
  <si>
    <t>Supply materials  and install service line connection including all all PN 10 GI/PPR/HDPE plumbing pipe work, fittings and ancillaries from the distribution main to the overhead water tank</t>
  </si>
  <si>
    <t>Construct Urinal facility with perforated DN 20 PPR/GI water pipework, valves, fittings, floor trap, domical removable cast iron grating, gulley trap</t>
  </si>
  <si>
    <t>Construct Shower Closet with DN 13 PPR/GI water pipework, valves, fittings, floor trap, domical removable cast iron grating, gulley trap, elevated perforated circular shower head, 13mm diameter chromium plated pillar taps</t>
  </si>
  <si>
    <t>Provide materials and construct a hand washing facility complete with wash hand basins, DN 13/20 GI/PPR plumbing pipework, uPVC drainage pipework, all fittings, gulley and bottle traps, valves, 13mm diameter chromium plated pillar taps, waste outlet gratings, all accessories, including single low level wash hand basin for disabled person's usage; as per specifications and drawings and to the Engineer's approval</t>
  </si>
  <si>
    <t>Excavate and construct standard manholes in 200mm thick blockwork, internal depth not exceeding 1.0m, bonded in concrete mortar(1:5) and rendered internally with concrete mortar (1:4), concrete benching, complete with and including CI frame and cover, and interconnecting OD 110mm pvc drain pipes to toilet block</t>
  </si>
  <si>
    <t>Supply and Install OD 110 mm uPVC PN 6 drainage pipework to BS 4660, complete with spigot and socket joints, all fittings; from toilet block to Septic Tank and Soak Pit</t>
  </si>
  <si>
    <r>
      <t>Excavate and construct Septic Tank of effective capacity 35m</t>
    </r>
    <r>
      <rPr>
        <vertAlign val="superscript"/>
        <sz val="10"/>
        <rFont val="Arial"/>
        <family val="2"/>
      </rPr>
      <t>3</t>
    </r>
    <r>
      <rPr>
        <sz val="10"/>
        <rFont val="Arial"/>
        <family val="2"/>
      </rPr>
      <t xml:space="preserve"> in blockwork and reinforced concrete, rendered smooth inside complete with inlet and outlet manholes benching, heavy duty cast iron manhole covers</t>
    </r>
  </si>
  <si>
    <t>Excavate and construct 1500mm top/bottom diameter x 2.0m deep soak pit complete including filling with hardcore, covering with 2 layers of gauge 1000 polyethylene sheet</t>
  </si>
  <si>
    <t>Supply and install squatting type low level water closet suite complete with WC pan, heavy duty cistern complete with anti-vandal cage, flush pipe, connected to nearest manhole; all to the Engineer's satisfaction</t>
  </si>
  <si>
    <t>Supply and install seat type low level water closet suite complete with WC pan, heavy duty cistern, flush pipe complete with anti-vandal cage, connected to nearest manhole; all to the Engineer's satisfaction</t>
  </si>
  <si>
    <t>Electrical Installation</t>
  </si>
  <si>
    <t>Supply and Install all respective electricals for building lighting; i.e. MCB, metal clad switches, lights, 3core XLPE/SWA/PVC Copper cables, concealed conduits, lights, earthing protection,etc, complete with all accessories as specified and directed by the Engineer</t>
  </si>
  <si>
    <t>Engineer's Estimate</t>
  </si>
  <si>
    <t xml:space="preserve">Grand   Summary </t>
  </si>
  <si>
    <t>Bill No</t>
  </si>
  <si>
    <t>Description</t>
  </si>
  <si>
    <t>GENERAL</t>
  </si>
  <si>
    <t>Dayworks</t>
  </si>
  <si>
    <t>WORK ITEMS</t>
  </si>
  <si>
    <t>Method Related Charges</t>
  </si>
  <si>
    <t xml:space="preserve">Office Block </t>
  </si>
  <si>
    <t>set</t>
  </si>
  <si>
    <t>In the following pages, may be entered in accordance with Section 7 of CESMM4. These must distinguish between fixed and time related charges.</t>
  </si>
  <si>
    <t>A420.4</t>
  </si>
  <si>
    <t>Maintenance of housing accommodation for the Engineer's staff (1No. Unit) including provision and payment of utility services</t>
  </si>
  <si>
    <t>ITEM</t>
  </si>
  <si>
    <t>PRELIMINARIES AND GENERAL CONDITIONS OF CONTRACT</t>
  </si>
  <si>
    <t>A</t>
  </si>
  <si>
    <t>DEFINITION OF PARTIES</t>
  </si>
  <si>
    <t>The following parties wherever they occur in the Bid and contract documents shall be interpreted as hereunder:</t>
  </si>
  <si>
    <t xml:space="preserve">a) The 'EMPLOYER' shall be held to mean </t>
  </si>
  <si>
    <t>Ministry of Water and Environment.</t>
  </si>
  <si>
    <t>b) The 'EMPLOYER'S REPRESENTATIVES' shall be held to mean</t>
  </si>
  <si>
    <t>c) The 'Engineer' shall be held to be</t>
  </si>
  <si>
    <t>d) The 'Contractor' shall mean the person or persons, partnership, firm or company whose bid for this work (the work described in and /or reffered to  in these Bills of Quantities) has been accepted and who has or have signed the contract and shall include his or their heirs, executors, administrators, assignees, sucessors and duly appointed representatives</t>
  </si>
  <si>
    <t>B</t>
  </si>
  <si>
    <t>DEFINITION OF TERMS AND ABBREVIATIONS</t>
  </si>
  <si>
    <t>Terms, phrases and abbreviations shall be deemed to have the following meanings wherever used hereinafter</t>
  </si>
  <si>
    <t>and in all contract documents</t>
  </si>
  <si>
    <r>
      <t>Works</t>
    </r>
    <r>
      <rPr>
        <sz val="10"/>
        <rFont val="Arial Narrow"/>
        <family val="2"/>
      </rPr>
      <t>' shall mean all or any portion of the works, materials and articles wherever the same being manufactured</t>
    </r>
  </si>
  <si>
    <t>or prepared which are to be used in the execution of this contract and whether the same may be done on site or</t>
  </si>
  <si>
    <t>not.</t>
  </si>
  <si>
    <r>
      <t>As Described</t>
    </r>
    <r>
      <rPr>
        <sz val="10"/>
        <rFont val="Arial Narrow"/>
        <family val="2"/>
      </rPr>
      <t>' shall mean as described in the General descriptions of materials and workmanship section of the</t>
    </r>
  </si>
  <si>
    <t>Billsof Quantities</t>
  </si>
  <si>
    <r>
      <t>B.S</t>
    </r>
    <r>
      <rPr>
        <sz val="10"/>
        <rFont val="Arial Narrow"/>
        <family val="2"/>
      </rPr>
      <t xml:space="preserve">' shall mean the current British Standards Specifications published by the British Standard Instituion, 2 Park </t>
    </r>
  </si>
  <si>
    <t>Street, London W.I, England</t>
  </si>
  <si>
    <r>
      <t>As Before</t>
    </r>
    <r>
      <rPr>
        <sz val="10"/>
        <rFont val="Arial Narrow"/>
        <family val="2"/>
      </rPr>
      <t>' shall mean in all respects as earlier described in the same or previous section</t>
    </r>
  </si>
  <si>
    <r>
      <t>Ditto</t>
    </r>
    <r>
      <rPr>
        <sz val="10"/>
        <rFont val="Arial Narrow"/>
        <family val="2"/>
      </rPr>
      <t>' shall mean the whole of the preceeding description except as qualified in the description  in which it occurs.</t>
    </r>
  </si>
  <si>
    <t>Where it occurs in descriptions of succeeding items, it shall mean the same  as in the description of the series</t>
  </si>
  <si>
    <t>in which it occurs except as qualified in the desription which is contained within the appropriate.</t>
  </si>
  <si>
    <t>DEFINITIONS OF TERMS AND ABBREVIATIONS (CONT'D)</t>
  </si>
  <si>
    <r>
      <t>M</t>
    </r>
    <r>
      <rPr>
        <u/>
        <vertAlign val="superscript"/>
        <sz val="10"/>
        <rFont val="Arial Narrow"/>
        <family val="2"/>
      </rPr>
      <t>3</t>
    </r>
    <r>
      <rPr>
        <sz val="10"/>
        <rFont val="Arial Narrow"/>
        <family val="2"/>
      </rPr>
      <t>' shall mean Cubic Metres</t>
    </r>
  </si>
  <si>
    <r>
      <t>M</t>
    </r>
    <r>
      <rPr>
        <u/>
        <vertAlign val="superscript"/>
        <sz val="10"/>
        <rFont val="Arial Narrow"/>
        <family val="2"/>
      </rPr>
      <t>2</t>
    </r>
    <r>
      <rPr>
        <sz val="10"/>
        <rFont val="Arial Narrow"/>
        <family val="2"/>
      </rPr>
      <t>' shall mean Square Metres</t>
    </r>
  </si>
  <si>
    <r>
      <t>LM</t>
    </r>
    <r>
      <rPr>
        <sz val="10"/>
        <rFont val="Arial Narrow"/>
        <family val="2"/>
      </rPr>
      <t>' shall mean Linear Metres</t>
    </r>
  </si>
  <si>
    <r>
      <t>mm</t>
    </r>
    <r>
      <rPr>
        <sz val="10"/>
        <rFont val="Arial Narrow"/>
        <family val="2"/>
      </rPr>
      <t>' shall mean Millimetres</t>
    </r>
  </si>
  <si>
    <r>
      <t>Approved</t>
    </r>
    <r>
      <rPr>
        <sz val="10"/>
        <rFont val="Arial Narrow"/>
        <family val="2"/>
      </rPr>
      <t>' shall mean as approved by the Engineer</t>
    </r>
  </si>
  <si>
    <r>
      <t>ITEM</t>
    </r>
    <r>
      <rPr>
        <sz val="10"/>
        <rFont val="Arial Narrow"/>
        <family val="2"/>
      </rPr>
      <t>' or '</t>
    </r>
    <r>
      <rPr>
        <u/>
        <sz val="10"/>
        <rFont val="Arial Narrow"/>
        <family val="2"/>
      </rPr>
      <t>item</t>
    </r>
    <r>
      <rPr>
        <sz val="10"/>
        <rFont val="Arial Narrow"/>
        <family val="2"/>
      </rPr>
      <t xml:space="preserve">' wherever the word occurs, other than where a 'provisional sum' or 'Prime Cost Sum' is </t>
    </r>
  </si>
  <si>
    <t>mentioned in the description of the item, in the quantity or unit column of the contract documents, the cost of the</t>
  </si>
  <si>
    <t>item shall be at the sole risk of the Contractor.</t>
  </si>
  <si>
    <t>The quantity given, if any, in the description of the item is to provide the basis of bidding only and shall not be</t>
  </si>
  <si>
    <t>the basis of payment to the contractor. The Contractor shall be paid the lump sum amount only allowed against</t>
  </si>
  <si>
    <t xml:space="preserve">the item irrespective of the quantity given in the description of the item or the quantity actually done by the </t>
  </si>
  <si>
    <t xml:space="preserve">Contractor. However, the contractor is expected to execute the item as described complete and to the satisfaction </t>
  </si>
  <si>
    <t>of the Engineer.</t>
  </si>
  <si>
    <r>
      <t>Selected'</t>
    </r>
    <r>
      <rPr>
        <sz val="10"/>
        <rFont val="Arial Narrow"/>
        <family val="2"/>
      </rPr>
      <t xml:space="preserve"> shall mean as selected by the Engineer</t>
    </r>
  </si>
  <si>
    <r>
      <t>C.P'</t>
    </r>
    <r>
      <rPr>
        <sz val="10"/>
        <rFont val="Arial Narrow"/>
        <family val="2"/>
      </rPr>
      <t xml:space="preserve"> shall mean the current British Standard Code of Practice British Institution, 2 Park Street, London W.I, </t>
    </r>
  </si>
  <si>
    <t>England</t>
  </si>
  <si>
    <r>
      <t>Provisional Sum</t>
    </r>
    <r>
      <rPr>
        <sz val="10"/>
        <rFont val="Arial Narrow"/>
        <family val="2"/>
      </rPr>
      <t>' shall mean a sum of money included in the contract to cover the cost of a portion of the works,</t>
    </r>
  </si>
  <si>
    <t>the extent or nature of which is undetermined at the time of preparing the Contract documents or which cannot</t>
  </si>
  <si>
    <t>be accurately determined until that portion of work is complete.</t>
  </si>
  <si>
    <r>
      <t>Provisonal Quantities</t>
    </r>
    <r>
      <rPr>
        <sz val="10"/>
        <rFont val="Arial Narrow"/>
        <family val="2"/>
      </rPr>
      <t>' shall mean estimated quantities of a portion or portions of work included in the contract</t>
    </r>
  </si>
  <si>
    <t>document, which cannot be accurately measured until that portion or portions of work is complete.</t>
  </si>
  <si>
    <t>All such quantities are to be used as a guide in tendering only and payment shall be made for actual work done</t>
  </si>
  <si>
    <t xml:space="preserve">by the contractor and measured and valued by the Engineer, using the contract rates inserted against the </t>
  </si>
  <si>
    <t>provisional quantities in thhe contract document.</t>
  </si>
  <si>
    <r>
      <t>Prime Cost Sum' or 'P.C</t>
    </r>
    <r>
      <rPr>
        <sz val="10"/>
        <rFont val="Arial Narrow"/>
        <family val="2"/>
      </rPr>
      <t xml:space="preserve">. Sum' shall mean a sum provided for work or services to be executed by a </t>
    </r>
  </si>
  <si>
    <t>Nominated Sub-Contractor, a statutory Authority or a Public Undertaking, or for materials or goods to be</t>
  </si>
  <si>
    <t>obtained from a Nominated Supplier. Such sum shall be deemed to be exclusive of any cash discount or profit</t>
  </si>
  <si>
    <t>required by the Main contractor. All prime cost sums are to be used as directed together with any profit</t>
  </si>
  <si>
    <t>added by the Main contractor from the contract sum if not required.</t>
  </si>
  <si>
    <t>C.</t>
  </si>
  <si>
    <t>BIDDER TO VISIT SITE</t>
  </si>
  <si>
    <t>The bidder shall visit the site and satisfy himself as to:</t>
  </si>
  <si>
    <t>1. The nature of the site</t>
  </si>
  <si>
    <t>2. The amount of bush, sizes of trees, rubbish or debris to be cleared away before commencement</t>
  </si>
  <si>
    <t>3. The nature, proximity and size of adjoining property, buildings and services</t>
  </si>
  <si>
    <t xml:space="preserve">4. The nature of existing communications by road </t>
  </si>
  <si>
    <t>5. The positioning and erection of all temporary structures, plant and storage space for materials necessary</t>
  </si>
  <si>
    <t xml:space="preserve">     for executing the works</t>
  </si>
  <si>
    <t>6. The sources of adequate supplies of labour, plant and materials for the completion of the works</t>
  </si>
  <si>
    <t>7. The whole of the site will be available to the contractor immediately upon issue of order to commence</t>
  </si>
  <si>
    <t>8. The contractor is to satisfy himself as to any difficulties that the site may present and make all necessary</t>
  </si>
  <si>
    <r>
      <t xml:space="preserve">    </t>
    </r>
    <r>
      <rPr>
        <sz val="10"/>
        <rFont val="Arial Narrow"/>
        <family val="2"/>
      </rPr>
      <t xml:space="preserve"> inquiries to any point which in  his opinion requires further elucidation as no claim for lack of information</t>
    </r>
  </si>
  <si>
    <t xml:space="preserve">     will be entertained.</t>
  </si>
  <si>
    <t>D.</t>
  </si>
  <si>
    <t>LOCATION OF THE SITE</t>
  </si>
  <si>
    <t>E.</t>
  </si>
  <si>
    <t>WORKING AND STORAGE SPACE</t>
  </si>
  <si>
    <t>The contractor will be restricted to within the boundaries of the sites for all operations</t>
  </si>
  <si>
    <t xml:space="preserve">The contractor shall obtain the approval of the Engineer for siting of all temporary buildings, access paths, </t>
  </si>
  <si>
    <t>storage area for materials and spoil heaps</t>
  </si>
  <si>
    <t>F.</t>
  </si>
  <si>
    <t>VISITORS TO THE SITE</t>
  </si>
  <si>
    <t>The contractor is required to control all visitors to the site and to keep out unauthorised visitors and provide</t>
  </si>
  <si>
    <t>a Visitors' Book and ensure that all authorised visitors, including Engineers and the Employer's staff sign</t>
  </si>
  <si>
    <t>therein</t>
  </si>
  <si>
    <t>G.</t>
  </si>
  <si>
    <t>PROVISIONAL WORK</t>
  </si>
  <si>
    <t>All work measured provisionally shall be left uncovered for at least 48 hours to allow measurements needed</t>
  </si>
  <si>
    <t xml:space="preserve"> to be taken by the Engineer or his representatives. The contractor shall immediately notify the Engineer when</t>
  </si>
  <si>
    <t>such work is started and completed.</t>
  </si>
  <si>
    <t>H.</t>
  </si>
  <si>
    <t>ADJUSTMENT OF PROVISIONAL SUM</t>
  </si>
  <si>
    <t>In the final account, all provisional sums shall be deducted and the value of the work properly executed in</t>
  </si>
  <si>
    <t xml:space="preserve">respect of them upon Engineer's orders shall be added to the Contract Sum. Such works shall be valued as </t>
  </si>
  <si>
    <t>described for variations in clause 40 of the Conditions of Contract. The contractor shall under all circumstances</t>
  </si>
  <si>
    <t xml:space="preserve">execute no work or incur any expense upon items of work for which provisional sums are stated without written </t>
  </si>
  <si>
    <t xml:space="preserve">approval from the Engineer. </t>
  </si>
  <si>
    <t>Where the contractor wishes to do such work, he shall first submit a quotation for approval by the Engineer.</t>
  </si>
  <si>
    <t xml:space="preserve">I. </t>
  </si>
  <si>
    <t>MEASUREMENT AND DRAWINGS</t>
  </si>
  <si>
    <t xml:space="preserve">Some measurements used in preparing bills of quantities have been physically taken on site. However, </t>
  </si>
  <si>
    <t>some of the measurements have been taken off drawings which are included in the contract documents.</t>
  </si>
  <si>
    <t>J.</t>
  </si>
  <si>
    <t>METHOD OF MEASUREMENT</t>
  </si>
  <si>
    <t xml:space="preserve">The Bills of Quantities have been prepared in accordance with the prinicples of the Civil Engineering Standard </t>
  </si>
  <si>
    <t>Method of Measurement (CESMM) of Building works for East Africa.</t>
  </si>
  <si>
    <t>K.</t>
  </si>
  <si>
    <t>PRICING PRELIMINARIES</t>
  </si>
  <si>
    <t>The contractor shall price out individually and in detail all the items carrying a monetary value in this and any</t>
  </si>
  <si>
    <t>other section of the Bills of Quantities as required and under no circumstances will lump sum be allowed unless</t>
  </si>
  <si>
    <t>otherwise stated to the contrary in the bid documents. Any item not priced either in the preliminaries Bill or</t>
  </si>
  <si>
    <t>elsewhere in the Bills of Quantities, will be deemed to have been allowed for in the prices inserted against other</t>
  </si>
  <si>
    <t>items in the Bills of Quantities</t>
  </si>
  <si>
    <t>L.</t>
  </si>
  <si>
    <t>TAXES AND DUTIES</t>
  </si>
  <si>
    <t>The contractor must allow in his rates for all taxes and duties except VAT. No claim for reimbursement of any</t>
  </si>
  <si>
    <t>tax not so included shall be entertained.</t>
  </si>
  <si>
    <t>M.</t>
  </si>
  <si>
    <t>VALUATION OF LUMP SUM PRELIMINARY COSTS</t>
  </si>
  <si>
    <t xml:space="preserve">Lump sums entered in these Bills of Quantities against any item of General Conditions or Preliminaries will be </t>
  </si>
  <si>
    <t xml:space="preserve">included in appropriate valuations according to reasonable assessment of the actual costs involved in the item. </t>
  </si>
  <si>
    <t>Any balance between this assessment and the actual sum entered in the Bills of Quantities will be included in</t>
  </si>
  <si>
    <t>subsequent valuations as monthly installments over the balance of the contract period.</t>
  </si>
  <si>
    <t>N.</t>
  </si>
  <si>
    <t>PAYMENT FOR MATERIALS ON SITE</t>
  </si>
  <si>
    <t xml:space="preserve">All materials for incorporation in the works must be stored on or adjacent to the site before payment is effected, </t>
  </si>
  <si>
    <t>unless specifically exempted by the Engineer.</t>
  </si>
  <si>
    <t>O.</t>
  </si>
  <si>
    <t>PRICED BILLS OF QUANTITIES</t>
  </si>
  <si>
    <t xml:space="preserve">All items in these Bills of Quantities must be priced in INK. No alterations of quantities or descriptions made by the </t>
  </si>
  <si>
    <t>bidder will be allowed.</t>
  </si>
  <si>
    <t xml:space="preserve">Should the priced Bills of Quantities of the bidder recommended for acceptance show errors in pricing and/or in </t>
  </si>
  <si>
    <t xml:space="preserve">arithmetic (after a complete technical and arithmetical check), the errors shall be corrected and a corrected bid </t>
  </si>
  <si>
    <t xml:space="preserve">figure shall be computed. </t>
  </si>
  <si>
    <t>The award of the bid shall be based on the corrected tender amount.</t>
  </si>
  <si>
    <t>P.</t>
  </si>
  <si>
    <t>ORDERING MATERIALS</t>
  </si>
  <si>
    <t xml:space="preserve">The contractor will be solely responsible for accurate ordering of materials in accordance with drawings and </t>
  </si>
  <si>
    <t>Engineer's instructions and no claim will be entertained for any loss or expense incurred for ordering materials</t>
  </si>
  <si>
    <t xml:space="preserve">based upon the bid Bills of Quantities. </t>
  </si>
  <si>
    <t xml:space="preserve">Samples of materials shall be furnished by the contractor to the Engineer for approval before placing orders </t>
  </si>
  <si>
    <t>and the cost of furrnishing the samples shall be bourne entirely by the contractor.</t>
  </si>
  <si>
    <t>Q.</t>
  </si>
  <si>
    <t>ENGINEER'S INSPECTION</t>
  </si>
  <si>
    <t xml:space="preserve">No work shall be covered up until it is inspected and approved by the Engineer. The Engineer may at any time </t>
  </si>
  <si>
    <t>up to the end of the Defects Liabilityperiod instruct the contractor to open up, pull down, test or expose any part</t>
  </si>
  <si>
    <t xml:space="preserve">of the works inorder to satsify himself as to the quality of the materials or workmanship used. If in the opinion of the </t>
  </si>
  <si>
    <t>Engineer, such parts are not in strict accordance with the contract documents he may order the contractor to</t>
  </si>
  <si>
    <t xml:space="preserve">to remove all defective work, replace with approved materials and reinstate any such part of the works and any </t>
  </si>
  <si>
    <t>other work disturbed at his own expense and to the entire satisfaction of the Engineer</t>
  </si>
  <si>
    <t xml:space="preserve">If any such part of the works are found to be in accordance withthe contract documents, the contractor will be </t>
  </si>
  <si>
    <t>reimbursed the net cost of his expense in this connection.</t>
  </si>
  <si>
    <t>R.</t>
  </si>
  <si>
    <t>LAW GOVERNING CONTRACT</t>
  </si>
  <si>
    <t>This contract shall in all respects be construed and operated in accordance with the Laws of Uganda.</t>
  </si>
  <si>
    <t>S.</t>
  </si>
  <si>
    <t>FORM OF CONTRACT</t>
  </si>
  <si>
    <t xml:space="preserve">The contractor will be required to enter into a contract with the Employer which will be that contained  in the </t>
  </si>
  <si>
    <t>Should the contractor not be conversant with this Form, he should contact the Engineer for details</t>
  </si>
  <si>
    <t>T.</t>
  </si>
  <si>
    <t>CONDITIONS OF CONTRACT</t>
  </si>
  <si>
    <t xml:space="preserve">The clause headings of the said conditions of contract are set out hereunder as particularly ammended or </t>
  </si>
  <si>
    <t>qualified.</t>
  </si>
  <si>
    <t xml:space="preserve">If the Contractor considers that compliance with any of the conditions of contract involve expenses to him </t>
  </si>
  <si>
    <t xml:space="preserve">which are not included elsewhere in his prices, he shall set down opposite any such conditions the value he </t>
  </si>
  <si>
    <t>attaches here to</t>
  </si>
  <si>
    <t>CLAUSES</t>
  </si>
  <si>
    <t>A.</t>
  </si>
  <si>
    <t>Definitions</t>
  </si>
  <si>
    <t>Interpretations</t>
  </si>
  <si>
    <t>Language and Law</t>
  </si>
  <si>
    <t>Engineers Decisions</t>
  </si>
  <si>
    <t>Delegation</t>
  </si>
  <si>
    <t>Communications</t>
  </si>
  <si>
    <t>Subcontracting</t>
  </si>
  <si>
    <t>Other Contractors</t>
  </si>
  <si>
    <t>Contractors Risks</t>
  </si>
  <si>
    <t>Employer's Risks</t>
  </si>
  <si>
    <t>Insurance</t>
  </si>
  <si>
    <t>Indeminities</t>
  </si>
  <si>
    <t>Site InvestigationReport</t>
  </si>
  <si>
    <t>Queries about the Contract Data</t>
  </si>
  <si>
    <t>Contractor to construct the works</t>
  </si>
  <si>
    <t>Works completed by the Intended Completion Date</t>
  </si>
  <si>
    <t>Approval of the Contractor's Temporary Works</t>
  </si>
  <si>
    <t>Safety</t>
  </si>
  <si>
    <t>Discoveries</t>
  </si>
  <si>
    <t>Possessions of the Site</t>
  </si>
  <si>
    <t>Access to the Site</t>
  </si>
  <si>
    <t>Instructions</t>
  </si>
  <si>
    <t>Disputes</t>
  </si>
  <si>
    <t>Procedure for Disputes</t>
  </si>
  <si>
    <t>Replacement of Adjudicator</t>
  </si>
  <si>
    <t>B.</t>
  </si>
  <si>
    <t>TIME CONTROL</t>
  </si>
  <si>
    <t>Program</t>
  </si>
  <si>
    <t>Extension of the Intended Completion Date</t>
  </si>
  <si>
    <t>Acceleration</t>
  </si>
  <si>
    <t>Delays Ordered by the Engineer</t>
  </si>
  <si>
    <t>Management Meetings</t>
  </si>
  <si>
    <t>Early Warnings</t>
  </si>
  <si>
    <t>QUALITY CONTROL</t>
  </si>
  <si>
    <t>Identifying Defects</t>
  </si>
  <si>
    <t>Test</t>
  </si>
  <si>
    <t>Correction of Defects</t>
  </si>
  <si>
    <t>Uncorrected Defects after Completeion Date</t>
  </si>
  <si>
    <t>COST CONTROL</t>
  </si>
  <si>
    <t>Bills of Quantities</t>
  </si>
  <si>
    <t>Changes in Quantities</t>
  </si>
  <si>
    <t>Variations</t>
  </si>
  <si>
    <t>Payments for variations</t>
  </si>
  <si>
    <t>Cash flow Certificates</t>
  </si>
  <si>
    <t>Payment Certificates</t>
  </si>
  <si>
    <t xml:space="preserve">Payments </t>
  </si>
  <si>
    <t>Compensation Events</t>
  </si>
  <si>
    <t>Fax</t>
  </si>
  <si>
    <t>Currencies</t>
  </si>
  <si>
    <t>Price Adjustments</t>
  </si>
  <si>
    <t>Retention</t>
  </si>
  <si>
    <t>Liquidated Damages</t>
  </si>
  <si>
    <t>Bonus</t>
  </si>
  <si>
    <t>Advance Payment</t>
  </si>
  <si>
    <t>Securities</t>
  </si>
  <si>
    <t>Day-works</t>
  </si>
  <si>
    <t>Cost of Repairs</t>
  </si>
  <si>
    <t>FINISHING THE CONTRACT</t>
  </si>
  <si>
    <t>Completion</t>
  </si>
  <si>
    <t>Taking Over</t>
  </si>
  <si>
    <t>Final Acount</t>
  </si>
  <si>
    <t>Operating and Maintenance Manuals</t>
  </si>
  <si>
    <t>Termination</t>
  </si>
  <si>
    <t>Payment upon Termination</t>
  </si>
  <si>
    <t>Property</t>
  </si>
  <si>
    <t>Frustration</t>
  </si>
  <si>
    <t>U.</t>
  </si>
  <si>
    <t>EXISTING SERVICES</t>
  </si>
  <si>
    <t xml:space="preserve">The contractor shall ascertain from the relevant authorities and by site investigations, the exact location of existing </t>
  </si>
  <si>
    <t xml:space="preserve">services including telephone, electricity, water supply, sewer line and stormwater drainage. He shall make </t>
  </si>
  <si>
    <t xml:space="preserve">whatever provison the authority concerned or the Engineer may deem necessary for the proper protection of </t>
  </si>
  <si>
    <t xml:space="preserve">such services. </t>
  </si>
  <si>
    <t xml:space="preserve">Any damage or disturbance of such services shall be reported to the relevant authority and to the Engineer and </t>
  </si>
  <si>
    <t>shall be made good to their satisfaction at the contractor's expense.</t>
  </si>
  <si>
    <t>V.</t>
  </si>
  <si>
    <t>MAINTENANCE OF PUBLIC AND PRIVATE ROADS</t>
  </si>
  <si>
    <t>The contractor is to allow for maintaining all public and private roads in the vicinity of the site that are used during</t>
  </si>
  <si>
    <t>the execution of the contract and shall pay for or make good any damages caused thereon.</t>
  </si>
  <si>
    <t>W.</t>
  </si>
  <si>
    <t>EXISTING PROPERTY</t>
  </si>
  <si>
    <t xml:space="preserve">The contractor shall take every precaution to avoid damage to any existing property including buildings, </t>
  </si>
  <si>
    <t xml:space="preserve">equipment, furnishings and finishings, roads, cables, drains and other services in the vicinity and will be held </t>
  </si>
  <si>
    <t xml:space="preserve">responsible for all damages arising from the execution of his contract to the aforementioned and he shall make </t>
  </si>
  <si>
    <t>good all such damage where directed at his expense to the satisfaction of the Engineer.</t>
  </si>
  <si>
    <t>X.</t>
  </si>
  <si>
    <t>SIGN BOARD</t>
  </si>
  <si>
    <t>The contractor shall make and erect a signboard in accordance with the details provided by the Engineer</t>
  </si>
  <si>
    <t xml:space="preserve"> to display the name of the Project, Employer's name and names of the Engineer. No sub-contractors' names</t>
  </si>
  <si>
    <t>will be allowed on this board without the approval of the Engineer</t>
  </si>
  <si>
    <t>Y.</t>
  </si>
  <si>
    <t>REMOVING RUBBISH AND CLEARING</t>
  </si>
  <si>
    <t>The contractor must allow for removing and clearing away any surplus excavated materials, rubbish, unused</t>
  </si>
  <si>
    <t>materials and plant during and at the completion of the work and shall leave the whole of the site and works</t>
  </si>
  <si>
    <t xml:space="preserve">in a clean and tidy state to the satisfaction of the Engineer including clearing away and making good all traces of </t>
  </si>
  <si>
    <t xml:space="preserve">temporary access roads, offices sheds, camps, e.t.c. </t>
  </si>
  <si>
    <t xml:space="preserve">Particular care shall be taken to leave clean all floors, windows and doors and to remove all paint and cement  </t>
  </si>
  <si>
    <t xml:space="preserve">stains, clean down external faces, wash off stains to faced work, flush out plumbing installations and drain runs. </t>
  </si>
  <si>
    <t>The contractor is to find his own tip/dump and shall pay all charges in connection therewith.</t>
  </si>
  <si>
    <t>Z.</t>
  </si>
  <si>
    <t>APPRENTICESHIP</t>
  </si>
  <si>
    <t xml:space="preserve">The contractor must allow for a provisional sum for an apprenticeship programme whereby a local artisan </t>
  </si>
  <si>
    <t>participates in the construction works and its this artisan that shall later assist the scheme operator in the operation</t>
  </si>
  <si>
    <t>and maintenance of the Water supply scheme.</t>
  </si>
  <si>
    <t>Z-1</t>
  </si>
  <si>
    <t xml:space="preserve">AS-BUILT DRAWINGS </t>
  </si>
  <si>
    <t>The contractor shall produce detailed As-Built Drawings of all the  executed by him before payement of the last</t>
  </si>
  <si>
    <t>sum of Retention Money and the drawings must be approved by the Engineer</t>
  </si>
  <si>
    <t xml:space="preserve">The amount to be withheld for failing to produce "As Built" drawings and other documents by the data requred </t>
  </si>
  <si>
    <t>is 5% of contract price.</t>
  </si>
  <si>
    <t>AA.</t>
  </si>
  <si>
    <t>GENERAL MATTERS</t>
  </si>
  <si>
    <t xml:space="preserve">The contractor shall make allowance here or in his rates to cover his site costs and all general overheads. </t>
  </si>
  <si>
    <t>He shall make allowance for use of or compliance to the preliminary items stated hereunder for proper</t>
  </si>
  <si>
    <t>execution of the contract</t>
  </si>
  <si>
    <t xml:space="preserve">In addition, maintaining temporary works, adapting, clearing away and making good shall be deemed to </t>
  </si>
  <si>
    <t>be included with the items.</t>
  </si>
  <si>
    <t xml:space="preserve">Also notices and fees to Local Authorities and public undertakings related to any of these preliminary items </t>
  </si>
  <si>
    <t>shall be deemed to be included:</t>
  </si>
  <si>
    <t>a) Plant, tools and vehicles</t>
  </si>
  <si>
    <t>b) Scaffolding, hoists and working platforms</t>
  </si>
  <si>
    <t>c) Site administration and security</t>
  </si>
  <si>
    <t>d) Transport for work people</t>
  </si>
  <si>
    <t>e) Protecting the works from inclement weather and any other damages</t>
  </si>
  <si>
    <t>f) Water for the Works</t>
  </si>
  <si>
    <t>g) Lighting and power for the works</t>
  </si>
  <si>
    <t xml:space="preserve">h) Temporary accomodation for use of the contractor, the sub-contractors, Engineers, Site agent and for site </t>
  </si>
  <si>
    <t xml:space="preserve">  meetings equipped with desks, chairs, drawing boards and electric lighting</t>
  </si>
  <si>
    <t>i) Traffic regulations</t>
  </si>
  <si>
    <t>j) Temporary telephone for use of the contractor</t>
  </si>
  <si>
    <t>k) Safety health and welfare of work-people</t>
  </si>
  <si>
    <t>l) Avoidance of noise, pollution or public nuisance and maintenance of all statutory obligations</t>
  </si>
  <si>
    <t xml:space="preserve">   </t>
  </si>
  <si>
    <t>m) Prevention of tresspass on, distrurbance or nuisance to occupants   of adjoining properties</t>
  </si>
  <si>
    <t>n) Provision of programme and progress charts</t>
  </si>
  <si>
    <t>o) Protection hoarding on site with lockable gates</t>
  </si>
  <si>
    <r>
      <t xml:space="preserve">No.' or 'nr' </t>
    </r>
    <r>
      <rPr>
        <sz val="10"/>
        <rFont val="Arial Narrow"/>
        <family val="2"/>
      </rPr>
      <t>shall mean Number</t>
    </r>
  </si>
  <si>
    <t>current Standard Bidding Documents Procurement of Works smaller contracts published by the PPDA</t>
  </si>
  <si>
    <t>Distribution System</t>
  </si>
  <si>
    <t xml:space="preserve">Performance security </t>
  </si>
  <si>
    <t xml:space="preserve">Advance payment guarantee </t>
  </si>
  <si>
    <r>
      <t>Allow</t>
    </r>
    <r>
      <rPr>
        <sz val="10"/>
        <rFont val="Arial Narrow"/>
        <family val="2"/>
      </rPr>
      <t>' where this word occurs the cost of the item is at the risk of the Contractor</t>
    </r>
  </si>
  <si>
    <t>Mass concrete grade C15 thrust blocks for pipes and fittings, volume  0.2 m³ ,for the following pipe sizes</t>
  </si>
  <si>
    <r>
      <t>kg</t>
    </r>
    <r>
      <rPr>
        <sz val="10"/>
        <rFont val="Arial Narrow"/>
        <family val="2"/>
      </rPr>
      <t>' shall mean Kilogrammes</t>
    </r>
  </si>
  <si>
    <r>
      <t xml:space="preserve">t' </t>
    </r>
    <r>
      <rPr>
        <sz val="10"/>
        <rFont val="Arial Narrow"/>
        <family val="2"/>
      </rPr>
      <t>shall mean Tonne</t>
    </r>
  </si>
  <si>
    <t>NAM-PRL 1/8</t>
  </si>
  <si>
    <t>NAM-PRL 2/8</t>
  </si>
  <si>
    <t>NAM-PRL 3/8</t>
  </si>
  <si>
    <t>NAM-PRL 4/8</t>
  </si>
  <si>
    <t>NAM-PRL 5/8</t>
  </si>
  <si>
    <t>NAM-PRL 6/8</t>
  </si>
  <si>
    <t>NAM-PRL 7/8</t>
  </si>
  <si>
    <t>NAM-PRL 8/8</t>
  </si>
  <si>
    <t>BILL No.  NAM G-1</t>
  </si>
  <si>
    <t>Collection, Page NAM G-1/1</t>
  </si>
  <si>
    <t>Collection, Page NAM G-1/2</t>
  </si>
  <si>
    <t>NAM G-1.3</t>
  </si>
  <si>
    <t>NAM G-1.2</t>
  </si>
  <si>
    <t>NAM G-1.1</t>
  </si>
  <si>
    <t>NAM G-1</t>
  </si>
  <si>
    <t>NAM G-2</t>
  </si>
  <si>
    <t>NAM G-3</t>
  </si>
  <si>
    <t>BILL No.  NAM G-2</t>
  </si>
  <si>
    <t>NAM G-2.3</t>
  </si>
  <si>
    <t>NAM G-2.4</t>
  </si>
  <si>
    <t>NAM G-2.5</t>
  </si>
  <si>
    <t>NAM G-2.6</t>
  </si>
  <si>
    <t>NAM G-2.7</t>
  </si>
  <si>
    <t>NAM G-2.8</t>
  </si>
  <si>
    <t>NAM G-2.9</t>
  </si>
  <si>
    <t>NAM G-2.10</t>
  </si>
  <si>
    <t>NAM G-2.11</t>
  </si>
  <si>
    <t>NAM G-2.12</t>
  </si>
  <si>
    <t>NAM G-2.13</t>
  </si>
  <si>
    <t>NAM G-2.14</t>
  </si>
  <si>
    <t>NAM G-2.15</t>
  </si>
  <si>
    <t>NAM G-2.16</t>
  </si>
  <si>
    <t>NAM G-2.17</t>
  </si>
  <si>
    <t>NAM G-2.18</t>
  </si>
  <si>
    <t>NAM G-2.19</t>
  </si>
  <si>
    <t>NAM G-2.21</t>
  </si>
  <si>
    <t>NAM G-2.22</t>
  </si>
  <si>
    <t>NAM G-2.23</t>
  </si>
  <si>
    <t>NAM G-2.24</t>
  </si>
  <si>
    <t>NAM G-2.25</t>
  </si>
  <si>
    <t>NAM G-2.26</t>
  </si>
  <si>
    <t>NAM G-2.27</t>
  </si>
  <si>
    <t>NAM G-2.1</t>
  </si>
  <si>
    <t>NAM G-2.2</t>
  </si>
  <si>
    <t>NAM G-2.28</t>
  </si>
  <si>
    <t>NAM G-2.29</t>
  </si>
  <si>
    <t>NAM G-2.30</t>
  </si>
  <si>
    <t>NAM G-2.31</t>
  </si>
  <si>
    <t>NAM G-2.32</t>
  </si>
  <si>
    <t>NAM G-2.33</t>
  </si>
  <si>
    <t>NAM G-2.34</t>
  </si>
  <si>
    <t>NAM G-2.35</t>
  </si>
  <si>
    <t>NAM G-2.36</t>
  </si>
  <si>
    <t>NAM G-2.37</t>
  </si>
  <si>
    <t>NAM G-2.38</t>
  </si>
  <si>
    <t>NAM G-2.39</t>
  </si>
  <si>
    <t>NAM G-2.40</t>
  </si>
  <si>
    <t>NAM G-2.41</t>
  </si>
  <si>
    <t>NAM G-2.42</t>
  </si>
  <si>
    <t>NAM G-2.43</t>
  </si>
  <si>
    <t>NAM G-2.44</t>
  </si>
  <si>
    <t>NAM G-2.45</t>
  </si>
  <si>
    <t>NAM G-2.46</t>
  </si>
  <si>
    <t>NAM G-2.47</t>
  </si>
  <si>
    <t>Collection, Page NAM G-2/1</t>
  </si>
  <si>
    <t>Collection, Page NAM G-2/2</t>
  </si>
  <si>
    <t>BILL No. NAM G-3</t>
  </si>
  <si>
    <t>NAM G-3.1</t>
  </si>
  <si>
    <t>NAM G-3.2</t>
  </si>
  <si>
    <t>NAM G-3.3</t>
  </si>
  <si>
    <t>NAM G-3.4</t>
  </si>
  <si>
    <t>NAM G-3.5</t>
  </si>
  <si>
    <t>NAM G-3.6</t>
  </si>
  <si>
    <t>NAM G-3.7</t>
  </si>
  <si>
    <t>Intake Structure Works</t>
  </si>
  <si>
    <t>Raw Water Pumping Mains</t>
  </si>
  <si>
    <t>Treatment Plant Siteworks</t>
  </si>
  <si>
    <t>Aerator and Flocculator</t>
  </si>
  <si>
    <t>Sedimentation Tank</t>
  </si>
  <si>
    <t>Rapid Gravity Filters</t>
  </si>
  <si>
    <t>Clear Water Tank</t>
  </si>
  <si>
    <t>Chemical House</t>
  </si>
  <si>
    <t>Laboratory and Workshop</t>
  </si>
  <si>
    <t>NAM W-10</t>
  </si>
  <si>
    <t>NAM W-11</t>
  </si>
  <si>
    <t>NAM W-12</t>
  </si>
  <si>
    <t>NAM W-13</t>
  </si>
  <si>
    <t>NAM W-14</t>
  </si>
  <si>
    <t>NAM W-15</t>
  </si>
  <si>
    <t xml:space="preserve">Intake &amp; Water Treatment Plant </t>
  </si>
  <si>
    <t>Treated Water Pumping Main</t>
  </si>
  <si>
    <t>Treated Water Reservoirs &amp; Distribution</t>
  </si>
  <si>
    <t>Other work items</t>
  </si>
  <si>
    <t>NAM W-1</t>
  </si>
  <si>
    <t>NAM W-2</t>
  </si>
  <si>
    <t>NAM W-3</t>
  </si>
  <si>
    <t>NAM W-4</t>
  </si>
  <si>
    <t>NAM W-5</t>
  </si>
  <si>
    <t>NAM W-6</t>
  </si>
  <si>
    <t>NAM W-7</t>
  </si>
  <si>
    <t>NAM W-8</t>
  </si>
  <si>
    <t>NAM W-9</t>
  </si>
  <si>
    <t>Collection, Page NAM W-7/1</t>
  </si>
  <si>
    <t>Collection, Page NAM W-7/2</t>
  </si>
  <si>
    <t>Collection, Page NAM W-7/3</t>
  </si>
  <si>
    <t>Collection, Page NAM W-7/4</t>
  </si>
  <si>
    <t>Collection, Page NAM W-7/5</t>
  </si>
  <si>
    <t>Collection, Page NAM W-6/1</t>
  </si>
  <si>
    <t>Collection, Page NAM W-6/2</t>
  </si>
  <si>
    <t>Collection, Page NAM W-6/3</t>
  </si>
  <si>
    <t>Collection, Page NAM W-6/4</t>
  </si>
  <si>
    <t>Collection, Page NAM W-6/5</t>
  </si>
  <si>
    <t>Collection, Page NAM W-6/6</t>
  </si>
  <si>
    <t>BILL No. NAM W-16</t>
  </si>
  <si>
    <t>All flanged CI gate valves to BS 5150, inclusive of all couplings, adaptors all to PN 10 for operation by tee-key, for the following sizes</t>
  </si>
  <si>
    <t>Pipe surrounds, of mass concrete, for the following pipe sizes</t>
  </si>
  <si>
    <t>L541</t>
  </si>
  <si>
    <t>Diameter not exceeding  225 mm OD</t>
  </si>
  <si>
    <t xml:space="preserve">Flange adaptor of maxi type to fit uPVC spigots to  BS 3505, flanges to BS 4505, all to PN 10, and of the following sizes </t>
  </si>
  <si>
    <t>uPVC bends with push-fit joint for use with uPVC pipes, to ISO 2531, all to PN 10, and of the following sizes</t>
  </si>
  <si>
    <t>BILL No. NAM W-4</t>
  </si>
  <si>
    <t>Disposal of excavated material  as directed by the Engineer</t>
  </si>
  <si>
    <t>Bulk Flow Meter inclusive of all couplings, adaptors, distance pieces, valves, etc and all other fittings to make the installation complete, as specified, all fittings to PN 10 including chamber, and on the following main pipe sizes</t>
  </si>
  <si>
    <t>Type 1 Washout as specified in the drawings, complete with all fittings necessary to make the installation; include surface boxes as specified including down pipe, all to PN 10, on pipes of the following sizes</t>
  </si>
  <si>
    <t xml:space="preserve">Namasale Town  Reservoir </t>
  </si>
  <si>
    <t>Ductile iron all flanged 90 degree bend, to BS 4772, flanges to BS 4504, all to PN 10, cement mortar lined, and of the following sizes</t>
  </si>
  <si>
    <t>Ductile iron all flanged 90 degree duckfoot bend, to BS 4772, flanges to BS 4504, all to PN 10, cement mortar lined, and of the following sizes</t>
  </si>
  <si>
    <t>Maxi - Coupling or Similar and of the following sizes all to PN 10</t>
  </si>
  <si>
    <t xml:space="preserve">Flange adaptor, Maxi Type or similar wide range adaptor to fit pipe spigots, flanges to BS 4505, all to PN 10 and of the following sizes </t>
  </si>
  <si>
    <t>J492.1</t>
  </si>
  <si>
    <t>J811.4</t>
  </si>
  <si>
    <t>BILL No. NAM W-5</t>
  </si>
  <si>
    <t xml:space="preserve">DESCRIPTION: DISTRIBUTION </t>
  </si>
  <si>
    <t>Girth 500 mm-2 m</t>
  </si>
  <si>
    <t>I512.2</t>
  </si>
  <si>
    <t>I512.3</t>
  </si>
  <si>
    <t>I711.1</t>
  </si>
  <si>
    <t>I711.2</t>
  </si>
  <si>
    <t>I711.3</t>
  </si>
  <si>
    <t>I711.4</t>
  </si>
  <si>
    <t>J321.1</t>
  </si>
  <si>
    <t>J321.2</t>
  </si>
  <si>
    <t>J321.3</t>
  </si>
  <si>
    <t>J321.4</t>
  </si>
  <si>
    <t>J321.5</t>
  </si>
  <si>
    <t>J321.6</t>
  </si>
  <si>
    <t>J321.7</t>
  </si>
  <si>
    <t>J321.8</t>
  </si>
  <si>
    <t>J321.9</t>
  </si>
  <si>
    <t>J651.1</t>
  </si>
  <si>
    <t>J651.2</t>
  </si>
  <si>
    <t>J651.3</t>
  </si>
  <si>
    <t>J651.4</t>
  </si>
  <si>
    <t>90 mm OD</t>
  </si>
  <si>
    <t>Tapers</t>
  </si>
  <si>
    <t>J331.1</t>
  </si>
  <si>
    <t>J331.2</t>
  </si>
  <si>
    <t>J331.3</t>
  </si>
  <si>
    <t>J331.4</t>
  </si>
  <si>
    <t>J331.5</t>
  </si>
  <si>
    <t>J331.6</t>
  </si>
  <si>
    <t>J331.7</t>
  </si>
  <si>
    <t>J331.8</t>
  </si>
  <si>
    <t>J331.9</t>
  </si>
  <si>
    <t>End caps</t>
  </si>
  <si>
    <t>J691.1</t>
  </si>
  <si>
    <t>J691.2</t>
  </si>
  <si>
    <t>J691.3</t>
  </si>
  <si>
    <t>50 mm OD</t>
  </si>
  <si>
    <t>J811.5</t>
  </si>
  <si>
    <t>J811.6</t>
  </si>
  <si>
    <t>J811.7</t>
  </si>
  <si>
    <t>J861.2</t>
  </si>
  <si>
    <t>J861.3</t>
  </si>
  <si>
    <t>75 mm OD</t>
  </si>
  <si>
    <t>J861.4</t>
  </si>
  <si>
    <t>J861.5</t>
  </si>
  <si>
    <t>J911.2</t>
  </si>
  <si>
    <t>J911.3</t>
  </si>
  <si>
    <t>J911.4</t>
  </si>
  <si>
    <t>J911.5</t>
  </si>
  <si>
    <t>J991</t>
  </si>
  <si>
    <t>Concrete Chambers</t>
  </si>
  <si>
    <t>K251.1</t>
  </si>
  <si>
    <t>K251.2</t>
  </si>
  <si>
    <t>K251.3</t>
  </si>
  <si>
    <t>K681.1</t>
  </si>
  <si>
    <t>K820.2</t>
  </si>
  <si>
    <t>Marker posts for bulk meters</t>
  </si>
  <si>
    <t>Manholes</t>
  </si>
  <si>
    <t>In-situ Concrete Manhole</t>
  </si>
  <si>
    <t>Concrete  manhole complete, and of the following depths</t>
  </si>
  <si>
    <t>K131</t>
  </si>
  <si>
    <t>In Pipe Trenches</t>
  </si>
  <si>
    <t>Mass concrete grade C15 thrust blocks for pipes and fittings, volume  0.2-0.5 m³ ,for the following pipe sizes</t>
  </si>
  <si>
    <t>Diameter not exceeding  225mm OD</t>
  </si>
  <si>
    <t>SERVICE CONNECTIONS</t>
  </si>
  <si>
    <t>Consumer Connections</t>
  </si>
  <si>
    <t>Make OD 20 consumer connection to the distribution main, complete, inclusive of excavation, backfill, saddle clamp, ferrule, and all fittings for connection to GI or HDPE service pipes, as detailed in the drawings, for the following mains sizes</t>
  </si>
  <si>
    <t>J891.1</t>
  </si>
  <si>
    <t>OD 50</t>
  </si>
  <si>
    <t>J891.2</t>
  </si>
  <si>
    <t>OD 63</t>
  </si>
  <si>
    <t>J891.3</t>
  </si>
  <si>
    <t>OD 75</t>
  </si>
  <si>
    <t>Public Stand Posts</t>
  </si>
  <si>
    <t>Construct a double faucet Stand Post complete as in drawing including all earthwork, building work, concrete works, plumbing, drains and soak pit, all relevant fitings; galvanized iron pipe and fittings, brass stop cock, lockable steel meter protection box, taps and domestic water meter, raising meter above ground, GI/HDPE connection, all to PN 10  (service line measured separately under items I712)</t>
  </si>
  <si>
    <t>L999.1</t>
  </si>
  <si>
    <t xml:space="preserve">Road vehicles: Lorries: </t>
  </si>
  <si>
    <t>5,000L capacity.</t>
  </si>
  <si>
    <t>BILL No. NAM W-12</t>
  </si>
  <si>
    <t>BILL No. NAM W-1</t>
  </si>
  <si>
    <t>DESCRIPTION: INTAKE STRUCTURE WORKS</t>
  </si>
  <si>
    <t>UShs</t>
  </si>
  <si>
    <t>Excavation for foundations in material other than topsoil, rock or artificial hard material, commencing surface is the formation level</t>
  </si>
  <si>
    <t>Depth  1-2m</t>
  </si>
  <si>
    <t>Excavation for foundations in rock, commencing surface is the exposed surface of the rock</t>
  </si>
  <si>
    <t>Disposal of excavated material to sites as  specified and as directed by the Engineer</t>
  </si>
  <si>
    <t>General filling- Shoreline</t>
  </si>
  <si>
    <t>Filling to stabilise shoreline by methods specified and to depths as shown in the drawings with the following materials</t>
  </si>
  <si>
    <t>E636</t>
  </si>
  <si>
    <t>Excavated rockfill for shoreline stabilisation</t>
  </si>
  <si>
    <t>Designed mix, grade C15 concrete, to BS 5328, with ordinary portland cement to BS 12 , aggregate to BS882 , for the following aggregate sizes</t>
  </si>
  <si>
    <t>Placing Mass Concrete</t>
  </si>
  <si>
    <t>mass conrete fill</t>
  </si>
  <si>
    <t>Placing mass concrete, under water, grade C15, of the following thickness</t>
  </si>
  <si>
    <t>STRUCTURAL METAL WORK</t>
  </si>
  <si>
    <t>Gantry Crane</t>
  </si>
  <si>
    <t>Supply and complete installation of manual gantry for vertical and horizontal movement and hoistings for lifting screens and pumps; maximum lifting capacity of 500kg, including all columns, beams, braces, base plates, chain block and tackle units, accessories, epoxy painting, etc as shown on the drawings and to the Engineer's satisfaction</t>
  </si>
  <si>
    <t>M431</t>
  </si>
  <si>
    <t xml:space="preserve">Fixed  to a reinforced concrete  structure </t>
  </si>
  <si>
    <t>MISCELLANEOUS METAL WORK</t>
  </si>
  <si>
    <t>Hand rails</t>
  </si>
  <si>
    <t>Mild steel handrails to BS 4211, galvanised to BS 729, complete, and fixed to the following structures</t>
  </si>
  <si>
    <t>N140</t>
  </si>
  <si>
    <t>Fixed to a steel structure</t>
  </si>
  <si>
    <t>Miscellaneous Framing</t>
  </si>
  <si>
    <t>203x133x30 Black Mild Steel I-section Steel to BS 4 Part 1 2005, complete with connectors, accessories and sundries, blots, nuts, washer, and supports, fixed onto a steel structure, and of the following Lengths</t>
  </si>
  <si>
    <t>N163.1</t>
  </si>
  <si>
    <t>Length not exceeding 1.5m</t>
  </si>
  <si>
    <t>N163.2</t>
  </si>
  <si>
    <t>Length not exceeding 12.0m</t>
  </si>
  <si>
    <t>Chequer Plate Flooring</t>
  </si>
  <si>
    <t>Mild steel chequer plate flooring to BS 4592, galvanised to BS 729, 6 mm thick, complete with galvanised frames and supports, welded onto a steel framed structure, and of the following widths</t>
  </si>
  <si>
    <t>N170</t>
  </si>
  <si>
    <t>Width not exceeding 1.5m</t>
  </si>
  <si>
    <t>Open Grid Flooring Access Cover</t>
  </si>
  <si>
    <t>Supply and complete installation of heavy duty Mild steel open grid flooring access cover to BS 4592, of dia 3.0m clear opening; including lifting hooks, fixing and locking arrangement, complete with galvanised frames and supports, welded onto a prefabricated concrete structure</t>
  </si>
  <si>
    <t>N180</t>
  </si>
  <si>
    <t>Diameter not exceeding 3.0m</t>
  </si>
  <si>
    <t>PILES</t>
  </si>
  <si>
    <t>Isolated Steel Piles</t>
  </si>
  <si>
    <t>Supply and deliver to site steel I section pile of mass between 30-60kg/m</t>
  </si>
  <si>
    <t>P631</t>
  </si>
  <si>
    <t>Length not exceeding 6.0m</t>
  </si>
  <si>
    <t>Permanently drive delivered steel section pile of mass between 30-60kg/m into lake bed and aligned in pairs, inlcusive of all pile accessories</t>
  </si>
  <si>
    <t>P632</t>
  </si>
  <si>
    <t>Depth not exceeding 4.0m</t>
  </si>
  <si>
    <t>TUNNELS</t>
  </si>
  <si>
    <t>Segmental Linings</t>
  </si>
  <si>
    <t>Supply, deliver to site and place preformed segmental linings of C25, Solid Precast Concrete Expanded Rings each 0.2m th, 0.5m high all inclusive of access step irons as a single unit and of the following size</t>
  </si>
  <si>
    <t>T721.1</t>
  </si>
  <si>
    <t>Diameter 2.0m</t>
  </si>
  <si>
    <t>Supply, deliver to site and place preformed segmental linings of C25, Perforated Precast Concrete Expanded Rings each 0.2m th, 0.5m high with 100mm dia perforations  not exceeding 63No. per ring and of the following size</t>
  </si>
  <si>
    <t>T721.2</t>
  </si>
  <si>
    <t xml:space="preserve">NAM 1.1.1 </t>
  </si>
  <si>
    <t>Construct galvansied steel metal cage burglar proofing above the concrete structure complete with door and locking arrangements as detailed in the drawings to secure the control panels</t>
  </si>
  <si>
    <t>Collection, Page NAM W-1/2</t>
  </si>
  <si>
    <t>Collection, Page NAM W-1/1</t>
  </si>
  <si>
    <t>Collection, Page NAM W-1/3</t>
  </si>
  <si>
    <t>BILL No. NAM W-2</t>
  </si>
  <si>
    <t>DESCRIPTION: RAW WATER PUMPING MAINS</t>
  </si>
  <si>
    <t>General site clearance for pipe route</t>
  </si>
  <si>
    <t>PIPEWORK-PIPES</t>
  </si>
  <si>
    <t xml:space="preserve">Cast or Spun Iron Pipes </t>
  </si>
  <si>
    <t>I331</t>
  </si>
  <si>
    <t>DN150</t>
  </si>
  <si>
    <t>Not in Trench</t>
  </si>
  <si>
    <t>I332</t>
  </si>
  <si>
    <t xml:space="preserve">Ductile Iron Fittings </t>
  </si>
  <si>
    <t>J313.1</t>
  </si>
  <si>
    <t>J313.2</t>
  </si>
  <si>
    <t>45 Degree</t>
  </si>
  <si>
    <t>Junctions and Branches</t>
  </si>
  <si>
    <t>J323</t>
  </si>
  <si>
    <t>J343</t>
  </si>
  <si>
    <t>J353</t>
  </si>
  <si>
    <t>J383.1</t>
  </si>
  <si>
    <t>J383.2</t>
  </si>
  <si>
    <t>J383.3</t>
  </si>
  <si>
    <t>J813</t>
  </si>
  <si>
    <t>Non-Return Valves</t>
  </si>
  <si>
    <t>All flanged non-return valves, include all fittings as in specifications, to ISO 7259, flanges to ISO 2441, all to PN10, of the following sizes; include chamber.</t>
  </si>
  <si>
    <t>J833</t>
  </si>
  <si>
    <t>Ducts</t>
  </si>
  <si>
    <t>Cable Ducts</t>
  </si>
  <si>
    <t>Cable ducts, 3 way in trenches of the following depths</t>
  </si>
  <si>
    <t>K531</t>
  </si>
  <si>
    <t>K532</t>
  </si>
  <si>
    <t>K820</t>
  </si>
  <si>
    <t>L523</t>
  </si>
  <si>
    <t>L533</t>
  </si>
  <si>
    <t>Pipe surrounds, of mass concrete, and for the following pipe sizes</t>
  </si>
  <si>
    <t>L543</t>
  </si>
  <si>
    <t>L723</t>
  </si>
  <si>
    <t>Collection, Page  NAM W-2/1</t>
  </si>
  <si>
    <t>Collection, Page  NAM W-2/2</t>
  </si>
  <si>
    <t>Collection, Page  NAM W-2/3</t>
  </si>
  <si>
    <t>BILL No. NAM W-3</t>
  </si>
  <si>
    <t>DESCRIPTION: TREATMENT PLANT SITEWORKS</t>
  </si>
  <si>
    <t>General site clearance for works for site</t>
  </si>
  <si>
    <t>Anti-termite Treatment</t>
  </si>
  <si>
    <t>X100</t>
  </si>
  <si>
    <t>Apply Anti-termite treatment to the final excavation level and excavated sides of all foundations to receive permanent works</t>
  </si>
  <si>
    <t>E410</t>
  </si>
  <si>
    <t>Dig up top soil,depth not exceeding 0.3m for site, remove weeds</t>
  </si>
  <si>
    <t>General excavation, for road works and parking area, in material other than topsoil, rock or artificial hard material, commencing surface is the stripped ground level</t>
  </si>
  <si>
    <t>E422</t>
  </si>
  <si>
    <t>General excavation in rock, for road works and parking areas, commencing surface is the exposed surface of the rock</t>
  </si>
  <si>
    <t>E432</t>
  </si>
  <si>
    <t>Depth  0.25-0.5 m</t>
  </si>
  <si>
    <t>Top Soil</t>
  </si>
  <si>
    <t>E810</t>
  </si>
  <si>
    <t>Turfing for lawns inside fenced off compound of Treatment Plant; include filling with excavated topsoil and the preparation of the surfaces</t>
  </si>
  <si>
    <t>I321.1</t>
  </si>
  <si>
    <t>I321.2</t>
  </si>
  <si>
    <t>I321.3</t>
  </si>
  <si>
    <t>Depth 1.5 - 2 m</t>
  </si>
  <si>
    <t>I322.1</t>
  </si>
  <si>
    <t>I322.2</t>
  </si>
  <si>
    <t>Pressure Pipes</t>
  </si>
  <si>
    <t>uPVC  pressure pipes  to BS 3505, with flexible joints to BS 4346 all to PN 10, OD 110mm, laid in trench to the following depths</t>
  </si>
  <si>
    <t>I512</t>
  </si>
  <si>
    <t>HDPE pressure pipes to BS 3505, include unions / sockets, all to PN 10, OD 50 mm,  laid in trench to the following depths</t>
  </si>
  <si>
    <t>I711</t>
  </si>
  <si>
    <t>Drain Pipes</t>
  </si>
  <si>
    <t>uPVC drain pipes, to BS 5481, with flexible joints to BS 4346 or BS 6209, OD 110 mm, laid in trench to the following depths</t>
  </si>
  <si>
    <t>I514.1</t>
  </si>
  <si>
    <t>Depth 4.5-5m</t>
  </si>
  <si>
    <t>I521.1</t>
  </si>
  <si>
    <t>Depth 5.5-6m</t>
  </si>
  <si>
    <t>uPVC drain pipes, to BS 5481, with flexible joints to BS 4346 or BS 6209, OD 225 mm, laid in trench to the following depths</t>
  </si>
  <si>
    <t>I513</t>
  </si>
  <si>
    <t>I514.2</t>
  </si>
  <si>
    <t>I521.2</t>
  </si>
  <si>
    <t>Depth 2-4m</t>
  </si>
  <si>
    <t>uPVC drain pipes, to BS 5481, with flexible joints to BS 4346 or BS 6209, OD315 mm, laid in trench to the following depths</t>
  </si>
  <si>
    <t>I519</t>
  </si>
  <si>
    <t>I521</t>
  </si>
  <si>
    <t>I523</t>
  </si>
  <si>
    <t>Ductile iron all flanged 90 degree bend, to BS 4772, flanges to BS 4504, all to PN6, cement mortar lined, and of the following sizes</t>
  </si>
  <si>
    <t>Ductile iron all flanged 45 degree bend, to BS 4772, flanges to BS 4504, all to PN 6, cement mortar lined, and of the following sizes</t>
  </si>
  <si>
    <t>J312.3</t>
  </si>
  <si>
    <t>J313.4</t>
  </si>
  <si>
    <t>Ductile iron flanged on socket  tee to BS 4772, flanges to BS 4504, all to PN6, cement mortar lined, and of the following sizes</t>
  </si>
  <si>
    <t>J323.1</t>
  </si>
  <si>
    <t>J323.2</t>
  </si>
  <si>
    <t>Ductile iron all socket taper to BS 4772,  all to PN6, cement mortar lined, and of the following sizes</t>
  </si>
  <si>
    <t>J333</t>
  </si>
  <si>
    <t>Flange Adaptors</t>
  </si>
  <si>
    <t>J352.1</t>
  </si>
  <si>
    <t>J352.2</t>
  </si>
  <si>
    <t xml:space="preserve">Flange adaptor, Maxi Type or similar wide range adaptor to fit pipe spigots, flanges to BS 4505, all to PN6 , and of the following sizes </t>
  </si>
  <si>
    <t>J352.3</t>
  </si>
  <si>
    <t>J353.1</t>
  </si>
  <si>
    <t>J353.2</t>
  </si>
  <si>
    <t>Blank Flange</t>
  </si>
  <si>
    <t>Blank flange drilled to BS 4504 and to PN6 for flanges of the following sizes</t>
  </si>
  <si>
    <t>J391</t>
  </si>
  <si>
    <t>J811</t>
  </si>
  <si>
    <t>All flanged CI gate valves to BS5150, flanges to BS 4505, all to PN6 for operation by tee key, and of the following sizes</t>
  </si>
  <si>
    <t>All flanged non-return valves, include all fittings as in specifications, to ISO 7259, flanges to ISO 2441, all to PN6, of the following sizes; include chamber.</t>
  </si>
  <si>
    <t>Bulk Flow Meters</t>
  </si>
  <si>
    <t>J991.2</t>
  </si>
  <si>
    <t>J991.3</t>
  </si>
  <si>
    <t>J993.4</t>
  </si>
  <si>
    <t>J993.5</t>
  </si>
  <si>
    <t>PIPEWORK - MANHOLES AND PIPE WORK ANCILLARIES</t>
  </si>
  <si>
    <t>In situ concrete manhole with reinforced concrete base or footing, include cast in pipe pieces for inlet and outlet as specified, include step irons as specified,  include cast iron heavy duty manhole cover, complete, and of the following depths</t>
  </si>
  <si>
    <t>K132</t>
  </si>
  <si>
    <t>Depth  1.5-2m</t>
  </si>
  <si>
    <t>K133</t>
  </si>
  <si>
    <t>Depth  2-4m</t>
  </si>
  <si>
    <t>In-situ concrete gate valve chamber, complete and of the following depths</t>
  </si>
  <si>
    <t>K231</t>
  </si>
  <si>
    <t>K232</t>
  </si>
  <si>
    <t>Depth 1.5-4m</t>
  </si>
  <si>
    <t>Valve surface box for DN 50 - DN 150 valves, with lockable cover securely attached to main body of surface box by chain or bolt, include down pipe, complete as specified and to the following depths</t>
  </si>
  <si>
    <t>K251</t>
  </si>
  <si>
    <t>French Drains, Ditches and Trenches</t>
  </si>
  <si>
    <t>Excavation</t>
  </si>
  <si>
    <t>Rectangular section ditches, lined with concrete as specified of the following cross section area</t>
  </si>
  <si>
    <t>K453</t>
  </si>
  <si>
    <t>Area 0.25-0.5 m²</t>
  </si>
  <si>
    <t>Marker posts for  valves</t>
  </si>
  <si>
    <t>Marker posts for meters</t>
  </si>
  <si>
    <t>Pipe markers</t>
  </si>
  <si>
    <t>Mass concrete grade C15 thrust blocks for pipes and fittings, volume  0.2 - 0.5 m³, for the following pipe sizes</t>
  </si>
  <si>
    <t>Mass concrete grade C15 thrust blocks for pipes and fittings, volume  2-4 m³ ,for the following pipe sizes</t>
  </si>
  <si>
    <t>L773</t>
  </si>
  <si>
    <t>ROADS AND PAVINGS</t>
  </si>
  <si>
    <t>Sub-Bases</t>
  </si>
  <si>
    <t>Flexible road sub-base of granular material as specified, and stabilised and compacted as specified, of the following thickness</t>
  </si>
  <si>
    <t>R114.1</t>
  </si>
  <si>
    <t>Depth 150-200 mm</t>
  </si>
  <si>
    <t>Bases</t>
  </si>
  <si>
    <t>Flexible road base of granular material as specified, and stabilised and compacted as specified, of the following thickness</t>
  </si>
  <si>
    <t>R114.2</t>
  </si>
  <si>
    <t>Surfacing</t>
  </si>
  <si>
    <t>R121</t>
  </si>
  <si>
    <t>Kerbs</t>
  </si>
  <si>
    <t>Construct Kerbs of pre-cast concrete to BS 7263 of cross section area 0.05-0.1 m² to the following alignment</t>
  </si>
  <si>
    <t>R611</t>
  </si>
  <si>
    <t>Straight or curved to a radius exceeding 12 m</t>
  </si>
  <si>
    <t>R612</t>
  </si>
  <si>
    <t>To a radius not exceeding 12 m</t>
  </si>
  <si>
    <t>Walkways</t>
  </si>
  <si>
    <t>R912</t>
  </si>
  <si>
    <t>X135</t>
  </si>
  <si>
    <t xml:space="preserve">Supply and complete installation of metal field gate to BS 3470 in C25 concrete pad foundations; complete and of the following widths </t>
  </si>
  <si>
    <t>X235.1</t>
  </si>
  <si>
    <t>Width 1.5 m , single leaf</t>
  </si>
  <si>
    <t>X235.2</t>
  </si>
  <si>
    <t>Width 3-4.5 m , double leaf</t>
  </si>
  <si>
    <t>Building Works</t>
  </si>
  <si>
    <t xml:space="preserve">NAM 3.1.1 </t>
  </si>
  <si>
    <t>Provide water supply connection to the chemical house and office building</t>
  </si>
  <si>
    <t xml:space="preserve">NAM 3.1.3 </t>
  </si>
  <si>
    <t>NAM 3.1.5</t>
  </si>
  <si>
    <t>Soak pit 2500 mm diameter 2000 mm deep as shown on Drg. No. SD 221A filled with hardcore, polyethene sheet, backfilling and all accessories</t>
  </si>
  <si>
    <r>
      <t>m</t>
    </r>
    <r>
      <rPr>
        <vertAlign val="superscript"/>
        <sz val="10"/>
        <rFont val="Arial"/>
        <family val="2"/>
      </rPr>
      <t>²</t>
    </r>
  </si>
  <si>
    <t>Collection, Page NAM W-3/1</t>
  </si>
  <si>
    <t>Collection, Page NAM W-3/2</t>
  </si>
  <si>
    <t>Collection, Page NAM W-3/3</t>
  </si>
  <si>
    <t>Collection, Page NAM W-3/4</t>
  </si>
  <si>
    <t>Collection, Page NAM W-3/5</t>
  </si>
  <si>
    <t>Collection, Page NAM W-3/6</t>
  </si>
  <si>
    <t>Collection, Page NAM W-3/7</t>
  </si>
  <si>
    <t>DESCRIPTION: AERATOR AND FLOCCULATOR</t>
  </si>
  <si>
    <t>Excavation for foundations, in material other than topsoil, rock or artificial hard material, commencing surface is the formation level</t>
  </si>
  <si>
    <t>Depth not exceeding 2.5m</t>
  </si>
  <si>
    <t>Excavation for foundations, in rock commencing surface is the exposed surface of the rock</t>
  </si>
  <si>
    <t>Disposal of excavated material from site to disposal area as directed by the Engineer</t>
  </si>
  <si>
    <t>E614.1</t>
  </si>
  <si>
    <t xml:space="preserve">Imported granular material </t>
  </si>
  <si>
    <t>Trimming of filled surfaces by methods specified and to depths as shown in the drawings with the following materials</t>
  </si>
  <si>
    <r>
      <t>m</t>
    </r>
    <r>
      <rPr>
        <vertAlign val="superscript"/>
        <sz val="10"/>
        <rFont val="Arial"/>
        <family val="2"/>
      </rPr>
      <t>2</t>
    </r>
  </si>
  <si>
    <t>Designed mix, grade C25 concrete, to BS 5328, with ordinary portland cement to BS 12 , aggregate to BS882 , for the following aggregate sizes</t>
  </si>
  <si>
    <t>Placing blinding concrete, for ground slab, grade C15, of the following thickness</t>
  </si>
  <si>
    <t>Placing reinforced concrete, grade C25, for ground slab of the following thickness</t>
  </si>
  <si>
    <t>Suspended Slabs</t>
  </si>
  <si>
    <t>Placing reinforced concrete, grade C25, for suspended slab of the following thickness</t>
  </si>
  <si>
    <t>Walls</t>
  </si>
  <si>
    <t>Placing reinforced concrete, grade C25, for walls of the following thickness</t>
  </si>
  <si>
    <t>F642</t>
  </si>
  <si>
    <t>G249</t>
  </si>
  <si>
    <t xml:space="preserve">Various Widths </t>
  </si>
  <si>
    <t>G219</t>
  </si>
  <si>
    <t>Inserts</t>
  </si>
  <si>
    <t>G832.1</t>
  </si>
  <si>
    <t>G832.2</t>
  </si>
  <si>
    <t>J312</t>
  </si>
  <si>
    <t xml:space="preserve">Flange adaptor, Maxi Type or similar wide range adaptor to fit pipe spigots, flanges to BS 4505, all to PN6, and of the following sizes </t>
  </si>
  <si>
    <t>J351</t>
  </si>
  <si>
    <t>Ductile iron flanged/spigot pipe with puddled flange to BS 4772, flanges to BS 4504, to PN6, and of the following sizes</t>
  </si>
  <si>
    <t>DN150mm,length not exceeding 1.5m length</t>
  </si>
  <si>
    <t>Ductile iron double flanged pipe with puddle flange to BS 4772, flanges to BS 4504, to PN6, and of the following sizes</t>
  </si>
  <si>
    <t>DN150 and not exceeding 1.5m length</t>
  </si>
  <si>
    <t>All flanged CI gate valves to BS 5163, flanges to BS 4505, all to PN6, for operation by tee-key, of the following sizes</t>
  </si>
  <si>
    <t>J819</t>
  </si>
  <si>
    <t>500x500mm penstock</t>
  </si>
  <si>
    <t>Ladders</t>
  </si>
  <si>
    <t>External galvanised mild steel ladder to BS 4211, galvanised to BS 729, complete, fixed to the following structures</t>
  </si>
  <si>
    <t>N130</t>
  </si>
  <si>
    <t>Fixed  to a reinforced concrete structure</t>
  </si>
  <si>
    <t>Fixed to a reinforced concrete structure</t>
  </si>
  <si>
    <t>Open Duct Flooring</t>
  </si>
  <si>
    <t>Mild steel open duct flooring to BS 4592, galvanised to BS 729, 6 mm thick, complete with frames and supports, fixed into a steel structure, and of the following widths</t>
  </si>
  <si>
    <t>Width  1m</t>
  </si>
  <si>
    <t>Step Irons</t>
  </si>
  <si>
    <t>N190</t>
  </si>
  <si>
    <t>Supply and fix internal galvanised steel step-irons, with separation distance 350mm, fixed into a reinforced concrete structure</t>
  </si>
  <si>
    <t>Collection, Page NAM W-4/1</t>
  </si>
  <si>
    <t>Collection, Page NAM W-4/2</t>
  </si>
  <si>
    <t>Collection, Page NAM W-4/3</t>
  </si>
  <si>
    <t>Collection, Page NAM W-4/4</t>
  </si>
  <si>
    <t>DESCRIPTION: CLARIFIERS</t>
  </si>
  <si>
    <t>Excavation for foundations in material other than topsoil,rock or artificial hard material,commencing surface is the formation level</t>
  </si>
  <si>
    <t>Depth  not exceeding 2.0m</t>
  </si>
  <si>
    <t>Depth  2-5m</t>
  </si>
  <si>
    <t>Disposal of excavated material to water front fill sites as  shown in the site layout and as specified and as directed by the Engineer</t>
  </si>
  <si>
    <t>F511.1</t>
  </si>
  <si>
    <t>F511.2</t>
  </si>
  <si>
    <t>Mass concrete benching</t>
  </si>
  <si>
    <t>Placing reinforced concrete, grade C25, for top slab of the following thickness</t>
  </si>
  <si>
    <t>F652</t>
  </si>
  <si>
    <t>Thickness 150-400mm</t>
  </si>
  <si>
    <t>Various widths</t>
  </si>
  <si>
    <t>G245</t>
  </si>
  <si>
    <t>Width exceeding 1.22m</t>
  </si>
  <si>
    <t>Joints</t>
  </si>
  <si>
    <t>Formed surface plain joint of the following width or depth</t>
  </si>
  <si>
    <t>G631</t>
  </si>
  <si>
    <t>Width or depth not exceeding 0.5m</t>
  </si>
  <si>
    <t>Formed surface joint with bituminous filler of the following width or depth</t>
  </si>
  <si>
    <t>G641</t>
  </si>
  <si>
    <t>Plastic waterstops of PVC to BS 903 of the following width</t>
  </si>
  <si>
    <t>G653</t>
  </si>
  <si>
    <t>Width 150 - 300mm</t>
  </si>
  <si>
    <t xml:space="preserve">DN200mm pipe </t>
  </si>
  <si>
    <t xml:space="preserve">DN150mm pipe </t>
  </si>
  <si>
    <t>Pipe inserts projecting from two faces of the concrete and of the following sizes, excluding supply of pipe</t>
  </si>
  <si>
    <t>G831.3</t>
  </si>
  <si>
    <t>G832.4</t>
  </si>
  <si>
    <t>All flanged tee to BS 4346, flanges to BS 4504 ,all to PN6, and of the following sizes</t>
  </si>
  <si>
    <t>J322</t>
  </si>
  <si>
    <t>Detachable Coupling Maxi - Coupling or Similar  to PN6 ,and of the following sizes</t>
  </si>
  <si>
    <t>J341</t>
  </si>
  <si>
    <t>J342</t>
  </si>
  <si>
    <t>Ductile iron plain ended pipe to BS 4772, with puddle flange ,flanges to BS 4504, to PN6, and of the following sizes</t>
  </si>
  <si>
    <t>J382.1</t>
  </si>
  <si>
    <t>Ductile iron double flanged pipe to BS 4772, with puddle fange, flanges to BS 4504, to PN6, and of the following sizes</t>
  </si>
  <si>
    <t>DN200mm and not exceeding 1m length</t>
  </si>
  <si>
    <t>J382.2</t>
  </si>
  <si>
    <t>J382.3</t>
  </si>
  <si>
    <t>Ductile iron flanged/spigot pipe to BS 4772, with puddle flange, flanges to BS 4504, to PN6, and of the following sizes</t>
  </si>
  <si>
    <t>J382.4</t>
  </si>
  <si>
    <t>Ductile iron flanged/spigot pipe with puddle flange to BS 4772, flanges to BS 4504, to PN6, and of the following sizes</t>
  </si>
  <si>
    <t>J381.3</t>
  </si>
  <si>
    <t>J382.5</t>
  </si>
  <si>
    <t>J382.6</t>
  </si>
  <si>
    <t>DN150mm and not exceeding 1m length</t>
  </si>
  <si>
    <t>DN200</t>
  </si>
  <si>
    <t>J812</t>
  </si>
  <si>
    <t>Chequer Plating</t>
  </si>
  <si>
    <t>Mild steel chequer plating to BS 4211, galvanised to BS 729, complete, and fixed to the following structures</t>
  </si>
  <si>
    <t>Perforated pipe</t>
  </si>
  <si>
    <t>X435.1</t>
  </si>
  <si>
    <t xml:space="preserve">Supply and fix galvanized steel perforatered settled water collection pipes, DN 200 fixed into wall, each 3.7 m long </t>
  </si>
  <si>
    <t>Lamella Plates</t>
  </si>
  <si>
    <t>X435.2</t>
  </si>
  <si>
    <r>
      <t>Supply, install and set to work 2 No reinforced plastic lamella units or tube settlers  as in ECOTEC TUBEdek FS 41.50 or approved equivalent, with plates inclined at an angle of 60</t>
    </r>
    <r>
      <rPr>
        <vertAlign val="superscript"/>
        <sz val="10"/>
        <color indexed="8"/>
        <rFont val="Arial"/>
        <family val="2"/>
      </rPr>
      <t>o</t>
    </r>
    <r>
      <rPr>
        <sz val="10"/>
        <color indexed="8"/>
        <rFont val="Arial"/>
        <family val="2"/>
      </rPr>
      <t xml:space="preserve"> to the horizontal, include stacking together for each of the tanks, lamella support structure consisting of HEB 120 beams, U120 parallel flange channels, 90 x 7mm equal angles, 90mm x 6mm flat steel plates all to EN 10025, all galvanised complete with all accessories and fixed to a reinforced concrete structure</t>
    </r>
  </si>
  <si>
    <r>
      <t>m</t>
    </r>
    <r>
      <rPr>
        <vertAlign val="superscript"/>
        <sz val="10"/>
        <rFont val="Arial"/>
        <family val="2"/>
      </rPr>
      <t>3</t>
    </r>
  </si>
  <si>
    <t>X435.3</t>
  </si>
  <si>
    <t>Ultrasonic welders Branson PGH 420 model or similar with sonotrodes</t>
  </si>
  <si>
    <t>Access Manhole Cover</t>
  </si>
  <si>
    <t xml:space="preserve">NAM 5.1.1 </t>
  </si>
  <si>
    <t>Supply and complete installation of access manhole cover and frame, size 1.0m  by 1.0m clear opening; include fixing and locking arrangement</t>
  </si>
  <si>
    <t>Collection, Page NAM W-5/1</t>
  </si>
  <si>
    <t>Collection, Page NAM W-5/2</t>
  </si>
  <si>
    <t>Collection, Page NAM W-5/3</t>
  </si>
  <si>
    <t>Collection, Page NAM W-5/4</t>
  </si>
  <si>
    <t>Collection, Page NAM W-5/5</t>
  </si>
  <si>
    <t>Collection, Page NAM W-5/6</t>
  </si>
  <si>
    <t>.</t>
  </si>
  <si>
    <t>BILL No. NAM W-6</t>
  </si>
  <si>
    <t>DESCRIPTION: RAPID GRAVITY FILTERS</t>
  </si>
  <si>
    <t>Placing blinding concrete, for floor slab, grade C15, of the following thickness</t>
  </si>
  <si>
    <t>Thickness 150 - 300mm</t>
  </si>
  <si>
    <t>G215</t>
  </si>
  <si>
    <t>Deformed High Yield Steel Bars</t>
  </si>
  <si>
    <t>High yield square twisted or ribbed bars to BS4449  and of the following sizes</t>
  </si>
  <si>
    <t>Pipe inserts projecting from one face of the concrete and of the following sizes, excluding supply of pipe</t>
  </si>
  <si>
    <t>G831.1</t>
  </si>
  <si>
    <t>G831.2</t>
  </si>
  <si>
    <t>G832.3</t>
  </si>
  <si>
    <t>Ductile iron all flanged 90 degrees bends, to BS 4772, flanges to BS 4504, all to PN6, cement mortar lined, and of the following sizes</t>
  </si>
  <si>
    <t>Ductile iron all flanged tee to BS 4772, flanges to BS 4504, all to PN6, cement mortar lined, and of the following sizes</t>
  </si>
  <si>
    <t>Ductile iron all flanged taper to BS 4772, flanges to BS 4504 to PN6, and of the following sizes</t>
  </si>
  <si>
    <t xml:space="preserve">Detachable Coupling or similar coupling  to PN6 to fit ductile iron to BS 4772 spigots of the following sizes </t>
  </si>
  <si>
    <t>J342.1</t>
  </si>
  <si>
    <t>J342.2</t>
  </si>
  <si>
    <t xml:space="preserve">Flange adaptor to fit ductile iron to BS 4772 spigots, flanges to BS 4504, all to PN6 and of the following sizes </t>
  </si>
  <si>
    <t>Ductile iron spigot pipe with flanged end, to BS 4772, flanges to BS 4504, all to PN6, cement mortar lined, and of the following sizes</t>
  </si>
  <si>
    <t>Ductile iron spigot pipe with flanged end, with puddle flange to BS 4772, flanges to BS 4504, all to PN6, cement mortar lined, and of the following sizes</t>
  </si>
  <si>
    <t>J383.4</t>
  </si>
  <si>
    <t>Ductile iron all flanged, to BS 4772, flanges to BS 4504, all to PN6, cement mortar lined, and of the following sizes</t>
  </si>
  <si>
    <t>J383.5</t>
  </si>
  <si>
    <t>J383.6</t>
  </si>
  <si>
    <t>Ductile iron all flanged pipe with puddle flange, to BS 4772, flanges to BS 4504, all to PN6, cement mortar lined, and of the following sizes</t>
  </si>
  <si>
    <t>J383.7</t>
  </si>
  <si>
    <t>J383.9</t>
  </si>
  <si>
    <t>J391.1</t>
  </si>
  <si>
    <t>J391.2</t>
  </si>
  <si>
    <t>DN250</t>
  </si>
  <si>
    <t>DN700</t>
  </si>
  <si>
    <t>Goose Neck</t>
  </si>
  <si>
    <t>Ductile iron Goose Neck  BS 4772, flanges to BS 4504 and to PN6 and of the following sizes</t>
  </si>
  <si>
    <t>J310</t>
  </si>
  <si>
    <t>DN100</t>
  </si>
  <si>
    <t>All flanged CI gate valves to BS 5150, flanges to BS 4505, all to PN6 for operation by hand wheel, for the following sizes; include the supply of extension spindle and hand wheel not exceeding 6m</t>
  </si>
  <si>
    <t>Penstocks</t>
  </si>
  <si>
    <t>Penstock, all to PN6, for operation by hand wheel, for the following sizes; include the supply of hand wheel</t>
  </si>
  <si>
    <t>J841</t>
  </si>
  <si>
    <t>L732</t>
  </si>
  <si>
    <t>Other Isolated Pipe Supports</t>
  </si>
  <si>
    <t>Reinforced concrete pipe supports, class C25, as in drawing, complete including foundation bases, galvanised straps and bolting, height not exceeding 1.5 m, for the following pipe sizes</t>
  </si>
  <si>
    <t>L811</t>
  </si>
  <si>
    <t>Pipe support 1 - 500mm x 500mm x 3500mm high, Class 25/25, complete with shuttering, to pipes</t>
  </si>
  <si>
    <t>L812</t>
  </si>
  <si>
    <t>Pipe support 3 - 500mm x 500mm x 1500mm high, Class 25/25, complete with shuttering, to Bend</t>
  </si>
  <si>
    <t xml:space="preserve">NAM 6.1.1 </t>
  </si>
  <si>
    <t>Supply and place approved filter support media</t>
  </si>
  <si>
    <t xml:space="preserve">NAM 6.1.2 </t>
  </si>
  <si>
    <t>Supply and place approved filter media</t>
  </si>
  <si>
    <t>NAM 6.1.3</t>
  </si>
  <si>
    <t>Supply appproved spare filter media</t>
  </si>
  <si>
    <r>
      <t>Filter floor, complete as specified, total area 16m</t>
    </r>
    <r>
      <rPr>
        <vertAlign val="superscript"/>
        <sz val="10"/>
        <rFont val="Arial"/>
        <family val="2"/>
      </rPr>
      <t>2</t>
    </r>
  </si>
  <si>
    <t>BILL No. NAM W-7</t>
  </si>
  <si>
    <t>DESCRIPTION: CLEAR WATER TANK</t>
  </si>
  <si>
    <t>various widths</t>
  </si>
  <si>
    <t>G833.1</t>
  </si>
  <si>
    <t>J313</t>
  </si>
  <si>
    <t>Ductile iron double flanged pipe, to BS 4772, flanges to BS 4504, all to PN6, cement mortar lined, and of the following sizes</t>
  </si>
  <si>
    <t>Ductile iron flanged/spigot pipe with puddle flange, to BS 4772, flanges to BS 4504, all to PN6, cement mortar lined, and of the following sizes</t>
  </si>
  <si>
    <t>J381.4</t>
  </si>
  <si>
    <t>All flanged CI gate valves to BS 5150, flanges to BS 4505, all to PN6 for operation by hand wheel, for the following sizes; include the supply of extension spindle and hand wheel not exceeding 5m</t>
  </si>
  <si>
    <t xml:space="preserve">NAM 7.1.1 </t>
  </si>
  <si>
    <t>Roof Vents</t>
  </si>
  <si>
    <t>NAM 7.1.2</t>
  </si>
  <si>
    <t>Supply and complete installation of galvanised iron DN50mm roof level vents, include wire mesh, as specified</t>
  </si>
  <si>
    <t>Level Indicator</t>
  </si>
  <si>
    <t>NAM 7.1.3</t>
  </si>
  <si>
    <t>Supply and fix roof mounted level indicator</t>
  </si>
  <si>
    <t>BILL No. NAM W-8</t>
  </si>
  <si>
    <t>DESCRIPTION: CHEMICAL HOUSE</t>
  </si>
  <si>
    <t>Excavation for foundations, in rock, commencing surface is the exposed surface of the rock</t>
  </si>
  <si>
    <t>Designed mix, grade C15 concrete, to BS 5328, with ordinary portland cement to BS 12, aggregate to BS 882, for the following aggregate sizes</t>
  </si>
  <si>
    <t>20 mm aggregate</t>
  </si>
  <si>
    <t>Designed mix, grade C25 concrete, to BS 5328, with ordinary portland cement to BS 12, aggregate to BS 882, for the following aggregate sizes</t>
  </si>
  <si>
    <t>Placing reinforced concrete, grade C25, for suspended slabs of the following thickness</t>
  </si>
  <si>
    <t>F632</t>
  </si>
  <si>
    <t>Columns</t>
  </si>
  <si>
    <t>Placing reinforced concrete, grade C25, for columns of the following thickness</t>
  </si>
  <si>
    <t>G212</t>
  </si>
  <si>
    <t>Width 0.1 - 0.2m</t>
  </si>
  <si>
    <t>Fair Finish Plane Sloping</t>
  </si>
  <si>
    <t>Plane fair finish sloping formwork of the following widths</t>
  </si>
  <si>
    <t>G222</t>
  </si>
  <si>
    <t>G223</t>
  </si>
  <si>
    <t>G224</t>
  </si>
  <si>
    <t>Plane fair finish vertical formwork of the following widths</t>
  </si>
  <si>
    <t>G242</t>
  </si>
  <si>
    <t>Nominal size, 6-18mm</t>
  </si>
  <si>
    <t>With wood float finish</t>
  </si>
  <si>
    <t>Handrails</t>
  </si>
  <si>
    <t>Mild steel handrails to BS 1387, galvanised to BS 729, complete, and fixed to the following structures</t>
  </si>
  <si>
    <t>External quality high gloss oil paint, two coats, to the following timber surfaces; include surface preparation and undercoat</t>
  </si>
  <si>
    <t>Upper surfaces of facia board inclined at an angle not exceeding 30 degrees to the horizontal</t>
  </si>
  <si>
    <t>Smooth Concrete Surfaces</t>
  </si>
  <si>
    <t>External quality high gloss oil paint, two coats, to the following smooth concrete surfaces; include surface preparation as specified</t>
  </si>
  <si>
    <t>Internal quality high gloss oil paint, two coats, to the following smooth concrete surfaces; include surface preparation as specified</t>
  </si>
  <si>
    <t>External quality emulsion paint, under coat &amp; two overcoats, to the following smooth concrete surfaces, include surface preparation as specified</t>
  </si>
  <si>
    <t>V533.1</t>
  </si>
  <si>
    <t>Internal quality emulsion paint, under coat &amp; two overcoats, to the following smooth concrete surfaces, include surface preparation as specified</t>
  </si>
  <si>
    <t>V533.2</t>
  </si>
  <si>
    <t>V534</t>
  </si>
  <si>
    <t>Soffit surfaces inclined at an angle not exceeding 30 degrees to the horizontal</t>
  </si>
  <si>
    <t>Surfaces to walls inclined at an angle exceeding 60 degrees to the horizontal in ordinary cement mortar</t>
  </si>
  <si>
    <t>Surfaces of blinding inclined at an angle not exceeding 30 degrees to the horizontal</t>
  </si>
  <si>
    <t>Surfaces of floors inclined at an angle not exceeding 30 degrees to the horizontal and average thickness of 50 mm</t>
  </si>
  <si>
    <t xml:space="preserve">NAM 8.1.1 </t>
  </si>
  <si>
    <t>Construct roofing, complete as in the drawings and as specified; include tie beams, purlins, rafters, struts, wall plate, facia board and all roofing timber, gauge 24 prepainted GCI resin sheeting and ridges; the GCI sheet should be resin bonded or with other protection against corrosion by Alum or Soda Ash or Chlorine</t>
  </si>
  <si>
    <t xml:space="preserve">NAM 8.1.2 </t>
  </si>
  <si>
    <t>Supply and fix double leaf hardwood door, size 1.5 m by 2.1 m; complete with three coats of polyurethane varnish on general surfaces of door, door frame, all ironmongery, vanishing and locking arrangements</t>
  </si>
  <si>
    <t>NAM 8.1.3</t>
  </si>
  <si>
    <t>Construct reinforced concrete plinths for dosers</t>
  </si>
  <si>
    <t xml:space="preserve">NAM 8.1.4 </t>
  </si>
  <si>
    <t>Construct concrete drain channel with granolithic surface finish as in the drawings</t>
  </si>
  <si>
    <t>NAM 8.1.5</t>
  </si>
  <si>
    <t>Supply and lay glazed ceramic tiling to chemical mixing tanks</t>
  </si>
  <si>
    <t xml:space="preserve">NAM 8.1.6 </t>
  </si>
  <si>
    <t>Supply and fix all fresh water supply pipe work, drains, overflow; include all valves, fittings and fixings</t>
  </si>
  <si>
    <t>NAM 8.1.7</t>
  </si>
  <si>
    <t>Supply and fix expanded metal and plastered ceiling nailed to brandering made from sawn treated Cyprus or other similar grade and approved timber in roof structure; complete including 3 coats of emulsion paint as specified</t>
  </si>
  <si>
    <t>NAM 8.1.8</t>
  </si>
  <si>
    <t>Building finishes including, constructing C20 1.0x2.0m store entrance ramps, 20x100mm high 1:3 cement-sand skirting, C20 concrete window cills, 700mm wide C20 concrete splash apron; complete to the specifications and as directed by the Engineer</t>
  </si>
  <si>
    <t>NAM 8.1.9</t>
  </si>
  <si>
    <t xml:space="preserve">Construct dense concrete pre-cast louvered blockwork vents to BS 7263, jointed with ordinary 1:4 cement mortar, hoop irons every three courses, of size 1.2 m x 1.5 m, as detailed in the drawings </t>
  </si>
  <si>
    <t>Collection, Page NAM W-8/1</t>
  </si>
  <si>
    <t>Collection, Page NAM W-8/2</t>
  </si>
  <si>
    <t>Collection, Page NAM W-8/3</t>
  </si>
  <si>
    <t>Collection, Page NAM W-8/4</t>
  </si>
  <si>
    <t>Collection, Page NAM W-8/5</t>
  </si>
  <si>
    <t>BILL No. NAM W-9</t>
  </si>
  <si>
    <t>DESCRIPTION: PUMP HOUSE</t>
  </si>
  <si>
    <t>Disposal of excavated material to dumping sites as directed by the Engineer</t>
  </si>
  <si>
    <t>Selected excavated granular material other than topsoil, rock or artificial hard material to tank base and compacted to 98% MOD AASHTO</t>
  </si>
  <si>
    <t>Placing reinforced concrete C25, for floor slabs and pump plinths of the following thickness</t>
  </si>
  <si>
    <t>Thickness 150 - 400 mm</t>
  </si>
  <si>
    <t>Placing reinforced concrete, grade C25, for ring beam of the following cross-sectional area</t>
  </si>
  <si>
    <t>Nominal size, 12mm</t>
  </si>
  <si>
    <t>Steel fabric reinforcement to BS4483, fabric reference A252, and of the following mass</t>
  </si>
  <si>
    <t xml:space="preserve">Class U2 wood float finish </t>
  </si>
  <si>
    <t>Ductile iron all flanged 90 degree bend, to BS 4772, flanges to BS 4504, cement mortar lined, and of the following sizes</t>
  </si>
  <si>
    <t>All flanged tee to BS 4346, flanges to BS 4504 and of the following sizes</t>
  </si>
  <si>
    <t>J322.1</t>
  </si>
  <si>
    <t>J322.2</t>
  </si>
  <si>
    <t>Ductile iron all flanged  concentric taper to BS 4772, flanges to BS 4504 all   cement mortar lined, and of the following sizes</t>
  </si>
  <si>
    <t xml:space="preserve">Flange adaptor of large tolerance, maxi type to fit all pipe spigots to BS 3505, flanges to BS 4505, and of the following sizes </t>
  </si>
  <si>
    <t>All flanged CI gate valves to BS 5150, flanges to BS 4505 for operation by hand wheel, for the following sizes; include the supply of hand wheel</t>
  </si>
  <si>
    <t>J812.1</t>
  </si>
  <si>
    <t>J812.2</t>
  </si>
  <si>
    <t>J832</t>
  </si>
  <si>
    <t>Flanged CI double orifice air relief valve, 80 mm ND, all to PN16 as specified, flanges to ISO 2441, complete with DN 200/80 taper, DN 80 isolating gate valve to ISO 7259, DN 80 flange adaptors, distance pieces, and all fittings necessary to  make the installation on pipes of the following sizes</t>
  </si>
  <si>
    <t>J863</t>
  </si>
  <si>
    <t>Galvanised Steel pipe supports 6mm thick, as in drawings, complete including 10mm thick foundation bases, straps and bolting, all galvanised to BS 729 and painted, for the following height and pipe sizes</t>
  </si>
  <si>
    <t>L841</t>
  </si>
  <si>
    <t>Mild steel chequer plate flooring to BS 4592, galvanised to BS 729, 6 mm thick, complete with frames and supports, fixed into a steel structure, and of the following widths</t>
  </si>
  <si>
    <t>Width not exceeding 0.6m</t>
  </si>
  <si>
    <t>Dense concrete blockwork to BS 7263, jointed with ordinary 1:4 cement mortar, hoop irons every three courses, and of the following thicknesses</t>
  </si>
  <si>
    <t>U522</t>
  </si>
  <si>
    <t>Dense concrete pre-cast louvered blockwork vents to BS 7263, jointed with ordinary 1:4 cement mortar, hoop irons every three courses, as detailed in the drawings of the following sizes</t>
  </si>
  <si>
    <t>U921</t>
  </si>
  <si>
    <t>V533</t>
  </si>
  <si>
    <t>NAM 9.1.1</t>
  </si>
  <si>
    <t>NAM 9.1.2</t>
  </si>
  <si>
    <t>Construct roofing, complete as in the drawings and as specified; include tie beams, purlins, rafters, struts, wall plate, facia board and all roofing timber, gauge 24 pre-painted GCI resin sheeting and ridges</t>
  </si>
  <si>
    <t>NAM 9.1.3</t>
  </si>
  <si>
    <t>NAM 9.1.4</t>
  </si>
  <si>
    <t>Movement joint fill around pump plinths</t>
  </si>
  <si>
    <t>NAM 9.1.5</t>
  </si>
  <si>
    <t>Building finishes including, constructing C25 reinforced concrete 1.5x2.0m entrance ramp, 20x100mm high 1:3 cement-sand skirting, 700mm wide C20 concrete splash apron; complete to the specifications and as directed by the Engineer</t>
  </si>
  <si>
    <t>Collection, Page NAM W-9/1</t>
  </si>
  <si>
    <t>Collection, Page NAM W-9/2</t>
  </si>
  <si>
    <t>Collection, Page NAM W-9/3</t>
  </si>
  <si>
    <t>Collection, Page NAM W-9/4</t>
  </si>
  <si>
    <t>Collection, Page NAM W-9/5</t>
  </si>
  <si>
    <t>Collection, Page NAM W-9/6</t>
  </si>
  <si>
    <t>BILL No. NAM W-10</t>
  </si>
  <si>
    <t>DESCRIPTION: SLUDGE DRYNG BED</t>
  </si>
  <si>
    <t>Width: 0.4-1.22m</t>
  </si>
  <si>
    <t>Plastic Drain Pipes</t>
  </si>
  <si>
    <t>uPVC drain pipes, to BS 5481, with flexible joints to BS 4346 or BS 6209, 110 mm OD PN 6,  laid in trench to the following depths</t>
  </si>
  <si>
    <t>uPVC drain pipes, to BS 5481, with flexible joints to BS 4346 or BS 6209, 225 mm OD PN6,  laid in trench to the following depths</t>
  </si>
  <si>
    <r>
      <t>All socketed 45</t>
    </r>
    <r>
      <rPr>
        <u/>
        <vertAlign val="superscript"/>
        <sz val="10"/>
        <color indexed="8"/>
        <rFont val="Arial"/>
        <family val="2"/>
      </rPr>
      <t>0</t>
    </r>
    <r>
      <rPr>
        <u/>
        <sz val="10"/>
        <color indexed="8"/>
        <rFont val="Arial"/>
        <family val="2"/>
      </rPr>
      <t xml:space="preserve"> angle uPVC tee to BS 4346, to PN6 and of the following sizes</t>
    </r>
  </si>
  <si>
    <t>J421</t>
  </si>
  <si>
    <t>110/110/110 mm OD</t>
  </si>
  <si>
    <t>Perforated uPVC pipes, to BS 5481, with flexible joints to BS 4346 or BS 6209, 110mm OD PN6, laid on floor slab of concrete structure</t>
  </si>
  <si>
    <t>J481.1</t>
  </si>
  <si>
    <t>J481.2</t>
  </si>
  <si>
    <t>uPVC end caps to fit uPVC spigots, to ISO 161 and to PN 6 of the following spigot sizes</t>
  </si>
  <si>
    <t>J691</t>
  </si>
  <si>
    <t>OD 110 mm</t>
  </si>
  <si>
    <t xml:space="preserve">Penstocks </t>
  </si>
  <si>
    <t>Channel mounted CI Penstocks for circular wall opening; include supply and installation of head stock and distance spindle, and trapezoidal galvanised steel dispersion plate as specified in drawings, of the following size</t>
  </si>
  <si>
    <t>J881</t>
  </si>
  <si>
    <t>NAM 10.1.1</t>
  </si>
  <si>
    <t>NAM 10.1.2</t>
  </si>
  <si>
    <t>NAM 10.1.3</t>
  </si>
  <si>
    <t>Supply and complete installation of precast concrete access manhole covers, size 1.3m  by 0.9m clear opening; including lifting hooks</t>
  </si>
  <si>
    <t>NAM 10.1.4</t>
  </si>
  <si>
    <t>Supply and complete installation of precast concrete access covers for outlet chambers, size 0.7 x 0.4m clear opening</t>
  </si>
  <si>
    <t>Collection, Page NAM W-10/1</t>
  </si>
  <si>
    <t>Collection, Page NAM W-10/2</t>
  </si>
  <si>
    <t>Collection, Page NAM W-10/3</t>
  </si>
  <si>
    <t>Collection, Page NAM W-10/4</t>
  </si>
  <si>
    <t>BILL No. NAM W-11</t>
  </si>
  <si>
    <t>DESCRIPTION: LABORATORY AND WORKSHOP</t>
  </si>
  <si>
    <t>Placing mass concrete C25, for floor slabs, pump plinth and ramp base of the following thickness</t>
  </si>
  <si>
    <t>Width: 0.2-0.4m</t>
  </si>
  <si>
    <t>Width: 0.1-0.2m</t>
  </si>
  <si>
    <t>External quality high gloss oil paint, two coats, to the following timber surfaces; include surface preparation and undercoat as specified</t>
  </si>
  <si>
    <t>External quality high gloss oil paint, two coats, to the following smooth masonry surfaces; include surface preparation and undercoat as specified</t>
  </si>
  <si>
    <t>Internal quality emulsion paint, two coats, to the following smooth masonry surfaces, include surface preparation and undercoat as specified</t>
  </si>
  <si>
    <t xml:space="preserve">NAM 11.1.1 </t>
  </si>
  <si>
    <t>1200mm x 2300mm (W x H including 200mm pvo)</t>
  </si>
  <si>
    <t>NAM 11.1.2</t>
  </si>
  <si>
    <t>900mm x 2300mm (W x H including 200mm pvo)</t>
  </si>
  <si>
    <t>Supply and Install steel casements windows, include frame, glass, all ironmongery and locking arrangements as detailed in the drawings of the following sizes</t>
  </si>
  <si>
    <t>NAM 11.1.3</t>
  </si>
  <si>
    <t>1550mm x 1200mm (W x H)</t>
  </si>
  <si>
    <t>NAM 11.1.4</t>
  </si>
  <si>
    <t>1050mm x 1200mm (W x H)</t>
  </si>
  <si>
    <t>NAM 11.1.5</t>
  </si>
  <si>
    <t>550mm x 950mm (W x H)</t>
  </si>
  <si>
    <t>NAM 11.1.6</t>
  </si>
  <si>
    <t>NAM 11.1.7</t>
  </si>
  <si>
    <t>Plumbing and Drainage</t>
  </si>
  <si>
    <t>NAM 11.1.8</t>
  </si>
  <si>
    <t>Supply, lay and fix 20mm PE, PN6 pipe complete with spigot and socket joints from mains to cisterns and taps.</t>
  </si>
  <si>
    <t>NAM 11.1.9</t>
  </si>
  <si>
    <t>Supply, lay and fix 50mm uPVCpipe, PN6 pipe complete with spigot and socket joints from Wash tap to Soak Pit to BS 4660</t>
  </si>
  <si>
    <t>NAM 11.1.10</t>
  </si>
  <si>
    <t>Supply and Install Laboratory sink single bowl single drain stainless steel; include 600mm wide tiled worktop, all plumbing works and accessories to make functional</t>
  </si>
  <si>
    <t>NAM 11.1.11</t>
  </si>
  <si>
    <t>Supply and Install 100mm uPVC nominal bore soil drains complete with spigot, socket joints and 20mm water seal in uPVC pipes to BS 4514</t>
  </si>
  <si>
    <t>NAM 11.1.12</t>
  </si>
  <si>
    <t>Supply and install floor trap with domical removable cast iron grating</t>
  </si>
  <si>
    <t>NAM 11.1.13</t>
  </si>
  <si>
    <t>Supply and Install Vitreous China WC as Twyford Classic bowl with P outlet 9 litre cistern with valve fittings and seat and cover, complete with valve cistern fittings, including outlet and inlet valves, internal overflow, connecting fitments from cistern to bowl and all ac</t>
  </si>
  <si>
    <t>NAM 11.1.14</t>
  </si>
  <si>
    <t>Supply and install wash hand basin in Vitreous China approximately 560 x 405mm with one tap hole and chain-stay hole, complete with Amazon mixer pillar tap, Chrome plated chain waste, plastic bottle trap, pedestal and all accessories as TWYFORDS CLASSIC 560 or equal approve</t>
  </si>
  <si>
    <t>NAM 11.1.15</t>
  </si>
  <si>
    <t>Excavate and construct standard manholes in 200mm thick blockwork, depth not exceeding 1.0m, bonded in CM (1:5) and rendered internally with C.M (1:4), concrete benching, complete with and including CI frame and cover.</t>
  </si>
  <si>
    <t>NAM 11.1.16</t>
  </si>
  <si>
    <t>Office-Workshop finishes including, constructing 20x100mm high 1:3 cement-sand skirting, C20 concrete window cills, 700mm wide C20 concrete splash apron, etc complete to the specifications and as directed by the Engineer</t>
  </si>
  <si>
    <t>Collection, Page NAM W-11/1</t>
  </si>
  <si>
    <t>Collection, Page NAM W-11/2</t>
  </si>
  <si>
    <t>Collection, Page NAM W-11/3</t>
  </si>
  <si>
    <t>Collection, Page NAM W-11/4</t>
  </si>
  <si>
    <t>Collection, Page NAM W-11/5</t>
  </si>
  <si>
    <t>Construction of Standard NWSC Type C  staff houses as shown in the drawings WSDF-N/NAM/W/1.13.0 to include all the electrical and mechanical installations and all works to Engineer's satisfaction</t>
  </si>
  <si>
    <t>High yield square ribbed bars to BS 4449 and of the following sizes</t>
  </si>
  <si>
    <t>High yield square ribbed bars to BS4449  and of the following sizes</t>
  </si>
  <si>
    <r>
      <t>Hot rolled high yield ribbed bars of yield strength of 460N/mm</t>
    </r>
    <r>
      <rPr>
        <u/>
        <vertAlign val="superscript"/>
        <sz val="10"/>
        <rFont val="Arial"/>
        <family val="2"/>
      </rPr>
      <t>2</t>
    </r>
    <r>
      <rPr>
        <u/>
        <sz val="10"/>
        <rFont val="Arial"/>
        <family val="2"/>
      </rPr>
      <t xml:space="preserve">  to BS 4449 and of the following sizes</t>
    </r>
  </si>
  <si>
    <t>Pump House</t>
  </si>
  <si>
    <t>BILL No. NAM W-15</t>
  </si>
  <si>
    <t>NAM W-15.1</t>
  </si>
  <si>
    <t>NAM W-15.2</t>
  </si>
  <si>
    <t>NAM W-15.3</t>
  </si>
  <si>
    <t>NAM W-15.4</t>
  </si>
  <si>
    <t>NAM W-15.5</t>
  </si>
  <si>
    <t>NAM W-15.6</t>
  </si>
  <si>
    <t>NAM W-15.7</t>
  </si>
  <si>
    <t>NAM W-15.8</t>
  </si>
  <si>
    <t>NAM W-15.15</t>
  </si>
  <si>
    <t>NAM W-15.10</t>
  </si>
  <si>
    <t>NAM W-15.11</t>
  </si>
  <si>
    <t>NAM W-15.12</t>
  </si>
  <si>
    <t>NAM W-15.13</t>
  </si>
  <si>
    <t>NAM W-15.14</t>
  </si>
  <si>
    <t>NAM W-15.16</t>
  </si>
  <si>
    <t>NAM W-15.17</t>
  </si>
  <si>
    <t>NAM W-15.18</t>
  </si>
  <si>
    <t>NAM W-15.115</t>
  </si>
  <si>
    <t>NAM W-15.20</t>
  </si>
  <si>
    <t>Collection, Page NAM W-15/1</t>
  </si>
  <si>
    <t>Collection, Page NAM W-15/2</t>
  </si>
  <si>
    <t>Collection, Page NAM W-15/3</t>
  </si>
  <si>
    <t>Collection, Page NAM W-15/4</t>
  </si>
  <si>
    <t>Collection, Page NAM W-15/5</t>
  </si>
  <si>
    <t>Collection, Page NAM W-15/6</t>
  </si>
  <si>
    <t>Collection, Page NAM W-15/7</t>
  </si>
  <si>
    <t>BILL No. NAM W-14</t>
  </si>
  <si>
    <t>Collection, Page NAM W-14.1/1</t>
  </si>
  <si>
    <t>Collection, Page NAM W-14.1/2</t>
  </si>
  <si>
    <t>Collection, Page NAM W-14.1/3</t>
  </si>
  <si>
    <t>Collection, Page NAM W-14.1/4</t>
  </si>
  <si>
    <t>Collection, Page NAM W-14.1/5</t>
  </si>
  <si>
    <t>Collection, Page NAM W-14.1/6</t>
  </si>
  <si>
    <t>Collection, Page NAM W-13/1</t>
  </si>
  <si>
    <t>Collection, Page NAM W-13/2</t>
  </si>
  <si>
    <t>Collection, Page NAM W-13/3</t>
  </si>
  <si>
    <t>Collection, Page NAM W-13/4</t>
  </si>
  <si>
    <t>Collection, Page NAM W-13/5</t>
  </si>
  <si>
    <t>NAM W-13.1</t>
  </si>
  <si>
    <t>NAM W-13.2</t>
  </si>
  <si>
    <t>NAM W-13.3</t>
  </si>
  <si>
    <t>NAM W-13.4</t>
  </si>
  <si>
    <t>NAM W-13.5</t>
  </si>
  <si>
    <t>NAM W-13.6</t>
  </si>
  <si>
    <t>BILL No. NAM W-13</t>
  </si>
  <si>
    <t>Collection, Page NAM W- 12/1</t>
  </si>
  <si>
    <t>Collection, Page NAM W- 12/2</t>
  </si>
  <si>
    <t>Collection, Page NAM W- 12/3</t>
  </si>
  <si>
    <t>Collection, Page NAM W- 12/4</t>
  </si>
  <si>
    <t>uPVC drain pipes, to BS 5481, with flexible joints to BS 4346 or BS 6209, OD400 mm, laid in trench to the following depths</t>
  </si>
  <si>
    <t>I522</t>
  </si>
  <si>
    <t xml:space="preserve">NAM 3.1.2 </t>
  </si>
  <si>
    <t>Stone chippings (Aggregate stones) of 1''-11/4'' laid and spread on road base as specified and seen in the drawing</t>
  </si>
  <si>
    <t>NAM 3.1.4</t>
  </si>
  <si>
    <t>C</t>
  </si>
  <si>
    <t>SANITATION FACILITIES</t>
  </si>
  <si>
    <t>BILL No. NAM W-15:</t>
  </si>
  <si>
    <t>OFFICE BLOCK</t>
  </si>
  <si>
    <t>BILL No. NAM W-14:</t>
  </si>
  <si>
    <t>DISTRIBUTION SYSTEM</t>
  </si>
  <si>
    <t>BILL No. NAM W-13:</t>
  </si>
  <si>
    <t>STORAGE RESERVOIR</t>
  </si>
  <si>
    <t>BILL No. NAM W-12:</t>
  </si>
  <si>
    <t>TREATED WATER MAIN</t>
  </si>
  <si>
    <t>BILL No. NAM W-11:</t>
  </si>
  <si>
    <t>LABORATORY &amp; WORKSHOP</t>
  </si>
  <si>
    <t>BILL No. NAM W-10:</t>
  </si>
  <si>
    <t>SLUDGE DRYING BED</t>
  </si>
  <si>
    <t>BILL No. NAM W-9:</t>
  </si>
  <si>
    <t>PUMP HOUSE</t>
  </si>
  <si>
    <t>BILL No. NAM W-8:</t>
  </si>
  <si>
    <t>CHEMICAL HOUSE</t>
  </si>
  <si>
    <t>BILL No. NAM W-7:</t>
  </si>
  <si>
    <t>CLEAR WATER TANK</t>
  </si>
  <si>
    <t>BILL No. NAM W-6:</t>
  </si>
  <si>
    <t>RAPID GRAVITY FILTERS</t>
  </si>
  <si>
    <t>BILL No. NAM W-5:</t>
  </si>
  <si>
    <t>CLARIFIERS</t>
  </si>
  <si>
    <t>BILL No. NAM W-4:</t>
  </si>
  <si>
    <t>AERATOR &amp; FLOCCULATOR</t>
  </si>
  <si>
    <t>BILL No. NAM W-3:</t>
  </si>
  <si>
    <t>TREATMENT PLANT SITE WORKS</t>
  </si>
  <si>
    <t>BILL No. NAM W-2:</t>
  </si>
  <si>
    <t>RAW WATER PUMPING MAIN</t>
  </si>
  <si>
    <t>BILL No. NAM W-1:</t>
  </si>
  <si>
    <t>INTAKE STRUCTURE WORKS</t>
  </si>
  <si>
    <t>BILL No. NAM G-3:</t>
  </si>
  <si>
    <t>BILL No. NAM G-2:</t>
  </si>
  <si>
    <t>DAY WORKS</t>
  </si>
  <si>
    <t>BILL No.NAM G-1:</t>
  </si>
  <si>
    <t>GENERAL ITEMS</t>
  </si>
  <si>
    <t>GRAND SUMMARY</t>
  </si>
  <si>
    <t>Supply, Install, connect and set to work the following complete.</t>
  </si>
  <si>
    <t>1</t>
  </si>
  <si>
    <t>Raw Water Pumps</t>
  </si>
  <si>
    <t>Motor Control Centre</t>
  </si>
  <si>
    <t>Cables for Pumps</t>
  </si>
  <si>
    <t>Control cables from MCC1 for RWP1 in PVC duct/Cable trays/surface complete with terminations, clipping and all accessories.</t>
  </si>
  <si>
    <t>D</t>
  </si>
  <si>
    <t>E</t>
  </si>
  <si>
    <t>Control cables from MCC1 for RWP2 in PVC duct/Cable trays/surface complete with terminations, clipping and all accessories.</t>
  </si>
  <si>
    <t>F</t>
  </si>
  <si>
    <t>G</t>
  </si>
  <si>
    <t>H</t>
  </si>
  <si>
    <t>I</t>
  </si>
  <si>
    <t>J</t>
  </si>
  <si>
    <t>Galvanised Steel cable trays 300x50mm complete.</t>
  </si>
  <si>
    <t>L</t>
  </si>
  <si>
    <t>Emergency stop on stunchion next to pumps complete with cabling to MCC and all accesspories.</t>
  </si>
  <si>
    <t>2</t>
  </si>
  <si>
    <t>Treated Water Pumps</t>
  </si>
  <si>
    <t>Control cables from MCC2 for  TWP1 in PVC duct/Cable trays/surface complete with terminations, clipping and all accessories.</t>
  </si>
  <si>
    <t>Control cables from MCC2 for  TWP2 in PVC duct/Cable trays/surface complete with terminations, clipping and all accessories.</t>
  </si>
  <si>
    <t>K</t>
  </si>
  <si>
    <t>M</t>
  </si>
  <si>
    <t>Control cables from MCC2 for  Electric Crane in PVC duct/Cable trays/surface complete with terminations, clipping and all accessories.</t>
  </si>
  <si>
    <t>N</t>
  </si>
  <si>
    <t>O</t>
  </si>
  <si>
    <t>Emergency stop on stunchion next to pumps complete with cabling to MCC2 and all accesspories.</t>
  </si>
  <si>
    <t>Level sensors in Clear Water Tank complete with protection and control cables to MCC2.</t>
  </si>
  <si>
    <r>
      <t>Lighting points wired by 3 x 2.5mm</t>
    </r>
    <r>
      <rPr>
        <vertAlign val="superscript"/>
        <sz val="10"/>
        <rFont val="Arial"/>
        <family val="2"/>
      </rPr>
      <t>2</t>
    </r>
    <r>
      <rPr>
        <sz val="10"/>
        <rFont val="Arial"/>
        <family val="2"/>
      </rPr>
      <t xml:space="preserve"> SC PVC copper cables in 25mm heavy gauge PVC conduit  surface/concealed conduit with drops concealed in walls to switch positions complete with MK steel boxes complete with all accessories.</t>
    </r>
  </si>
  <si>
    <t xml:space="preserve"> No </t>
  </si>
  <si>
    <r>
      <t>Socket outlet points wired by 3 x 2.5mm</t>
    </r>
    <r>
      <rPr>
        <vertAlign val="superscript"/>
        <sz val="10"/>
        <rFont val="Arial"/>
        <family val="2"/>
      </rPr>
      <t>2</t>
    </r>
    <r>
      <rPr>
        <sz val="10"/>
        <rFont val="Arial"/>
        <family val="2"/>
      </rPr>
      <t xml:space="preserve"> SC PVC copper cables in 25mm heavy gauge steel surface conduit complete with all accessories including boxes.</t>
    </r>
  </si>
  <si>
    <t>Economic high performance maintained surface 3hour  Emergency EXIT sign suitable for double sided viewing, for LED lamp to IP65 protection, as PIERLITE WELED2VM24 or equal approved. Light Type EXIT)</t>
  </si>
  <si>
    <t>No.</t>
  </si>
  <si>
    <t>Cast aluminium bulkhead with 70W HPS lamp and polycarbonate bowl retained by tamper resistant fixings to IP44 as Pierlite or equal approved (Light Type S)</t>
  </si>
  <si>
    <t>T5 1x28W,1200mm, surface fluorescent luminaire for 28W T5 linear fluorescent lamps weather proof and corrosion resistant, with electronic control gear, as PIERLITE 1x28W T5 or equal approved. (Light Type F1)</t>
  </si>
  <si>
    <t>100A  8 way TPN MCB wall mounted recessed Distribution Board, complete with integral isolator, MCBs, RCBs for sockets, and all accessories, as L &amp; T or equal approved.</t>
  </si>
  <si>
    <t>13A 2gang 3pin metal clad switched socket outlets complete with all accessories.</t>
  </si>
  <si>
    <t>6A 2gang metal clad wall switch for lights complete with all accessories.</t>
  </si>
  <si>
    <t>Earthing and Lightning Protection</t>
  </si>
  <si>
    <t>Copper tape of hard drawn high conductivity copper 3mm x 25mm cross section for horizontal and down conductors complete with fixing clips and all accessories as by FURSE or equal.</t>
  </si>
  <si>
    <t>Air terminals 20x3500mm complete with tape adapters, spikes and all accessories by FURSE or equal.</t>
  </si>
  <si>
    <t>Test clamp complete as by FURSE or equal.</t>
  </si>
  <si>
    <t xml:space="preserve">Earth Electrodes 20x3000mm made from hard drawn copper or copper weld complete with cap, earth clamp, manhole and all accessories as made by FURSE or equal. </t>
  </si>
  <si>
    <r>
      <t>General Earthing by 70mm</t>
    </r>
    <r>
      <rPr>
        <vertAlign val="superscript"/>
        <sz val="10"/>
        <rFont val="Arial"/>
        <family val="2"/>
      </rPr>
      <t>2</t>
    </r>
    <r>
      <rPr>
        <sz val="10"/>
        <rFont val="Arial"/>
        <family val="2"/>
      </rPr>
      <t xml:space="preserve"> stranded bare copper cable complete with all accessories.</t>
    </r>
  </si>
  <si>
    <t>LS</t>
  </si>
  <si>
    <t>Clarifiers</t>
  </si>
  <si>
    <t>4</t>
  </si>
  <si>
    <t>100A  8 way SPN MCB wall mounted recessed Consumer's Unit, complete with integral isolator, MCBs, RCBs for sockets, and all accessories, as L &amp; T or equal approved.</t>
  </si>
  <si>
    <t>300x50mm perforated galvanised steel trays complete with hanging and all accessories.</t>
  </si>
  <si>
    <t>Voltage Stabiliser</t>
  </si>
  <si>
    <r>
      <t>General Earthing by 35mm</t>
    </r>
    <r>
      <rPr>
        <vertAlign val="superscript"/>
        <sz val="10"/>
        <rFont val="Arial"/>
        <family val="2"/>
      </rPr>
      <t>2</t>
    </r>
    <r>
      <rPr>
        <sz val="10"/>
        <rFont val="Arial"/>
        <family val="2"/>
      </rPr>
      <t xml:space="preserve"> stranded bare copper cable complete with all accessories.</t>
    </r>
  </si>
  <si>
    <t>Power Supply</t>
  </si>
  <si>
    <t>Transformer &amp; 33KV Switchgear</t>
  </si>
  <si>
    <t>LV Switchgear</t>
  </si>
  <si>
    <t>Cabling</t>
  </si>
  <si>
    <r>
      <t>Cabling from MDB position in Switcroom to DB in Office and Workshop by 4corex25mm</t>
    </r>
    <r>
      <rPr>
        <vertAlign val="superscript"/>
        <sz val="10"/>
        <rFont val="Arial"/>
        <family val="2"/>
      </rPr>
      <t>2</t>
    </r>
    <r>
      <rPr>
        <sz val="10"/>
        <rFont val="Arial"/>
        <family val="2"/>
      </rPr>
      <t xml:space="preserve"> XLPE/SWA/ PVC Copper cables in PVC duct/Cable trays/surface complete with terminations, glanding, clipping and all accessories.</t>
    </r>
  </si>
  <si>
    <t>Site Lighting</t>
  </si>
  <si>
    <r>
      <t xml:space="preserve">Cabling from MDB position in Switchroom to </t>
    </r>
    <r>
      <rPr>
        <b/>
        <sz val="10"/>
        <rFont val="Arial"/>
        <family val="2"/>
      </rPr>
      <t>site lighting</t>
    </r>
    <r>
      <rPr>
        <sz val="10"/>
        <rFont val="Arial"/>
        <family val="2"/>
      </rPr>
      <t xml:space="preserve"> by 4corex10mm</t>
    </r>
    <r>
      <rPr>
        <vertAlign val="superscript"/>
        <sz val="10"/>
        <rFont val="Arial"/>
        <family val="2"/>
      </rPr>
      <t>2</t>
    </r>
    <r>
      <rPr>
        <sz val="10"/>
        <rFont val="Arial"/>
        <family val="2"/>
      </rPr>
      <t xml:space="preserve"> PVC/SWA/ PVC Copper cables in complete with terminations, glanding, clipping and all accessories.</t>
    </r>
  </si>
  <si>
    <r>
      <t xml:space="preserve">Post top lantern made with die-cast aluminium base in grey powder coat, acryric opal spherical bowl and conical canopy in spun aluminium with dark grey powder coat, internal aluminium reflector, to IP65 complete with 30W LED Lamp on 50mm diameter 4m steel pole complete with all accessories. </t>
    </r>
    <r>
      <rPr>
        <b/>
        <sz val="10"/>
        <rFont val="Arial"/>
        <family val="2"/>
      </rPr>
      <t>(Light Type Q)</t>
    </r>
  </si>
  <si>
    <t>Earthing for site lighting</t>
  </si>
  <si>
    <t>110mm PVC PN10 conduit for cable road crossing</t>
  </si>
  <si>
    <t>Summary</t>
  </si>
  <si>
    <t xml:space="preserve">Raw Water Pumping Station </t>
  </si>
  <si>
    <t>3</t>
  </si>
  <si>
    <t>5</t>
  </si>
  <si>
    <t>6</t>
  </si>
  <si>
    <t>Cabling from MCC2 to TWP2 by 4corex16mm2 XLPE/SWA/ PVC Copper cables in PVC duct/Cable trays/surface complete with terminations, glanding, clipping and all accessories.</t>
  </si>
  <si>
    <r>
      <t>Cabling from MCC2 to ASB1 by 4corex16mm</t>
    </r>
    <r>
      <rPr>
        <vertAlign val="superscript"/>
        <sz val="10"/>
        <rFont val="Arial"/>
        <family val="2"/>
      </rPr>
      <t>2</t>
    </r>
    <r>
      <rPr>
        <sz val="10"/>
        <rFont val="Arial"/>
        <family val="2"/>
      </rPr>
      <t xml:space="preserve"> XLPE/SWA/ PVC Copper cables in PVC duct/Cable trays/surface complete with terminations, glanding, clipping and all accessories.</t>
    </r>
  </si>
  <si>
    <t>Control cables from MCC2 for  ASB1 in PVC duct/Cable trays/surface complete with terminations, clipping and all accessories.</t>
  </si>
  <si>
    <t>Cabling from MCC2 to ASB2 by 4corex16mm2 XLPE/SWA/ PVC Copper cables in PVC duct/Cable trays/surface complete with terminations, glanding, clipping and all accessories.</t>
  </si>
  <si>
    <t>Control cables from MCC2 for  ASB2 in PVC duct/Cable trays/surface complete with terminations, clipping and all accessories.</t>
  </si>
  <si>
    <t>Cabling from MCC2 to Electric Crane by 4corex16mm2 XLPE/SWA/ PVC Copper cables in PVC duct/Cable trays/surface complete with terminations, glanding, clipping and all accessories.</t>
  </si>
  <si>
    <t>Cast aluminium bulkhead with 20WLED lamp and polycarbonate bowl retained by tamper resistant fixings to IP44 as Pierlite or equal approved (Light Type S)</t>
  </si>
  <si>
    <t>100A  4 way TPN MCB wall mounted recessed Distribution Board, complete with integral isolator, MCBs, RCBs for sockets, and all accessories, as L &amp; T or equal approved.</t>
  </si>
  <si>
    <t>Collection</t>
  </si>
  <si>
    <r>
      <t>Cabling from MCC3 to Stirrer 1 by 4corex6mm</t>
    </r>
    <r>
      <rPr>
        <vertAlign val="superscript"/>
        <sz val="10"/>
        <rFont val="Arial"/>
        <family val="2"/>
      </rPr>
      <t>2</t>
    </r>
    <r>
      <rPr>
        <sz val="10"/>
        <rFont val="Arial"/>
        <family val="2"/>
      </rPr>
      <t xml:space="preserve"> XLPE/SWA/ PVC Copper cables in PVC duct/Cable trays/surface complete with terminations, glanding, clipping and all accessories.</t>
    </r>
  </si>
  <si>
    <t>Control cables from MCC3 for  Stirrer 1  in PVC duct/Cable trays/surface complete with terminations, clipping and all accessories.</t>
  </si>
  <si>
    <t>Cabling from MCC3 to Stirrer 2 by 4corex6mm2 XLPE/SWA/ PVC Copper cables in PVC duct/Cable trays/surface complete with terminations, glanding, clipping and all accessories.</t>
  </si>
  <si>
    <t>Control cables from MCC3 for  Stirrer 2  in PVC duct/Cable trays/surface complete with terminations, clipping and all accessories.</t>
  </si>
  <si>
    <t>30KVA Electronic stabilizer rated at 400V, 50Hz 3 phase, input voltage +/-25%, output voltage +/-5%, complete with input, output isolators and bypass switch and all accessories as made by Orteo of Italy or equal approved to IP 55.</t>
  </si>
  <si>
    <r>
      <t>Cabling from MCC4 to Soda Ash Dosing  Pump 1 by 4corex6mm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</si>
  <si>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to Soda Ash  Dosing Pump 1  in PVC duct/Cable trays/surface complete with terminations, clipping and all accessories.</t>
  </si>
  <si>
    <r>
      <t>Cabling from MCC4 to Soda Ash  Dosing Pump 2 by 4 core x 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</si>
  <si>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to Soda Ash  Dosing Pump 2  in PVC duct/Cable trays/surface complete with terminations, clipping and all accessories.</t>
  </si>
  <si>
    <r>
      <t>Cabling from MCC4 to Alum  Dosing Pump 1 by 4 core x 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</si>
  <si>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to Alum  Dosing Pump 1  in PVC duct/Cable trays/surface complete with terminations, clipping and all accessories.</t>
  </si>
  <si>
    <r>
      <t>Cabling from MCC4 to Alum Dosing  Pump 2 by 4 core x 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</si>
  <si>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to Alum Dosing  Pump 2  in PVC duct/Cable trays/surface complete with terminations, clipping and all accessories.</t>
  </si>
  <si>
    <r>
      <t>Cabling from MCC4 to Chlorination Dosing  Pump 1 by 4 core x 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</si>
  <si>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to Chlorination  Dosing Pump 1  in PVC duct/Cable trays/surface complete with terminations, clipping and all accessories.</t>
  </si>
  <si>
    <r>
      <t>Cabling from MCC4 to Chlorination  Dosing Pump 2 by 4 core x 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</si>
  <si>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for  Chlorination  Dosing Pump 2  in PVC duct/Cable trays/surface complete with terminations, clipping and all accessories.</t>
  </si>
  <si>
    <r>
      <t>Cabling from MCC4 to Stirrer 1 by 4corex6mm</t>
    </r>
    <r>
      <rPr>
        <vertAlign val="superscript"/>
        <sz val="10"/>
        <rFont val="Arial"/>
        <family val="2"/>
      </rPr>
      <t>2</t>
    </r>
    <r>
      <rPr>
        <sz val="10"/>
        <rFont val="Arial"/>
        <family val="2"/>
      </rPr>
      <t xml:space="preserve"> PVC/SWA/ PVC Copper cables in PVC duct/Cable trays/surface complete with terminations, glanding, clipping and all accessories.</t>
    </r>
  </si>
  <si>
    <t>Control cables from MCC4 for  Stirrer 1  in PVC duct/Cable trays/surface complete with terminations, clipping and all accessories.</t>
  </si>
  <si>
    <t>Cabling from MCC4 to Stirrer 2 by 4corex6mm2 PVC/SWA/ PVC Copper cables in PVC duct/Cable trays/surface complete with terminations, glanding, clipping and all accessories.</t>
  </si>
  <si>
    <t>Control cables from MCC4 for  Stirrer 2  in PVC duct/Cable trays/surface complete with terminations, clipping and all accessories.</t>
  </si>
  <si>
    <t>Cabling from MCC4 to Stirrer 3 by 4corex6mm2 PVC/SWA/ PVC Copper cables in PVC duct/Cable trays/surface complete with terminations, glanding, clipping and all accessories.</t>
  </si>
  <si>
    <t>Control cables from MCC4 for  Stirrer 3  in PVC duct/Cable trays/surface complete with terminations, clipping and all accessories.</t>
  </si>
  <si>
    <t>Cabling from MCC4 to Stirrer 4corex6mm2 PVC/SWA/ PVC Copper cables in PVC duct/Cable trays/surface complete with terminations, glanding, clipping and all accessories.</t>
  </si>
  <si>
    <t>Control cables from MCC4 for  Stirrer 4  in PVC duct/Cable trays/surface complete with terminations, clipping and all accessories.</t>
  </si>
  <si>
    <t>Cabling from MCC4 to Stirrer 5 by 4corex6mm2 PVC/SWA/ PVC Copper cables in PVC duct/Cable trays/surface complete with terminations, glanding, clipping and all accessories.</t>
  </si>
  <si>
    <t>Control cables from MCC4 for  Stirrer 5  in PVC duct/Cable trays/surface complete with terminations, clipping and all accessories.</t>
  </si>
  <si>
    <t>Cabling from MCC4 to Stirrer 6 by 4corex6mm2 PVC/SWA/ PVC Copper cables in PVC duct/Cable trays/surface complete with terminations, glanding, clipping and all accessories.</t>
  </si>
  <si>
    <t>Control cables from MCC4 for  Stirrer 6  in PVC duct/Cable trays/surface complete with terminations, clipping and all accessories.</t>
  </si>
  <si>
    <t>Emergency stop on stunchion next to stirrers complete with cabling to MCC4 and all accesspories.</t>
  </si>
  <si>
    <t>320A  8way TPN MCCB free-standing Main Distribution Board, with 320A TPN MCCB incomer/main switch, complete with 1Nox160A, 4Nox100A and 3Nox63A TPN MCCBs outgoings, Digital Universal meter, with Over-voltage/under-voltage and phase failure protection and surge protection, to IP55 and all accessories as  made by L &amp; T or equal approved.</t>
  </si>
  <si>
    <t>60KVAr power factor correction capacitors, controls and all accessories as made by L &amp; T or equal approved.</t>
  </si>
  <si>
    <r>
      <t>Cabling from MDB position in Switchroom to MCC4 (Chemical House) by 4corex25mm</t>
    </r>
    <r>
      <rPr>
        <vertAlign val="superscript"/>
        <sz val="10"/>
        <rFont val="Arial"/>
        <family val="2"/>
      </rPr>
      <t>2</t>
    </r>
    <r>
      <rPr>
        <sz val="10"/>
        <rFont val="Arial"/>
        <family val="2"/>
      </rPr>
      <t xml:space="preserve"> XLPE/SWA/ PVC Copper cables in PVC duct/Cable trays/surface complete with terminations, glanding, clipping and all accessories.</t>
    </r>
  </si>
  <si>
    <r>
      <t>Cabling from MDB position in Switchroom to MCC3 (Flocculation) by 4corex25mm</t>
    </r>
    <r>
      <rPr>
        <vertAlign val="superscript"/>
        <sz val="10"/>
        <rFont val="Arial"/>
        <family val="2"/>
      </rPr>
      <t>2</t>
    </r>
    <r>
      <rPr>
        <sz val="10"/>
        <rFont val="Arial"/>
        <family val="2"/>
      </rPr>
      <t xml:space="preserve"> XLPE/SWA/ PVC Copper cables in PVC duct/Cable trays/surface complete with terminations, glanding, clipping and all accessories.</t>
    </r>
  </si>
  <si>
    <r>
      <t>Cabling from MDB position in Switchroom to MCC2 (Treated Water Pumps) by 4 core x95mm</t>
    </r>
    <r>
      <rPr>
        <vertAlign val="superscript"/>
        <sz val="10"/>
        <rFont val="Arial"/>
        <family val="2"/>
      </rPr>
      <t>2</t>
    </r>
    <r>
      <rPr>
        <sz val="10"/>
        <rFont val="Arial"/>
        <family val="2"/>
      </rPr>
      <t xml:space="preserve"> XLPE/SWA/ PVC Copper cables in PVC duct/Cable trays/surface complete with terminations, glanding, clipping and all accessories.</t>
    </r>
  </si>
  <si>
    <r>
      <t>Cabling from MDB position in Switchroom to MCC1 (Raw Water Pumps)  by 4corex70mm</t>
    </r>
    <r>
      <rPr>
        <vertAlign val="superscript"/>
        <sz val="10"/>
        <rFont val="Arial"/>
        <family val="2"/>
      </rPr>
      <t>2</t>
    </r>
    <r>
      <rPr>
        <sz val="10"/>
        <rFont val="Arial"/>
        <family val="2"/>
      </rPr>
      <t xml:space="preserve"> XLPE/SWA/ PVC Copper cables in PVC duct/Cable trays/surface complete with terminations, glanding, clipping and all accessories.</t>
    </r>
  </si>
  <si>
    <t>Cabling from Main Distribution Board to Capacitor Bank by 4Corex120mm2 XLPE Copper cables in PVC duct/Cable trays/surface complete with terminations, glanding, clipping and all accessories. (The measurement is Route Length.)</t>
  </si>
  <si>
    <t>Connection between the Transformer and the Main Distribution Board by 4Corex120mm2 XLPE Copper cables complete with termination, shrouding, protection against touch and all accessories. (The measurement is Route Length.)</t>
  </si>
  <si>
    <r>
      <t>Cabling from DB position in Workshop to Consumer's unit in Staff House by 3corex16mm</t>
    </r>
    <r>
      <rPr>
        <vertAlign val="superscript"/>
        <sz val="10"/>
        <rFont val="Arial"/>
        <family val="2"/>
      </rPr>
      <t>2</t>
    </r>
    <r>
      <rPr>
        <sz val="10"/>
        <rFont val="Arial"/>
        <family val="2"/>
      </rPr>
      <t xml:space="preserve"> XLPE/SWA/ PVC Copper cables in PVC duct/Cable trays/surface complete with terminations, glanding, clipping and all accessories.</t>
    </r>
  </si>
  <si>
    <t>NAM E-1</t>
  </si>
  <si>
    <t>Electrical Installations</t>
  </si>
  <si>
    <t>ELECTRICAL INSTALLATIONS</t>
  </si>
  <si>
    <t>BILL No. NAM E-1:</t>
  </si>
  <si>
    <t>DESCRIPTION: MECHANICAL INSTALLATIONS</t>
  </si>
  <si>
    <t>Raw Water Pumping Station</t>
  </si>
  <si>
    <t>Treated Water Pumping Station</t>
  </si>
  <si>
    <t>Air Scour Blower</t>
  </si>
  <si>
    <t>Air flowmeter complete with all accessories.</t>
  </si>
  <si>
    <t xml:space="preserve">Surge Vessel </t>
  </si>
  <si>
    <t>DI DN300 PN25 flanged pipework connecting to DN300 surge vessel inlet complete with all fittings and accessories.</t>
  </si>
  <si>
    <t>DI DN300 PN25 flanged Non-Return Valve with DN80 Bypass complete with all fittings and accessories.</t>
  </si>
  <si>
    <t>Reinforced Concrete foundations for mounting surge vessel.</t>
  </si>
  <si>
    <t>Chemical Dosing Pumps</t>
  </si>
  <si>
    <t>Electric Chemical Dosing pump with 3 phase motor to IP66, 3KW, 400V,  50Hz, electronic variable speed and soft starter, dosing rate of 1 - 50 litres/hr complete with suction pipe, multi-function valve, dosing valve, transducer, controller and all accessories as ALLDOSE M221-50 or equal approved.</t>
  </si>
  <si>
    <t>DN32 dozing line of transparent PE material with fastenings at both ends complete with all accessories.</t>
  </si>
  <si>
    <t>Electric Stirrers</t>
  </si>
  <si>
    <t>Electric Stirrer with 3 phase motor to IP66, 3KW, 400V,  50Hz, electronic variable speed and soft starter mounted on top of concrete tank, with stainless steel shaft and blades, blades are 750mm in diameter, including mounting and all accessories.</t>
  </si>
  <si>
    <t>Clarifier Station</t>
  </si>
  <si>
    <t xml:space="preserve"> Workshop Equipment and Tools</t>
  </si>
  <si>
    <t>Ls</t>
  </si>
  <si>
    <t>Miscellaneous Works</t>
  </si>
  <si>
    <t>Spares</t>
  </si>
  <si>
    <t>Training</t>
  </si>
  <si>
    <t>BILL No. NAM M-1:</t>
  </si>
  <si>
    <t>MECHANICAL INSTALLATIONS</t>
  </si>
  <si>
    <t>BILL No. NAM M-1</t>
  </si>
  <si>
    <t>Air Scour Blower to deliver at least 200 m3/hr air at a head of approx. 700mbar. Motor: 11KW, IP 55, 400V, 3 phase, 50 Hz, max 3000 RPM, with electronic starter measured somewhere else, Speed of blower: max. 2000 RPM complete with all accessories.</t>
  </si>
  <si>
    <t>NAM M-1</t>
  </si>
  <si>
    <t>Mechanical Installations</t>
  </si>
  <si>
    <t>Supply and construct grouted stone pitching using mortar mix 1:4 on excavated slopes at the pump house</t>
  </si>
  <si>
    <t>Electric Overhead crane with X, Y, Z movement. X movement beams approximately 8m, Y movement beam approximately 6m, Z movement approximately 8m to lift 600kg, complete with all accessories.</t>
  </si>
  <si>
    <t>Septic tank for 30 users for office block as shown on Drg. No. SD 221A in concrete blocks, rendered smooth inside complete with inlet and outlet manholes benching, bitumen coated cast iron step irons, heavy duty cast iron manhole covers and all accessories.</t>
  </si>
  <si>
    <t>NAM 6.1.4</t>
  </si>
  <si>
    <t>Manual lifting block with  Y, Z movement. Y movement beam approximately 3m, Z movement approximately 20m to lift 300Kg, complete with all accessories.</t>
  </si>
  <si>
    <t>Total for Raw Water Works</t>
  </si>
  <si>
    <t>DI DN500/300/500 PN25 flanged T in pumping main.</t>
  </si>
  <si>
    <t>Surge vessel PN25 total volume 8m3 of which compressed gas is 6m3, complete with all fittings and accessories. The contractor shall confirm the size of this vessel and submit calculations for approval by the Engineer.</t>
  </si>
  <si>
    <t>Total for High Lift Pumping Station</t>
  </si>
  <si>
    <t>Electric pump with 3 phase motor to IP66, 3KW, 400V,  50Hz, electronic variable speed and soft starter, rated at 2m3/hr at a head of 10m complete with all accessories.</t>
  </si>
  <si>
    <t>Total for Clarifier Station</t>
  </si>
  <si>
    <t>Total for Chemical House</t>
  </si>
  <si>
    <t>Aerator</t>
  </si>
  <si>
    <t xml:space="preserve"> Workshop </t>
  </si>
  <si>
    <t>Drawings</t>
  </si>
  <si>
    <t>O&amp;M Manuals</t>
  </si>
  <si>
    <t>Maintenance Scheme</t>
  </si>
  <si>
    <t>Total for Workshop Equipment and Tools</t>
  </si>
  <si>
    <t>High Lift Pumping Station</t>
  </si>
  <si>
    <t>Aerators</t>
  </si>
  <si>
    <t>Workshop</t>
  </si>
  <si>
    <t>P</t>
  </si>
  <si>
    <t xml:space="preserve">Item </t>
  </si>
  <si>
    <t>Unit</t>
  </si>
  <si>
    <t>Qty</t>
  </si>
  <si>
    <r>
      <t>Multi stage Vertical sludge pump dry installation on baseplate. Pump efficiency: min.90%, Motor: IP55, 400V, 50Hz, 2970rpm, motor efficiency: min. 95%,  overheat protection, overload protection, soft electronic starter (measured somewhere else),  including: pressure gauge at both sides, inlet flanged butterfly valve, outlet flanged butterfly valve, outlet flanged No-Return Valve, bends, taper pieces, dismantling joints, air valves, bolts, and all accessories. Pump rated at 5KW, Q= 10m3/h, H=6m.</t>
    </r>
    <r>
      <rPr>
        <i/>
        <sz val="10"/>
        <color indexed="8"/>
        <rFont val="Arial"/>
        <family val="2"/>
      </rPr>
      <t xml:space="preserve"> The contractor shall submit for approval a pump assembly drawing before ordering pumps. </t>
    </r>
  </si>
  <si>
    <t>Rate UGX</t>
  </si>
  <si>
    <t>Amount UGX</t>
  </si>
  <si>
    <t>Carried to summary</t>
  </si>
  <si>
    <r>
      <t>Cabling from MCC1 to RWP1 by 4corex16mm</t>
    </r>
    <r>
      <rPr>
        <vertAlign val="superscript"/>
        <sz val="10"/>
        <rFont val="Arial"/>
        <family val="2"/>
      </rPr>
      <t>2</t>
    </r>
    <r>
      <rPr>
        <sz val="10"/>
        <rFont val="Arial"/>
        <family val="2"/>
      </rPr>
      <t xml:space="preserve"> XLPE/SWA/ PVC Copper cables in PVC duct/Cable trays/surface complete with terminations, glanding, clipping and all accessories.</t>
    </r>
  </si>
  <si>
    <r>
      <t>Cabling from MCC1 to RWP2 by 4corex16mm</t>
    </r>
    <r>
      <rPr>
        <vertAlign val="superscript"/>
        <sz val="10"/>
        <rFont val="Arial"/>
        <family val="2"/>
      </rPr>
      <t>2</t>
    </r>
    <r>
      <rPr>
        <sz val="10"/>
        <rFont val="Arial"/>
        <family val="2"/>
      </rPr>
      <t xml:space="preserve"> XLPE/SWA/ PVC Copper cables in PVC duct/Cable trays/surface complete with terminations, glanding, clipping and all accessories.</t>
    </r>
  </si>
  <si>
    <r>
      <t>Cabling from MCC2 to TWP1 by 4corex16mm</t>
    </r>
    <r>
      <rPr>
        <vertAlign val="superscript"/>
        <sz val="10"/>
        <rFont val="Arial"/>
        <family val="2"/>
      </rPr>
      <t>2</t>
    </r>
    <r>
      <rPr>
        <sz val="10"/>
        <rFont val="Arial"/>
        <family val="2"/>
      </rPr>
      <t xml:space="preserve"> XLPE/SWA/ PVC Copper cables in PVC duct/Cable trays/surface complete with terminations, glanding, clipping and all accessories.</t>
    </r>
  </si>
  <si>
    <t>Total carried to Collection</t>
  </si>
  <si>
    <t>Briught forward from Page 2</t>
  </si>
  <si>
    <t>Total for Treated Water Works Carried to Summary</t>
  </si>
  <si>
    <t>125A TPN MCCB 8way free-standing Motor Control Centre (MCC3), with 125A TPN MCCB incomer/main switch, complete with 4Nox32A, 2Nox63A TPN MCCBs, 1No Electronic Soft Starters for 3KW motors, 2No Electronic Soft Starters for 5KW motors, 2No Electronic Soft Starters for 7KW motors, selector circuit for duty pumps, Digital Universal meter, with Over-voltage/under-voltage and phase failure protection and surge protection, motor protection (HIGH/LOW Pressure and Dry running), to IP55 complete with all accessories as  made by L&amp;T  or equal approved.</t>
  </si>
  <si>
    <t>Cabling from MCC3 to Pump 1 by 4corex10mm2 XLPE/SWA/ PVC Copper cables in PVC duct/Cable trays/surface complete with terminations, glanding, clipping and all accessories.</t>
  </si>
  <si>
    <t>Control cables from MCC3 for  Pump 1  in PVC duct/Cable trays/surface complete with terminations, clipping and all accessories.</t>
  </si>
  <si>
    <t>Cabling from MCC3 to Pump 2  by 4corex10mm2  XLPE/SWA/ PVC Copper cables in PVC duct/Cable trays/surface complete with terminations, glanding, clipping and all accessories.</t>
  </si>
  <si>
    <t>Control cables from MCC3 for  Pump 2  in PVC duct/Cable trays/surface complete with terminations, clipping and all accessories.</t>
  </si>
  <si>
    <t>Cabling from MCC3 to Pump 3  by 4corex6mm2  XLPE/SWA/ PVC Copper cables in PVC duct/Cable trays/surface complete with terminations, glanding, clipping and all accessories.</t>
  </si>
  <si>
    <t>Control cables from MCC3 for  Pump 3 in PVC duct/Cable trays/surface complete with terminations, clipping and all accessories.</t>
  </si>
  <si>
    <t>Total Carried to Collection</t>
  </si>
  <si>
    <t>Level sensors in Clarifiers complete with protection and control cables to MCC.</t>
  </si>
  <si>
    <t>Cast aluminium bulkhead with 20W LED lamp and polycarbonate bowl retained by tamper resistant fixings to IP44 as made by Philips or equal approved (Light Type S)</t>
  </si>
  <si>
    <t>100A  8 way SPN MCB wall mounted recessed Distribution Board, complete with integral isolator, MCBs, RCBs for sockets, and all accessories, as L &amp; T or equal approved.</t>
  </si>
  <si>
    <t>Brought forward from page 9</t>
  </si>
  <si>
    <t xml:space="preserve">Total for Clarifiers </t>
  </si>
  <si>
    <t>125A TPN MCCB 16way free-standing Motor Control Centre (MCC4), with 125A TPN MCCB incomer/main switch, complete with 16Nox32A TPN MCCBs, 12No Electronic Soft Starters for 5KW motors, 12 selector circuit for duty pumps,  complete with  all accessories as  made by L&amp;T  or equal approved. To IP 55. (For dosing pumps). ( All items must be chemical resistant).</t>
  </si>
  <si>
    <t>Brought forward from page 13</t>
  </si>
  <si>
    <t>125A TPN MCCB 8way free-standing Motor Control Centre (MCC5), with 125A TPN MCCB incomer/main switch, complete with 6Nox40A, 2Nox63A TPN MCCBs, 6No Electronic Soft Starters for 5KW motors,  selector circuit for duty pumps, Digital Universal meter, with Over-voltage/under-voltage and phase failure protection and surge protection, motor protection (HIGH/LOW Pressure and Dry running), to IP55 complete with all accessories as  made by L&amp;T  or equal approved.</t>
  </si>
  <si>
    <r>
      <t>Cabling from MCC5 to Stirrer 1 by 4corex10mm</t>
    </r>
    <r>
      <rPr>
        <vertAlign val="superscript"/>
        <sz val="10"/>
        <rFont val="Arial"/>
        <family val="2"/>
      </rPr>
      <t>2</t>
    </r>
    <r>
      <rPr>
        <sz val="10"/>
        <rFont val="Arial"/>
        <family val="2"/>
      </rPr>
      <t xml:space="preserve"> XLPE/SWA/ PVC Copper cables in PVC duct/Cable trays/surface complete with terminations, glanding, clipping and all accessories.</t>
    </r>
  </si>
  <si>
    <t>Control cables from MCC5 for  Stirrer 1  in PVC duct/Cable trays/surface complete with terminations, clipping and all accessories.</t>
  </si>
  <si>
    <t>Cabling from MCC5 to Stirrer 2 by 4corex10mm2 XLPE/SWA/ PVC Copper cables in PVC duct/Cable trays/surface complete with terminations, glanding, clipping and all accessories.</t>
  </si>
  <si>
    <t>Control cables from MCC5 for  Stirrer 2  in PVC duct/Cable trays/surface complete with terminations, clipping and all accessories.</t>
  </si>
  <si>
    <t>Cabling from MCC5 to Stirrer 3 by 4corex10mm2 XLPE/SWA/ PVC Copper cables in PVC duct/Cable trays/surface complete with terminations, glanding, clipping and all accessories.</t>
  </si>
  <si>
    <t>Control cables from MCC5 for  Stirrer 3 in PVC duct/Cable trays/surface complete with terminations, clipping and all accessories.</t>
  </si>
  <si>
    <t>Cabling from MCC5 to Stirrer 4  by 4corex10mm2  XLPE/SWA/ PVC Copper cables in PVC duct/Cable trays/surface complete with terminations, glanding, clipping and all accessories.</t>
  </si>
  <si>
    <t>Control cables from MCC5 for  Stirrer 4 in PVC duct/Cable trays/surface complete with terminations, clipping and all accessories.</t>
  </si>
  <si>
    <t>Cabling from MCC5 to Stirrer 5 by 4corex10mm2  XLPE/SWA/ PVC Copper cables in PVC duct/Cable trays/surface complete with terminations, glanding, clipping and all accessories.</t>
  </si>
  <si>
    <t>Control cables from MCC5 for  Stirrer 5 in PVC duct/Cable trays/surface complete with terminations, clipping and all accessories.</t>
  </si>
  <si>
    <t>Cabling from MCC5 to Stirrer 6  by 4corex10mm2 XLPE/SWA/ PVC Copper cables in PVC duct/Cable trays/surface complete with terminations, glanding, clipping and all accessories.</t>
  </si>
  <si>
    <t>Control cables from MCC5 for Stirrer 6  in PVC duct/Cable trays/surface complete with terminations, clipping and all accessories.</t>
  </si>
  <si>
    <t>Level sensors in Aerators complete with protection and control cables to MCC.</t>
  </si>
  <si>
    <t>Total for Aerators</t>
  </si>
  <si>
    <t>Office, Lab, Workshop</t>
  </si>
  <si>
    <t>Total for Workshop</t>
  </si>
  <si>
    <t>7</t>
  </si>
  <si>
    <t>Allow for profit and overheads on above.</t>
  </si>
  <si>
    <t>%</t>
  </si>
  <si>
    <t>E5/1</t>
  </si>
  <si>
    <t>Total for Power Supply &amp; Switchgear Carried to Summary</t>
  </si>
  <si>
    <t>S5/1</t>
  </si>
  <si>
    <t>Total for Electrical Installations Namasale Water Supply</t>
  </si>
  <si>
    <t>Brought forward from page 10</t>
  </si>
  <si>
    <t>Brought forward from page 8</t>
  </si>
  <si>
    <t>Brought forward from page 6</t>
  </si>
  <si>
    <t>Brought forward from page 5</t>
  </si>
  <si>
    <t>Briught forward from Page 3</t>
  </si>
  <si>
    <t>Brought forward from page 12</t>
  </si>
  <si>
    <t>Brought forward  from Page 15</t>
  </si>
  <si>
    <t>Brought forward  from Page 16</t>
  </si>
  <si>
    <t xml:space="preserve">GRAND TOTAL </t>
  </si>
  <si>
    <t xml:space="preserve">                                                                                  </t>
  </si>
  <si>
    <t>REPUBLIC OF UGANDA</t>
  </si>
  <si>
    <t>MINISTRY OF WATER AND ENVIRONMENT</t>
  </si>
  <si>
    <t xml:space="preserve">INTEGRATED WATER MANAGEMENT AND DEVELOPMENT PROJECT </t>
  </si>
  <si>
    <r>
      <t>PROJECT ID NO:</t>
    </r>
    <r>
      <rPr>
        <sz val="16"/>
        <rFont val="Times New Roman"/>
        <family val="1"/>
      </rPr>
      <t xml:space="preserve"> </t>
    </r>
    <r>
      <rPr>
        <b/>
        <sz val="16"/>
        <rFont val="Times New Roman"/>
        <family val="1"/>
      </rPr>
      <t>P163782</t>
    </r>
  </si>
  <si>
    <t xml:space="preserve">INTERNATIONAL COMPETITIVE BIDDING </t>
  </si>
  <si>
    <t xml:space="preserve">BIDDING DOCUMENT </t>
  </si>
  <si>
    <t xml:space="preserve">Provision of rented (1No unit), 3 bedroomed residential accommodation house to the Engineers approval for the Engineer's and his/her staff  </t>
  </si>
  <si>
    <t xml:space="preserve">Provision of New Station Wagon transport vehicle complete with full registration and licensing. </t>
  </si>
  <si>
    <t>Station Wagon transport vehicle (1No.) - running costs</t>
  </si>
  <si>
    <t>A221.3</t>
  </si>
  <si>
    <t>Provision of New Double Cabin Pick-up transport vehicle</t>
  </si>
  <si>
    <t>A221.4</t>
  </si>
  <si>
    <t>Double Cabin Pick-up transport vehicle (2No.) - running cost</t>
  </si>
  <si>
    <t>Supply of Eco-Sounder for Use by the Enginner</t>
  </si>
  <si>
    <t>Test running of water supply system, inclusive of full operations of the water supply system for 30 consecutive days, preparation of daily reports on the operations that comprise of the amount of water pumped, quantity of chemicals utilised, hours of pumping, energy consumed, at least 6No off site detailed water quality tests etc as directed by the Engineer. These shall form part of the operation and maintenance manual and As-Built drawings that shall be submitted to the Employer. Training Operator's staff in basic operation and maintenance procedures of all plant and equipment supplied as per the technical specifications and to the Engineer's approval shall form part of this activity</t>
  </si>
  <si>
    <t xml:space="preserve">Location and/or alteration of existing services eg. power lines, water lines, telecommunication lines, data lines, sewer lines, drains, and other services and infrastructure that could be affected by the works paid to the relevant authorities by the contractor  </t>
  </si>
  <si>
    <t>A420.5</t>
  </si>
  <si>
    <t>A420.6</t>
  </si>
  <si>
    <t>A420.7</t>
  </si>
  <si>
    <t>SOURCE PROTECTION</t>
  </si>
  <si>
    <t>General site clearance for tree planting (about 15m corridor)</t>
  </si>
  <si>
    <t>Removal of tree stumps, girth not exceeding 2m.</t>
  </si>
  <si>
    <t>120x120mm Concrete post of C25 concrete and wire galvanised wire chain link fence of gauge 10 to BS 1722, anchored into 300m high concrete dwarf wall which are well grounded on firm mortar blinding;  post height 2-2.5 m. Posts to be struted at corner posts and after every three intermediate posts</t>
  </si>
  <si>
    <t>Preparation/ levelling of the cleared site for tree planting; all to the satifaction of the Engineer.</t>
  </si>
  <si>
    <t>Procurment of tree seedlings and delivery to site. Seedlings shall be an approved species appropiate for the region</t>
  </si>
  <si>
    <t>Planting of the seedlings including digging the holes, backfilling using selected loam soil and initial watering, weeding and mulching for at least 2 weeks</t>
  </si>
  <si>
    <t>Additional watering and weeding of the planted trees for at least 4 months after planting and the 2 weeks initial watering</t>
  </si>
  <si>
    <t>Provision and installation of sign boards for the protected area. Minimum size: 2.4m wide by 2.4m high in approved MS sections including labelling. Message to be provided by the Client</t>
  </si>
  <si>
    <t>Environmental, Social, Health and Safety Activities</t>
  </si>
  <si>
    <t xml:space="preserve">Environmental Activities </t>
  </si>
  <si>
    <t>Preparation of Campsite project brief and Contractor’s ESMP for NEMA approvals in each project town/cluster</t>
  </si>
  <si>
    <t xml:space="preserve">Approvals for auxillary works and burrow pits e.g. sand, marrum, clay, aggregates, hardcore. (All from recognised sources) </t>
  </si>
  <si>
    <t>Compensatory tree planting in areas where trees are cut down as a result of project works (along the water transmission main, WTP and reservoir sites)</t>
  </si>
  <si>
    <t>Implementation of Solid waste management plans on construction sites - Provisional material storage containers, transportation and disposal</t>
  </si>
  <si>
    <t xml:space="preserve">Water testing of samples from the water abstraction points  (results of water quality analysis) - to keep track of the water quality during construction </t>
  </si>
  <si>
    <t xml:space="preserve">Disposal of contaminated soil </t>
  </si>
  <si>
    <t>OCCUPATIONAL HEALTH AND SAFETY ACTIVITIES</t>
  </si>
  <si>
    <t xml:space="preserve">Sprinkling of water on active sites to prevent dust </t>
  </si>
  <si>
    <t>Proper drainage of waste water from the batching plant including general construction area</t>
  </si>
  <si>
    <t xml:space="preserve">Preparation, approval and implementation of the Traffic Management Plan (TMP) </t>
  </si>
  <si>
    <t xml:space="preserve">Preparation, approval of Fire Management Plan                                                                                                                                                                                                          </t>
  </si>
  <si>
    <t>Purchase of Fire extiquishers</t>
  </si>
  <si>
    <t>Training of workers on fire management and use of Fire extiquishers</t>
  </si>
  <si>
    <t>Hire of a trained Nurse</t>
  </si>
  <si>
    <t>Signing of an MOU with a referral hospital to provide ambulance services and handling severe cases /emergencies</t>
  </si>
  <si>
    <t>Testing and training of workers and host community on HIV/AIDS</t>
  </si>
  <si>
    <t>Purchase and maintenance of drinking water dispensers</t>
  </si>
  <si>
    <t>Installation and maintenance of hand washing facilities with soap and water</t>
  </si>
  <si>
    <t>Vehicle repairs &amp; use of standard fuel lubricants - done  monthly for at least 15months</t>
  </si>
  <si>
    <t>Store and dispose of hazardous wastes and raw material (e.g. Fuel or chemicals) - storage of hydrocarbons (disposal charge per quarter)</t>
  </si>
  <si>
    <t>Design, print and installation of appropriate signage and IEC materials (inclusive of HIV)</t>
  </si>
  <si>
    <t>Installation of a fully equipped first aid room</t>
  </si>
  <si>
    <t>Construction of toilet facilities for workers (include bathrooms and cleaning implements)</t>
  </si>
  <si>
    <r>
      <t xml:space="preserve"> </t>
    </r>
    <r>
      <rPr>
        <sz val="10"/>
        <color rgb="FF000000"/>
        <rFont val="Arial"/>
        <family val="2"/>
      </rPr>
      <t>Installation of noise measuring equipment</t>
    </r>
  </si>
  <si>
    <t>SOCIAL ACTIVITIES</t>
  </si>
  <si>
    <t>Work place registered with MoGLSD</t>
  </si>
  <si>
    <t>Provision of suggesion box at the camp site</t>
  </si>
  <si>
    <t>Sexual harrasment policy put in place</t>
  </si>
  <si>
    <t>Compile workers' complaints log</t>
  </si>
  <si>
    <t>Toolbox meetings</t>
  </si>
  <si>
    <t>Issuance of employment IDs to all the workers</t>
  </si>
  <si>
    <t>Monthly progress reports</t>
  </si>
  <si>
    <t>Decommissioning plan</t>
  </si>
  <si>
    <t xml:space="preserve">Child labour policy put in place and Child abuse awareness (Seminars,Radio spots,Posters) </t>
  </si>
  <si>
    <t>Community compliants register and Gender maintreaming (Seminars,Radio spots,Posters)</t>
  </si>
  <si>
    <t>Accidents Log and Accident prevention (Radio spots,Posters &amp; Signage)</t>
  </si>
  <si>
    <t>HIV/AIDS testing kits and HIV-AIDS awareness (Seminars,Radio spots,Posters)</t>
  </si>
  <si>
    <t>A420.8</t>
  </si>
  <si>
    <t>A420.9</t>
  </si>
  <si>
    <t>A420.10</t>
  </si>
  <si>
    <t>A420.11</t>
  </si>
  <si>
    <t>A420.12</t>
  </si>
  <si>
    <t>A420.13</t>
  </si>
  <si>
    <t>A420.14</t>
  </si>
  <si>
    <t>A420.15</t>
  </si>
  <si>
    <t>A420.16</t>
  </si>
  <si>
    <t>A420.17</t>
  </si>
  <si>
    <t>A420.18</t>
  </si>
  <si>
    <t>A420.19</t>
  </si>
  <si>
    <t>A420.20</t>
  </si>
  <si>
    <t>A420.21</t>
  </si>
  <si>
    <t>A420.22</t>
  </si>
  <si>
    <t>A420.23</t>
  </si>
  <si>
    <t>A420.24</t>
  </si>
  <si>
    <t>A420.25</t>
  </si>
  <si>
    <t>A420.26</t>
  </si>
  <si>
    <t>A420.27</t>
  </si>
  <si>
    <t>A420.28</t>
  </si>
  <si>
    <t>A420.29</t>
  </si>
  <si>
    <t>A420.30</t>
  </si>
  <si>
    <t>A420.31</t>
  </si>
  <si>
    <t>A420.32</t>
  </si>
  <si>
    <t>A420.33</t>
  </si>
  <si>
    <t>A420.34</t>
  </si>
  <si>
    <t>A420.35</t>
  </si>
  <si>
    <t>A420.36</t>
  </si>
  <si>
    <t>A420.37</t>
  </si>
  <si>
    <t>A420.38</t>
  </si>
  <si>
    <t>A420.39</t>
  </si>
  <si>
    <t>NAM G-1.4</t>
  </si>
  <si>
    <t>NAM G-1.5</t>
  </si>
  <si>
    <t>NAM G-1.6</t>
  </si>
  <si>
    <t>NAM G-1.7</t>
  </si>
  <si>
    <t>NAM G-1.8</t>
  </si>
  <si>
    <t>NAM G-1.9</t>
  </si>
  <si>
    <t>NAM G-1.10</t>
  </si>
  <si>
    <t>NAM G-1.11</t>
  </si>
  <si>
    <t>NAM G-1.12</t>
  </si>
  <si>
    <t>Collection, Page NAM G-1/3</t>
  </si>
  <si>
    <t>Provision of Laboratory equipment for use by the Engineer</t>
  </si>
  <si>
    <t>A231.3</t>
  </si>
  <si>
    <t>Sub-Total 1</t>
  </si>
  <si>
    <t>Cost (UGX)</t>
  </si>
  <si>
    <t>Sub-Total 2</t>
  </si>
  <si>
    <t>INTEGRATED WATER MANAGEMENT AND DEVELOPMENT PROJECT</t>
  </si>
  <si>
    <t>Faecal Sludge Treatment Plant Site Works</t>
  </si>
  <si>
    <t>Screen and Grit Channel</t>
  </si>
  <si>
    <t>Planted Drying Beds</t>
  </si>
  <si>
    <t>Constructed Wetland</t>
  </si>
  <si>
    <t>Horizontal Rock Filter</t>
  </si>
  <si>
    <t>NAM S-1</t>
  </si>
  <si>
    <t>SANITATION - NAMASALE</t>
  </si>
  <si>
    <t>SANITATION - KOBOKO</t>
  </si>
  <si>
    <t>KOB S-1</t>
  </si>
  <si>
    <t>KOB S-2</t>
  </si>
  <si>
    <t>KOB S-3</t>
  </si>
  <si>
    <t>KOB S-4</t>
  </si>
  <si>
    <t>KOB S-5</t>
  </si>
  <si>
    <t>KOB S-6</t>
  </si>
  <si>
    <t>BILL No. NAM S-1:</t>
  </si>
  <si>
    <t>DESCRIPTION: FEACAL SLUDGE TREATMENT PLANT SITE WORKS</t>
  </si>
  <si>
    <t>General site clearance for Works</t>
  </si>
  <si>
    <t>Excavation for Cuttings</t>
  </si>
  <si>
    <t>E210.1</t>
  </si>
  <si>
    <t>Strip top soil, depth not exceeding 0.3m for Feacal Sludge Treatment Plants and stockpile for use as over burden</t>
  </si>
  <si>
    <t xml:space="preserve">Excavation for cuttings, including trimming of excavated surfaces  inclined at an angle not exceeding 45 degrees to the horizontal and preparation of excavated surfaces </t>
  </si>
  <si>
    <t>E221.1</t>
  </si>
  <si>
    <t>Depth  0.25-2.5m</t>
  </si>
  <si>
    <t>Disposal of excess excavated material of all type of soil to sites as specified and as directed by the Engineer</t>
  </si>
  <si>
    <t>Selected excavated granular material other than topsoil, rock or artificial hard material</t>
  </si>
  <si>
    <t>Embankments</t>
  </si>
  <si>
    <t>E624</t>
  </si>
  <si>
    <t>Flexible road sub-base of granular material as specified, and stabilised and compacted as specified, of the following thickness: Depth 150-200 mm</t>
  </si>
  <si>
    <t>Flexible road base of granular material as specified, and stabilised and compacted as specified, of the following thickness Depth 150-200 mm</t>
  </si>
  <si>
    <t>Concrete paved walkway; include sand bedding, earthworks and edge protection</t>
  </si>
  <si>
    <t>MISCELLANEOUS WORK</t>
  </si>
  <si>
    <t>X235</t>
  </si>
  <si>
    <t>Metal field gate to BS 3470 of width 3-3.5 m , double leaf</t>
  </si>
  <si>
    <t>BILL No. KOB S-1</t>
  </si>
  <si>
    <t>BILL No. KOB</t>
  </si>
  <si>
    <t>DESCRIPTION: SCREEN, GRIT CHAMBER AND INLET CHANNENLS</t>
  </si>
  <si>
    <t>General excavation, for screen and grit channel, including trimming of excavated surfaces  inclined at an angle not exceeding 45 degrees to the horizontal and preparation of excavated surfaces.  Depth  0.25-0.5m</t>
  </si>
  <si>
    <t>For Grit Chamber</t>
  </si>
  <si>
    <t>E423</t>
  </si>
  <si>
    <t>For Inlet Channels</t>
  </si>
  <si>
    <t>CIVIL AND CONCRETE WORKS AND IN-SITU CHAMBERS</t>
  </si>
  <si>
    <t>Grit Chamber</t>
  </si>
  <si>
    <t>Inlet Channel</t>
  </si>
  <si>
    <t>Inlet Weir Chambers</t>
  </si>
  <si>
    <t>In-situ concrete inlet weir chambers as specified, including all necessary pipework and pipe inserts, and of the following depths</t>
  </si>
  <si>
    <t>Outlet Weir Chambers</t>
  </si>
  <si>
    <t>In-situ concrete Outlet weir chambers as specified, including all necessary pipework and pipe inserts, and of the following depths</t>
  </si>
  <si>
    <t>Handstocks: Hand Operated</t>
  </si>
  <si>
    <t>MISCELLANEOUS  WORKS</t>
  </si>
  <si>
    <t>Perforated stainless steel trough to BS 4592, galvanised to BS729, 6mm thick, complete with frames and supports, fixed into a concrete structure, and of the following widths</t>
  </si>
  <si>
    <t>Width not exceeding 0.5 m</t>
  </si>
  <si>
    <t>Screens</t>
  </si>
  <si>
    <t>Supply and fix coarse screens in galvanized steel ; include guide channel and fixing to the concrete wall</t>
  </si>
  <si>
    <t>Sieve Basket</t>
  </si>
  <si>
    <t>Supply and fix sieve basket in galvanized steel include fixing to the concrete wall</t>
  </si>
  <si>
    <t>Water Supply</t>
  </si>
  <si>
    <t>Provide water supply for screen wash; include stand pipe, hoses, e.t.c</t>
  </si>
  <si>
    <t>BILL No. KOB S-2</t>
  </si>
  <si>
    <t>DESCRIPTION: PLANTED DRYING BEDS</t>
  </si>
  <si>
    <t>Protective Layers and Flexible Sheeting</t>
  </si>
  <si>
    <t>W422</t>
  </si>
  <si>
    <t>Flexible sealing foil 25mm thick, or similar approved, laid to the surface of compacted marrum  inclined at an angle not exceeding 60 degrees to the horizontal</t>
  </si>
  <si>
    <t>FILTER MEDIA</t>
  </si>
  <si>
    <t>Supply and place approved filter media (Sand 0.3-0.75mm)</t>
  </si>
  <si>
    <t>Supply and place approved filter support media (Medium Gravel 10-25mm)</t>
  </si>
  <si>
    <t>Supply and place approved filter support media (Coarse Gravel 25-50mm)</t>
  </si>
  <si>
    <t>VENT PIPES</t>
  </si>
  <si>
    <t>200 mm uPVC Vent pipe, complete with plactic mesh attached at end of pipe and including a pipe fastening system to fasten the pipe onto the bed surface</t>
  </si>
  <si>
    <t>Length not exceeding 3.5m</t>
  </si>
  <si>
    <t>OTHER WORKS</t>
  </si>
  <si>
    <t>Perforated Drainage Pipe Protection mesh placed around the DN200 perforated pipe for its protection</t>
  </si>
  <si>
    <t>Supply and place approved erosion protection stones grade (20/40mm)</t>
  </si>
  <si>
    <t>Filling bed with water</t>
  </si>
  <si>
    <t>EXTERNAL PIPEWORK-MANHOLES AND PIPEWORK ANCILLARIES</t>
  </si>
  <si>
    <t>In situ concrete manhole with reinforced concrete base or footing, include cast in pipe pieces for inlet and outlet as specified, include step irons as specified,  include hinged cast iron heavy duty grating manhole cover, size 1.0m  by 1.0m clear opening complete, and of the following depths</t>
  </si>
  <si>
    <t>Depth 2-2.5m</t>
  </si>
  <si>
    <t xml:space="preserve"> LAYING OF EXTERNAL EFFLUENT PIPES </t>
  </si>
  <si>
    <t>Laying of external effluent pipes from Planted Drying Beds to Constructed Wetlands including trench excavation, pipe bedding, pipe surround, trench backfilling and laying of pipes</t>
  </si>
  <si>
    <t>Cost for 1 Planted Drying Bed</t>
  </si>
  <si>
    <t>BILL No. KOB S-3</t>
  </si>
  <si>
    <t>DESCRIPTION: CONSTRUCTED WETLANDS</t>
  </si>
  <si>
    <t>E221</t>
  </si>
  <si>
    <t>Filter Media</t>
  </si>
  <si>
    <t>Supply and place approved filter media (Sand 0.3-1.5mm)</t>
  </si>
  <si>
    <t>Supply and place approved filter support media (Medium Gravel 3-20mm)</t>
  </si>
  <si>
    <t>Supply and place approved filter support media (Coarse Gravel 20-60mm)</t>
  </si>
  <si>
    <t>Vent Pipes</t>
  </si>
  <si>
    <t>Length not exceeding 2.5m</t>
  </si>
  <si>
    <t>Other Works</t>
  </si>
  <si>
    <t>Supply and place pipe support system including 500x500 mm erosion protection stone plate as in the drawing</t>
  </si>
  <si>
    <t>Supply,place and set to work steel plate as in the drawing</t>
  </si>
  <si>
    <t>Laying of external effluent pipes fro m Constructed Wetlands to Horzontal Rock Filters including trench excavation, pipe bedding,pipe surround, trench backfilling and laying of pipes, depths not exceeding 1.50 m</t>
  </si>
  <si>
    <t>Cost for 1 Constructed Wetland</t>
  </si>
  <si>
    <t>BILL No. KOB S-4</t>
  </si>
  <si>
    <t>DESCRIPTION: HORIZONTAL ROCK FILTER AND DISCHARGE PIPE TO OUTFALL</t>
  </si>
  <si>
    <t>Supply and place approved soft weathering stones (Gravel 75-150mm)</t>
  </si>
  <si>
    <t>Supply and place approved soft weathering stones (Gravel 100-200mm)</t>
  </si>
  <si>
    <t>Supply and place 50mm wire mesh as in the drawings</t>
  </si>
  <si>
    <t>Outfall structure</t>
  </si>
  <si>
    <t>Construction of outfall structure for treated effluent discharge pipe at the water course of reinforced concrete including earthworks, concrete works, formworks,  headwalls, all fittings and pipework, protection works, backfilling, etc.necessary to complete installation and structure</t>
  </si>
  <si>
    <t>Laying of external effluent pipes fro m Horizontal Rock Filter  to  Outfal structure including trench excavation, pipe bedding,pipe surround, trench backfilling and laying of pipes, depths not exceeding 1.50 m</t>
  </si>
  <si>
    <t>Cost for 1 Horizontal Rock Filter</t>
  </si>
  <si>
    <t>BILL No. KOB S-5</t>
  </si>
  <si>
    <t>Depth not exceeding 1.5 m</t>
  </si>
  <si>
    <t>KOB S-7</t>
  </si>
  <si>
    <t>Terrazzo floor finish</t>
  </si>
  <si>
    <t>Uniform Grey terrazo, applied to concrete floors, 25 mm thick, prepared and applied as specified, and finished with grinding</t>
  </si>
  <si>
    <t>Surfaces of floors, skirtings and splash aprons</t>
  </si>
  <si>
    <t>Cost for 1No. Toilet Block</t>
  </si>
  <si>
    <t>Total Cost of Toilet Blocks</t>
  </si>
  <si>
    <t>KOB S-6.2</t>
  </si>
  <si>
    <t>KOB S-6.3</t>
  </si>
  <si>
    <t>KOB S-6.4</t>
  </si>
  <si>
    <t>KOB S-6.5</t>
  </si>
  <si>
    <t>KOB S-6.6</t>
  </si>
  <si>
    <t>KOB S-6.7</t>
  </si>
  <si>
    <t>KOB S-6.8</t>
  </si>
  <si>
    <t>KOB S-6.9</t>
  </si>
  <si>
    <t>KOB S-6.10</t>
  </si>
  <si>
    <t>KOB S-6.11</t>
  </si>
  <si>
    <t>KOB S-6.12</t>
  </si>
  <si>
    <t>KOB S-6.13</t>
  </si>
  <si>
    <t>KOB S-6.14</t>
  </si>
  <si>
    <t>KOB S-6.15</t>
  </si>
  <si>
    <t>KOB S-6.16</t>
  </si>
  <si>
    <t>KOB S-6.17</t>
  </si>
  <si>
    <t>KOB S-6.18</t>
  </si>
  <si>
    <t>KOB S-6.19</t>
  </si>
  <si>
    <t>KOB S-6.20</t>
  </si>
  <si>
    <t>KOB S-6.21</t>
  </si>
  <si>
    <t>KOB S-6.22</t>
  </si>
  <si>
    <t>KOB S-6.23</t>
  </si>
  <si>
    <t>Collection, Page KOB S S-6/1</t>
  </si>
  <si>
    <t>Collection, Page KOB S-6/2</t>
  </si>
  <si>
    <t>Collection, Page KOB S-6/3</t>
  </si>
  <si>
    <t>Collection, PageKOB S-6/4</t>
  </si>
  <si>
    <t>Collection, Page KOB S-6/5</t>
  </si>
  <si>
    <t>Collection, Page KOB S-6/6</t>
  </si>
  <si>
    <t>Collection, PageKOB S-6/7</t>
  </si>
  <si>
    <t>Collection, Page KOB S-6/8</t>
  </si>
  <si>
    <t>KOB S-6.1</t>
  </si>
  <si>
    <r>
      <t xml:space="preserve"> </t>
    </r>
    <r>
      <rPr>
        <b/>
        <sz val="10.7"/>
        <color indexed="8"/>
        <rFont val="Calibri"/>
        <family val="2"/>
        <scheme val="minor"/>
      </rPr>
      <t xml:space="preserve">ITEM </t>
    </r>
    <r>
      <rPr>
        <b/>
        <sz val="11"/>
        <rFont val="Calibri"/>
        <family val="2"/>
        <scheme val="minor"/>
      </rPr>
      <t xml:space="preserve">  NO.  </t>
    </r>
  </si>
  <si>
    <r>
      <t xml:space="preserve"> </t>
    </r>
    <r>
      <rPr>
        <b/>
        <sz val="10.7"/>
        <color indexed="8"/>
        <rFont val="Calibri"/>
        <family val="2"/>
        <scheme val="minor"/>
      </rPr>
      <t xml:space="preserve">ITEM DESCRIPTION </t>
    </r>
    <r>
      <rPr>
        <b/>
        <sz val="11"/>
        <rFont val="Calibri"/>
        <family val="2"/>
        <scheme val="minor"/>
      </rPr>
      <t xml:space="preserve"> </t>
    </r>
  </si>
  <si>
    <r>
      <t xml:space="preserve"> </t>
    </r>
    <r>
      <rPr>
        <b/>
        <sz val="10.7"/>
        <color indexed="8"/>
        <rFont val="Calibri"/>
        <family val="2"/>
        <scheme val="minor"/>
      </rPr>
      <t xml:space="preserve">UNIT </t>
    </r>
    <r>
      <rPr>
        <b/>
        <sz val="11"/>
        <rFont val="Calibri"/>
        <family val="2"/>
        <scheme val="minor"/>
      </rPr>
      <t xml:space="preserve"> </t>
    </r>
  </si>
  <si>
    <r>
      <t xml:space="preserve"> </t>
    </r>
    <r>
      <rPr>
        <b/>
        <sz val="10.7"/>
        <color indexed="8"/>
        <rFont val="Calibri"/>
        <family val="2"/>
        <scheme val="minor"/>
      </rPr>
      <t xml:space="preserve">QUANTITY </t>
    </r>
    <r>
      <rPr>
        <b/>
        <sz val="11"/>
        <rFont val="Calibri"/>
        <family val="2"/>
        <scheme val="minor"/>
      </rPr>
      <t xml:space="preserve"> </t>
    </r>
  </si>
  <si>
    <r>
      <t xml:space="preserve"> </t>
    </r>
    <r>
      <rPr>
        <b/>
        <sz val="10.7"/>
        <color indexed="8"/>
        <rFont val="Calibri"/>
        <family val="2"/>
        <scheme val="minor"/>
      </rPr>
      <t xml:space="preserve">RATE </t>
    </r>
    <r>
      <rPr>
        <b/>
        <sz val="11"/>
        <rFont val="Calibri"/>
        <family val="2"/>
        <scheme val="minor"/>
      </rPr>
      <t xml:space="preserve"> </t>
    </r>
  </si>
  <si>
    <r>
      <t xml:space="preserve"> </t>
    </r>
    <r>
      <rPr>
        <b/>
        <sz val="10.7"/>
        <color indexed="8"/>
        <rFont val="Calibri"/>
        <family val="2"/>
        <scheme val="minor"/>
      </rPr>
      <t xml:space="preserve">AMOUNT </t>
    </r>
    <r>
      <rPr>
        <b/>
        <sz val="11"/>
        <rFont val="Calibri"/>
        <family val="2"/>
        <scheme val="minor"/>
      </rPr>
      <t xml:space="preserve"> </t>
    </r>
  </si>
  <si>
    <r>
      <t xml:space="preserve"> </t>
    </r>
    <r>
      <rPr>
        <b/>
        <sz val="10.7"/>
        <color indexed="8"/>
        <rFont val="Calibri"/>
        <family val="2"/>
        <scheme val="minor"/>
      </rPr>
      <t xml:space="preserve">UGX </t>
    </r>
    <r>
      <rPr>
        <b/>
        <sz val="11"/>
        <rFont val="Calibri"/>
        <family val="2"/>
        <scheme val="minor"/>
      </rPr>
      <t xml:space="preserve"> </t>
    </r>
  </si>
  <si>
    <r>
      <t xml:space="preserve"> </t>
    </r>
    <r>
      <rPr>
        <b/>
        <sz val="10.7"/>
        <color indexed="8"/>
        <rFont val="Calibri"/>
        <family val="2"/>
        <scheme val="minor"/>
      </rPr>
      <t xml:space="preserve">Preamble: </t>
    </r>
    <r>
      <rPr>
        <b/>
        <sz val="11"/>
        <rFont val="Calibri"/>
        <family val="2"/>
        <scheme val="minor"/>
      </rPr>
      <t xml:space="preserve"> </t>
    </r>
  </si>
  <si>
    <t>`</t>
  </si>
  <si>
    <r>
      <t xml:space="preserve"> </t>
    </r>
    <r>
      <rPr>
        <sz val="10.7"/>
        <color indexed="8"/>
        <rFont val="Calibri"/>
        <family val="2"/>
        <scheme val="minor"/>
      </rPr>
      <t xml:space="preserve">2 </t>
    </r>
    <r>
      <rPr>
        <sz val="11"/>
        <rFont val="Calibri"/>
        <family val="2"/>
        <scheme val="minor"/>
      </rPr>
      <t xml:space="preserve"> </t>
    </r>
  </si>
  <si>
    <r>
      <t xml:space="preserve"> </t>
    </r>
    <r>
      <rPr>
        <b/>
        <u/>
        <sz val="10.7"/>
        <color indexed="8"/>
        <rFont val="Calibri"/>
        <family val="2"/>
        <scheme val="minor"/>
      </rPr>
      <t xml:space="preserve">DEMOLITION AND SITE CLEARANCE </t>
    </r>
    <r>
      <rPr>
        <b/>
        <u/>
        <sz val="11"/>
        <rFont val="Calibri"/>
        <family val="2"/>
        <scheme val="minor"/>
      </rPr>
      <t xml:space="preserve"> </t>
    </r>
  </si>
  <si>
    <r>
      <t xml:space="preserve"> </t>
    </r>
    <r>
      <rPr>
        <b/>
        <u/>
        <sz val="10.7"/>
        <color indexed="8"/>
        <rFont val="Calibri"/>
        <family val="2"/>
        <scheme val="minor"/>
      </rPr>
      <t xml:space="preserve">General Site Clearance </t>
    </r>
    <r>
      <rPr>
        <b/>
        <u/>
        <sz val="11"/>
        <rFont val="Calibri"/>
        <family val="2"/>
        <scheme val="minor"/>
      </rPr>
      <t xml:space="preserve"> </t>
    </r>
  </si>
  <si>
    <r>
      <t xml:space="preserve"> </t>
    </r>
    <r>
      <rPr>
        <sz val="10.7"/>
        <color indexed="8"/>
        <rFont val="Calibri"/>
        <family val="2"/>
        <scheme val="minor"/>
      </rPr>
      <t xml:space="preserve">2.1 </t>
    </r>
    <r>
      <rPr>
        <sz val="11"/>
        <rFont val="Calibri"/>
        <family val="2"/>
        <scheme val="minor"/>
      </rPr>
      <t xml:space="preserve"> </t>
    </r>
  </si>
  <si>
    <r>
      <t xml:space="preserve"> </t>
    </r>
    <r>
      <rPr>
        <sz val="10.7"/>
        <color indexed="8"/>
        <rFont val="Calibri"/>
        <family val="2"/>
        <scheme val="minor"/>
      </rPr>
      <t xml:space="preserve">sqm </t>
    </r>
    <r>
      <rPr>
        <sz val="11"/>
        <rFont val="Calibri"/>
        <family val="2"/>
        <scheme val="minor"/>
      </rPr>
      <t xml:space="preserve"> </t>
    </r>
  </si>
  <si>
    <r>
      <t xml:space="preserve"> </t>
    </r>
    <r>
      <rPr>
        <b/>
        <u/>
        <sz val="10.7"/>
        <color indexed="8"/>
        <rFont val="Calibri"/>
        <family val="2"/>
        <scheme val="minor"/>
      </rPr>
      <t xml:space="preserve">Trees </t>
    </r>
    <r>
      <rPr>
        <b/>
        <u/>
        <sz val="11"/>
        <rFont val="Calibri"/>
        <family val="2"/>
        <scheme val="minor"/>
      </rPr>
      <t xml:space="preserve"> </t>
    </r>
  </si>
  <si>
    <r>
      <t xml:space="preserve"> </t>
    </r>
    <r>
      <rPr>
        <sz val="10.7"/>
        <color indexed="8"/>
        <rFont val="Calibri"/>
        <family val="2"/>
        <scheme val="minor"/>
      </rPr>
      <t xml:space="preserve">Cut and dispose of trees of the following </t>
    </r>
    <r>
      <rPr>
        <sz val="11"/>
        <rFont val="Calibri"/>
        <family val="2"/>
        <scheme val="minor"/>
      </rPr>
      <t xml:space="preserve">  girth; include removal of stump and   backfilling the hole left with top soil  </t>
    </r>
  </si>
  <si>
    <r>
      <t xml:space="preserve"> </t>
    </r>
    <r>
      <rPr>
        <sz val="10.7"/>
        <color indexed="8"/>
        <rFont val="Calibri"/>
        <family val="2"/>
        <scheme val="minor"/>
      </rPr>
      <t xml:space="preserve">2.2 </t>
    </r>
    <r>
      <rPr>
        <sz val="11"/>
        <rFont val="Calibri"/>
        <family val="2"/>
        <scheme val="minor"/>
      </rPr>
      <t xml:space="preserve"> </t>
    </r>
  </si>
  <si>
    <r>
      <t xml:space="preserve"> </t>
    </r>
    <r>
      <rPr>
        <sz val="10.7"/>
        <color indexed="8"/>
        <rFont val="Calibri"/>
        <family val="2"/>
        <scheme val="minor"/>
      </rPr>
      <t xml:space="preserve">Girth 500 mm-1 m </t>
    </r>
    <r>
      <rPr>
        <sz val="11"/>
        <rFont val="Calibri"/>
        <family val="2"/>
        <scheme val="minor"/>
      </rPr>
      <t xml:space="preserve"> </t>
    </r>
  </si>
  <si>
    <r>
      <t xml:space="preserve"> </t>
    </r>
    <r>
      <rPr>
        <sz val="10.7"/>
        <color indexed="8"/>
        <rFont val="Calibri"/>
        <family val="2"/>
        <scheme val="minor"/>
      </rPr>
      <t xml:space="preserve">nr </t>
    </r>
    <r>
      <rPr>
        <sz val="11"/>
        <rFont val="Calibri"/>
        <family val="2"/>
        <scheme val="minor"/>
      </rPr>
      <t xml:space="preserve"> </t>
    </r>
  </si>
  <si>
    <r>
      <t xml:space="preserve"> </t>
    </r>
    <r>
      <rPr>
        <sz val="10.7"/>
        <color indexed="8"/>
        <rFont val="Calibri"/>
        <family val="2"/>
        <scheme val="minor"/>
      </rPr>
      <t xml:space="preserve">1 </t>
    </r>
    <r>
      <rPr>
        <sz val="11"/>
        <rFont val="Calibri"/>
        <family val="2"/>
        <scheme val="minor"/>
      </rPr>
      <t xml:space="preserve"> </t>
    </r>
  </si>
  <si>
    <r>
      <t xml:space="preserve"> </t>
    </r>
    <r>
      <rPr>
        <b/>
        <u/>
        <sz val="10.7"/>
        <color indexed="8"/>
        <rFont val="Calibri"/>
        <family val="2"/>
        <scheme val="minor"/>
      </rPr>
      <t xml:space="preserve">Stumps </t>
    </r>
    <r>
      <rPr>
        <b/>
        <u/>
        <sz val="11"/>
        <rFont val="Calibri"/>
        <family val="2"/>
        <scheme val="minor"/>
      </rPr>
      <t xml:space="preserve"> </t>
    </r>
  </si>
  <si>
    <r>
      <t xml:space="preserve"> </t>
    </r>
    <r>
      <rPr>
        <sz val="10.7"/>
        <color indexed="8"/>
        <rFont val="Calibri"/>
        <family val="2"/>
        <scheme val="minor"/>
      </rPr>
      <t xml:space="preserve">Remove and dispose of stumps of the </t>
    </r>
    <r>
      <rPr>
        <sz val="11"/>
        <rFont val="Calibri"/>
        <family val="2"/>
        <scheme val="minor"/>
      </rPr>
      <t xml:space="preserve"> following diameter; include for grabbing up  the roots and backfilling the hole left with top soil  </t>
    </r>
  </si>
  <si>
    <r>
      <t xml:space="preserve"> </t>
    </r>
    <r>
      <rPr>
        <sz val="10.7"/>
        <color indexed="8"/>
        <rFont val="Calibri"/>
        <family val="2"/>
        <scheme val="minor"/>
      </rPr>
      <t xml:space="preserve">2.3 </t>
    </r>
    <r>
      <rPr>
        <sz val="11"/>
        <rFont val="Calibri"/>
        <family val="2"/>
        <scheme val="minor"/>
      </rPr>
      <t xml:space="preserve"> </t>
    </r>
  </si>
  <si>
    <r>
      <t xml:space="preserve"> </t>
    </r>
    <r>
      <rPr>
        <sz val="10.7"/>
        <color indexed="8"/>
        <rFont val="Calibri"/>
        <family val="2"/>
        <scheme val="minor"/>
      </rPr>
      <t xml:space="preserve">Diameter 150-500 mm </t>
    </r>
    <r>
      <rPr>
        <sz val="11"/>
        <rFont val="Calibri"/>
        <family val="2"/>
        <scheme val="minor"/>
      </rPr>
      <t xml:space="preserve"> </t>
    </r>
  </si>
  <si>
    <r>
      <t xml:space="preserve"> </t>
    </r>
    <r>
      <rPr>
        <b/>
        <u/>
        <sz val="10.7"/>
        <color indexed="8"/>
        <rFont val="Calibri"/>
        <family val="2"/>
        <scheme val="minor"/>
      </rPr>
      <t xml:space="preserve">EARTHWORKS </t>
    </r>
    <r>
      <rPr>
        <b/>
        <u/>
        <sz val="11"/>
        <rFont val="Calibri"/>
        <family val="2"/>
        <scheme val="minor"/>
      </rPr>
      <t xml:space="preserve"> </t>
    </r>
  </si>
  <si>
    <r>
      <t xml:space="preserve"> </t>
    </r>
    <r>
      <rPr>
        <b/>
        <sz val="10.7"/>
        <color indexed="8"/>
        <rFont val="Calibri"/>
        <family val="2"/>
        <scheme val="minor"/>
      </rPr>
      <t xml:space="preserve">Topsoil </t>
    </r>
    <r>
      <rPr>
        <b/>
        <sz val="11"/>
        <rFont val="Calibri"/>
        <family val="2"/>
        <scheme val="minor"/>
      </rPr>
      <t xml:space="preserve"> </t>
    </r>
  </si>
  <si>
    <r>
      <t xml:space="preserve"> </t>
    </r>
    <r>
      <rPr>
        <sz val="10.7"/>
        <color indexed="8"/>
        <rFont val="Calibri"/>
        <family val="2"/>
        <scheme val="minor"/>
      </rPr>
      <t xml:space="preserve">Strip top soil, depth not exceeding 0.15 for </t>
    </r>
    <r>
      <rPr>
        <sz val="11"/>
        <rFont val="Calibri"/>
        <family val="2"/>
        <scheme val="minor"/>
      </rPr>
      <t xml:space="preserve">  toilet foundation  </t>
    </r>
  </si>
  <si>
    <r>
      <t xml:space="preserve"> </t>
    </r>
    <r>
      <rPr>
        <sz val="10.7"/>
        <color indexed="8"/>
        <rFont val="Calibri"/>
        <family val="2"/>
        <scheme val="minor"/>
      </rPr>
      <t xml:space="preserve">m³ </t>
    </r>
    <r>
      <rPr>
        <sz val="11"/>
        <rFont val="Calibri"/>
        <family val="2"/>
        <scheme val="minor"/>
      </rPr>
      <t xml:space="preserve"> </t>
    </r>
  </si>
  <si>
    <r>
      <t xml:space="preserve"> </t>
    </r>
    <r>
      <rPr>
        <sz val="10.7"/>
        <color indexed="8"/>
        <rFont val="Calibri"/>
        <family val="2"/>
        <scheme val="minor"/>
      </rPr>
      <t xml:space="preserve">10.00 </t>
    </r>
    <r>
      <rPr>
        <sz val="11"/>
        <rFont val="Calibri"/>
        <family val="2"/>
        <scheme val="minor"/>
      </rPr>
      <t xml:space="preserve"> </t>
    </r>
  </si>
  <si>
    <r>
      <t xml:space="preserve"> </t>
    </r>
    <r>
      <rPr>
        <b/>
        <sz val="10.7"/>
        <color indexed="8"/>
        <rFont val="Calibri"/>
        <family val="2"/>
        <scheme val="minor"/>
      </rPr>
      <t xml:space="preserve">Ordinary Soil </t>
    </r>
    <r>
      <rPr>
        <b/>
        <sz val="11"/>
        <rFont val="Calibri"/>
        <family val="2"/>
        <scheme val="minor"/>
      </rPr>
      <t xml:space="preserve"> </t>
    </r>
  </si>
  <si>
    <r>
      <t xml:space="preserve"> </t>
    </r>
    <r>
      <rPr>
        <u/>
        <sz val="10.7"/>
        <color indexed="8"/>
        <rFont val="Calibri"/>
        <family val="2"/>
        <scheme val="minor"/>
      </rPr>
      <t xml:space="preserve">Excavation for foundations in material other </t>
    </r>
    <r>
      <rPr>
        <u/>
        <sz val="11"/>
        <rFont val="Calibri"/>
        <family val="2"/>
        <scheme val="minor"/>
      </rPr>
      <t xml:space="preserve">than topsoil,rock or artificial hard material,  commencing surface is the formation level  </t>
    </r>
  </si>
  <si>
    <r>
      <t xml:space="preserve"> </t>
    </r>
    <r>
      <rPr>
        <sz val="10.7"/>
        <color indexed="8"/>
        <rFont val="Calibri"/>
        <family val="2"/>
        <scheme val="minor"/>
      </rPr>
      <t xml:space="preserve">Maximum depth 0.5 m </t>
    </r>
    <r>
      <rPr>
        <sz val="11"/>
        <rFont val="Calibri"/>
        <family val="2"/>
        <scheme val="minor"/>
      </rPr>
      <t xml:space="preserve"> </t>
    </r>
  </si>
  <si>
    <r>
      <t xml:space="preserve"> </t>
    </r>
    <r>
      <rPr>
        <sz val="10.7"/>
        <color indexed="8"/>
        <rFont val="Calibri"/>
        <family val="2"/>
        <scheme val="minor"/>
      </rPr>
      <t xml:space="preserve">5 </t>
    </r>
    <r>
      <rPr>
        <sz val="11"/>
        <rFont val="Calibri"/>
        <family val="2"/>
        <scheme val="minor"/>
      </rPr>
      <t xml:space="preserve"> </t>
    </r>
  </si>
  <si>
    <r>
      <t xml:space="preserve"> </t>
    </r>
    <r>
      <rPr>
        <sz val="10.7"/>
        <color indexed="8"/>
        <rFont val="Calibri"/>
        <family val="2"/>
        <scheme val="minor"/>
      </rPr>
      <t xml:space="preserve">Maximum depth 1.0 m </t>
    </r>
    <r>
      <rPr>
        <sz val="11"/>
        <rFont val="Calibri"/>
        <family val="2"/>
        <scheme val="minor"/>
      </rPr>
      <t xml:space="preserve"> </t>
    </r>
  </si>
  <si>
    <r>
      <t xml:space="preserve"> </t>
    </r>
    <r>
      <rPr>
        <sz val="10.7"/>
        <color indexed="8"/>
        <rFont val="Calibri"/>
        <family val="2"/>
        <scheme val="minor"/>
      </rPr>
      <t xml:space="preserve">10 </t>
    </r>
    <r>
      <rPr>
        <sz val="11"/>
        <rFont val="Calibri"/>
        <family val="2"/>
        <scheme val="minor"/>
      </rPr>
      <t xml:space="preserve"> </t>
    </r>
  </si>
  <si>
    <r>
      <t xml:space="preserve"> </t>
    </r>
    <r>
      <rPr>
        <sz val="10.7"/>
        <color indexed="8"/>
        <rFont val="Calibri"/>
        <family val="2"/>
        <scheme val="minor"/>
      </rPr>
      <t xml:space="preserve">Maximum depth 5.0 m </t>
    </r>
    <r>
      <rPr>
        <sz val="11"/>
        <rFont val="Calibri"/>
        <family val="2"/>
        <scheme val="minor"/>
      </rPr>
      <t xml:space="preserve"> </t>
    </r>
  </si>
  <si>
    <r>
      <t xml:space="preserve"> </t>
    </r>
    <r>
      <rPr>
        <sz val="10.7"/>
        <color indexed="8"/>
        <rFont val="Calibri"/>
        <family val="2"/>
        <scheme val="minor"/>
      </rPr>
      <t xml:space="preserve">30 </t>
    </r>
    <r>
      <rPr>
        <sz val="11"/>
        <rFont val="Calibri"/>
        <family val="2"/>
        <scheme val="minor"/>
      </rPr>
      <t xml:space="preserve"> </t>
    </r>
  </si>
  <si>
    <r>
      <t xml:space="preserve"> </t>
    </r>
    <r>
      <rPr>
        <b/>
        <sz val="10.7"/>
        <color indexed="8"/>
        <rFont val="Calibri"/>
        <family val="2"/>
        <scheme val="minor"/>
      </rPr>
      <t xml:space="preserve">Rock </t>
    </r>
    <r>
      <rPr>
        <b/>
        <sz val="11"/>
        <rFont val="Calibri"/>
        <family val="2"/>
        <scheme val="minor"/>
      </rPr>
      <t xml:space="preserve"> </t>
    </r>
  </si>
  <si>
    <r>
      <t xml:space="preserve"> </t>
    </r>
    <r>
      <rPr>
        <u/>
        <sz val="10.7"/>
        <color indexed="8"/>
        <rFont val="Calibri"/>
        <family val="2"/>
        <scheme val="minor"/>
      </rPr>
      <t xml:space="preserve">Excavation for foundations in rock, </t>
    </r>
    <r>
      <rPr>
        <u/>
        <sz val="11"/>
        <rFont val="Calibri"/>
        <family val="2"/>
        <scheme val="minor"/>
      </rPr>
      <t xml:space="preserve"> commencing surface is the exposed surface  of the rock   </t>
    </r>
  </si>
  <si>
    <r>
      <t xml:space="preserve"> </t>
    </r>
    <r>
      <rPr>
        <sz val="10.7"/>
        <color indexed="8"/>
        <rFont val="Calibri"/>
        <family val="2"/>
        <scheme val="minor"/>
      </rPr>
      <t xml:space="preserve">3 </t>
    </r>
    <r>
      <rPr>
        <sz val="11"/>
        <rFont val="Calibri"/>
        <family val="2"/>
        <scheme val="minor"/>
      </rPr>
      <t xml:space="preserve"> </t>
    </r>
  </si>
  <si>
    <r>
      <t xml:space="preserve"> </t>
    </r>
    <r>
      <rPr>
        <b/>
        <sz val="10.7"/>
        <color indexed="8"/>
        <rFont val="Calibri"/>
        <family val="2"/>
        <scheme val="minor"/>
      </rPr>
      <t xml:space="preserve">Carried to Collection </t>
    </r>
    <r>
      <rPr>
        <b/>
        <sz val="11"/>
        <rFont val="Calibri"/>
        <family val="2"/>
        <scheme val="minor"/>
      </rPr>
      <t xml:space="preserve"> </t>
    </r>
  </si>
  <si>
    <r>
      <t xml:space="preserve"> </t>
    </r>
    <r>
      <rPr>
        <b/>
        <u/>
        <sz val="10.7"/>
        <color indexed="8"/>
        <rFont val="Calibri"/>
        <family val="2"/>
        <scheme val="minor"/>
      </rPr>
      <t xml:space="preserve">Excavation Ancillaries </t>
    </r>
    <r>
      <rPr>
        <b/>
        <u/>
        <sz val="11"/>
        <rFont val="Calibri"/>
        <family val="2"/>
        <scheme val="minor"/>
      </rPr>
      <t xml:space="preserve"> </t>
    </r>
  </si>
  <si>
    <r>
      <t xml:space="preserve"> </t>
    </r>
    <r>
      <rPr>
        <b/>
        <sz val="10.7"/>
        <color indexed="8"/>
        <rFont val="Calibri"/>
        <family val="2"/>
        <scheme val="minor"/>
      </rPr>
      <t xml:space="preserve">Trimming </t>
    </r>
    <r>
      <rPr>
        <b/>
        <sz val="11"/>
        <rFont val="Calibri"/>
        <family val="2"/>
        <scheme val="minor"/>
      </rPr>
      <t xml:space="preserve"> </t>
    </r>
  </si>
  <si>
    <r>
      <t xml:space="preserve"> </t>
    </r>
    <r>
      <rPr>
        <u/>
        <sz val="10.7"/>
        <color indexed="8"/>
        <rFont val="Calibri"/>
        <family val="2"/>
        <scheme val="minor"/>
      </rPr>
      <t xml:space="preserve">Trimming of excavated surfaces for whole </t>
    </r>
    <r>
      <rPr>
        <u/>
        <sz val="11"/>
        <rFont val="Calibri"/>
        <family val="2"/>
        <scheme val="minor"/>
      </rPr>
      <t xml:space="preserve">  structure in the following materials  </t>
    </r>
  </si>
  <si>
    <r>
      <t xml:space="preserve"> </t>
    </r>
    <r>
      <rPr>
        <sz val="10.7"/>
        <color indexed="8"/>
        <rFont val="Calibri"/>
        <family val="2"/>
        <scheme val="minor"/>
      </rPr>
      <t xml:space="preserve">Material other than topsoil,rock,or artificial hard material inclined at an angle not   exceeding 45 degrees to the horizontal  </t>
    </r>
  </si>
  <si>
    <r>
      <t xml:space="preserve"> </t>
    </r>
    <r>
      <rPr>
        <sz val="10.7"/>
        <color indexed="8"/>
        <rFont val="Calibri"/>
        <family val="2"/>
        <scheme val="minor"/>
      </rPr>
      <t xml:space="preserve">m² </t>
    </r>
    <r>
      <rPr>
        <sz val="11"/>
        <rFont val="Calibri"/>
        <family val="2"/>
        <scheme val="minor"/>
      </rPr>
      <t xml:space="preserve"> </t>
    </r>
  </si>
  <si>
    <r>
      <t xml:space="preserve"> </t>
    </r>
    <r>
      <rPr>
        <sz val="10.7"/>
        <color indexed="8"/>
        <rFont val="Calibri"/>
        <family val="2"/>
        <scheme val="minor"/>
      </rPr>
      <t xml:space="preserve">100.00 </t>
    </r>
    <r>
      <rPr>
        <sz val="11"/>
        <rFont val="Calibri"/>
        <family val="2"/>
        <scheme val="minor"/>
      </rPr>
      <t xml:space="preserve"> </t>
    </r>
  </si>
  <si>
    <r>
      <t xml:space="preserve"> </t>
    </r>
    <r>
      <rPr>
        <sz val="10.7"/>
        <color indexed="8"/>
        <rFont val="Calibri"/>
        <family val="2"/>
        <scheme val="minor"/>
      </rPr>
      <t xml:space="preserve">Rock surfaces inclined at an angle not </t>
    </r>
    <r>
      <rPr>
        <sz val="11"/>
        <rFont val="Calibri"/>
        <family val="2"/>
        <scheme val="minor"/>
      </rPr>
      <t xml:space="preserve">  exceeding 45 degrees to the horizontal  </t>
    </r>
  </si>
  <si>
    <r>
      <t xml:space="preserve"> </t>
    </r>
    <r>
      <rPr>
        <sz val="10.7"/>
        <color indexed="8"/>
        <rFont val="Calibri"/>
        <family val="2"/>
        <scheme val="minor"/>
      </rPr>
      <t xml:space="preserve">6.50 </t>
    </r>
    <r>
      <rPr>
        <sz val="11"/>
        <rFont val="Calibri"/>
        <family val="2"/>
        <scheme val="minor"/>
      </rPr>
      <t xml:space="preserve"> </t>
    </r>
  </si>
  <si>
    <r>
      <t xml:space="preserve"> </t>
    </r>
    <r>
      <rPr>
        <b/>
        <sz val="10.7"/>
        <color indexed="8"/>
        <rFont val="Calibri"/>
        <family val="2"/>
        <scheme val="minor"/>
      </rPr>
      <t xml:space="preserve">Preparation </t>
    </r>
    <r>
      <rPr>
        <b/>
        <sz val="11"/>
        <rFont val="Calibri"/>
        <family val="2"/>
        <scheme val="minor"/>
      </rPr>
      <t xml:space="preserve"> </t>
    </r>
  </si>
  <si>
    <r>
      <t xml:space="preserve"> </t>
    </r>
    <r>
      <rPr>
        <u/>
        <sz val="10.7"/>
        <color indexed="8"/>
        <rFont val="Calibri"/>
        <family val="2"/>
        <scheme val="minor"/>
      </rPr>
      <t xml:space="preserve">Preparation of excavated surfaces for whole </t>
    </r>
    <r>
      <rPr>
        <u/>
        <sz val="11"/>
        <rFont val="Calibri"/>
        <family val="2"/>
        <scheme val="minor"/>
      </rPr>
      <t xml:space="preserve"> structure in the following materials</t>
    </r>
  </si>
  <si>
    <r>
      <t xml:space="preserve"> </t>
    </r>
    <r>
      <rPr>
        <sz val="10.7"/>
        <color indexed="8"/>
        <rFont val="Calibri"/>
        <family val="2"/>
        <scheme val="minor"/>
      </rPr>
      <t xml:space="preserve">Material other than topsoil,rock,or artificial </t>
    </r>
    <r>
      <rPr>
        <sz val="11"/>
        <rFont val="Calibri"/>
        <family val="2"/>
        <scheme val="minor"/>
      </rPr>
      <t xml:space="preserve">  hard material inclined at an angle not  exceeding 45 degrees to the horizontal   </t>
    </r>
  </si>
  <si>
    <r>
      <t xml:space="preserve"> </t>
    </r>
    <r>
      <rPr>
        <sz val="10.7"/>
        <color indexed="8"/>
        <rFont val="Calibri"/>
        <family val="2"/>
        <scheme val="minor"/>
      </rPr>
      <t xml:space="preserve">60.00 </t>
    </r>
    <r>
      <rPr>
        <sz val="11"/>
        <rFont val="Calibri"/>
        <family val="2"/>
        <scheme val="minor"/>
      </rPr>
      <t xml:space="preserve"> </t>
    </r>
  </si>
  <si>
    <r>
      <t xml:space="preserve"> </t>
    </r>
    <r>
      <rPr>
        <sz val="10.7"/>
        <color indexed="8"/>
        <rFont val="Calibri"/>
        <family val="2"/>
        <scheme val="minor"/>
      </rPr>
      <t xml:space="preserve">Rock surfaces inclined at an angle not </t>
    </r>
    <r>
      <rPr>
        <sz val="11"/>
        <rFont val="Calibri"/>
        <family val="2"/>
        <scheme val="minor"/>
      </rPr>
      <t xml:space="preserve">  exceeding 45 degrees to the horizontal </t>
    </r>
  </si>
  <si>
    <r>
      <t xml:space="preserve"> </t>
    </r>
    <r>
      <rPr>
        <sz val="10.7"/>
        <color indexed="8"/>
        <rFont val="Calibri"/>
        <family val="2"/>
        <scheme val="minor"/>
      </rPr>
      <t xml:space="preserve">6.00 </t>
    </r>
    <r>
      <rPr>
        <sz val="11"/>
        <rFont val="Calibri"/>
        <family val="2"/>
        <scheme val="minor"/>
      </rPr>
      <t xml:space="preserve"> </t>
    </r>
  </si>
  <si>
    <r>
      <t xml:space="preserve"> </t>
    </r>
    <r>
      <rPr>
        <sz val="10.7"/>
        <color indexed="8"/>
        <rFont val="Calibri"/>
        <family val="2"/>
        <scheme val="minor"/>
      </rPr>
      <t xml:space="preserve">Anti-Termite Treatment, 25 years of </t>
    </r>
    <r>
      <rPr>
        <sz val="11"/>
        <rFont val="Calibri"/>
        <family val="2"/>
        <scheme val="minor"/>
      </rPr>
      <t xml:space="preserve">  guaranteed effect by manufacturer  </t>
    </r>
  </si>
  <si>
    <r>
      <t xml:space="preserve"> </t>
    </r>
    <r>
      <rPr>
        <b/>
        <sz val="10.7"/>
        <color indexed="8"/>
        <rFont val="Calibri"/>
        <family val="2"/>
        <scheme val="minor"/>
      </rPr>
      <t xml:space="preserve">Disposal of Excavated Material </t>
    </r>
    <r>
      <rPr>
        <b/>
        <sz val="11"/>
        <rFont val="Calibri"/>
        <family val="2"/>
        <scheme val="minor"/>
      </rPr>
      <t xml:space="preserve"> </t>
    </r>
  </si>
  <si>
    <r>
      <rPr>
        <u/>
        <sz val="10.7"/>
        <color indexed="8"/>
        <rFont val="Calibri"/>
        <family val="2"/>
        <scheme val="minor"/>
      </rPr>
      <t xml:space="preserve">Disposal of excavated material to approved </t>
    </r>
    <r>
      <rPr>
        <u/>
        <sz val="11"/>
        <rFont val="Calibri"/>
        <family val="2"/>
        <scheme val="minor"/>
      </rPr>
      <t xml:space="preserve">  sites as directed by the Engineer  </t>
    </r>
  </si>
  <si>
    <r>
      <t xml:space="preserve"> </t>
    </r>
    <r>
      <rPr>
        <sz val="10.7"/>
        <color indexed="8"/>
        <rFont val="Calibri"/>
        <family val="2"/>
        <scheme val="minor"/>
      </rPr>
      <t xml:space="preserve">Material other than topsoil,rock,or artificial </t>
    </r>
    <r>
      <rPr>
        <sz val="11"/>
        <rFont val="Calibri"/>
        <family val="2"/>
        <scheme val="minor"/>
      </rPr>
      <t xml:space="preserve">  hard material  </t>
    </r>
  </si>
  <si>
    <r>
      <t xml:space="preserve"> </t>
    </r>
    <r>
      <rPr>
        <sz val="10.7"/>
        <color indexed="8"/>
        <rFont val="Calibri"/>
        <family val="2"/>
        <scheme val="minor"/>
      </rPr>
      <t xml:space="preserve">78.00 </t>
    </r>
    <r>
      <rPr>
        <sz val="11"/>
        <rFont val="Calibri"/>
        <family val="2"/>
        <scheme val="minor"/>
      </rPr>
      <t xml:space="preserve"> </t>
    </r>
  </si>
  <si>
    <r>
      <t xml:space="preserve"> </t>
    </r>
    <r>
      <rPr>
        <sz val="10.7"/>
        <color indexed="8"/>
        <rFont val="Calibri"/>
        <family val="2"/>
        <scheme val="minor"/>
      </rPr>
      <t xml:space="preserve">Rock </t>
    </r>
    <r>
      <rPr>
        <sz val="11"/>
        <rFont val="Calibri"/>
        <family val="2"/>
        <scheme val="minor"/>
      </rPr>
      <t xml:space="preserve"> </t>
    </r>
  </si>
  <si>
    <r>
      <t xml:space="preserve"> </t>
    </r>
    <r>
      <rPr>
        <sz val="10.7"/>
        <color indexed="8"/>
        <rFont val="Calibri"/>
        <family val="2"/>
        <scheme val="minor"/>
      </rPr>
      <t xml:space="preserve">3.00 </t>
    </r>
    <r>
      <rPr>
        <sz val="11"/>
        <rFont val="Calibri"/>
        <family val="2"/>
        <scheme val="minor"/>
      </rPr>
      <t xml:space="preserve"> </t>
    </r>
  </si>
  <si>
    <r>
      <t xml:space="preserve"> </t>
    </r>
    <r>
      <rPr>
        <b/>
        <sz val="10.7"/>
        <color indexed="8"/>
        <rFont val="Calibri"/>
        <family val="2"/>
        <scheme val="minor"/>
      </rPr>
      <t xml:space="preserve">Filling </t>
    </r>
    <r>
      <rPr>
        <b/>
        <sz val="11"/>
        <rFont val="Calibri"/>
        <family val="2"/>
        <scheme val="minor"/>
      </rPr>
      <t xml:space="preserve"> </t>
    </r>
  </si>
  <si>
    <r>
      <t xml:space="preserve"> </t>
    </r>
    <r>
      <rPr>
        <b/>
        <sz val="10.7"/>
        <color indexed="8"/>
        <rFont val="Calibri"/>
        <family val="2"/>
        <scheme val="minor"/>
      </rPr>
      <t xml:space="preserve">Structures </t>
    </r>
    <r>
      <rPr>
        <b/>
        <sz val="11"/>
        <rFont val="Calibri"/>
        <family val="2"/>
        <scheme val="minor"/>
      </rPr>
      <t xml:space="preserve"> </t>
    </r>
  </si>
  <si>
    <r>
      <t xml:space="preserve"> </t>
    </r>
    <r>
      <rPr>
        <u/>
        <sz val="10.7"/>
        <color indexed="8"/>
        <rFont val="Calibri"/>
        <family val="2"/>
        <scheme val="minor"/>
      </rPr>
      <t xml:space="preserve">Filling to Structures by methods specified and </t>
    </r>
    <r>
      <rPr>
        <u/>
        <sz val="11"/>
        <rFont val="Calibri"/>
        <family val="2"/>
        <scheme val="minor"/>
      </rPr>
      <t xml:space="preserve">  to depths as shown in the drawings with the  following materials  </t>
    </r>
  </si>
  <si>
    <r>
      <rPr>
        <sz val="10.7"/>
        <color indexed="8"/>
        <rFont val="Calibri"/>
        <family val="2"/>
        <scheme val="minor"/>
      </rPr>
      <t xml:space="preserve">Selected excavated material other than </t>
    </r>
    <r>
      <rPr>
        <sz val="11"/>
        <rFont val="Calibri"/>
        <family val="2"/>
        <scheme val="minor"/>
      </rPr>
      <t xml:space="preserve"> topsoil, rock or artificial hard material  </t>
    </r>
  </si>
  <si>
    <r>
      <rPr>
        <sz val="10.7"/>
        <color indexed="8"/>
        <rFont val="Calibri"/>
        <family val="2"/>
        <scheme val="minor"/>
      </rPr>
      <t xml:space="preserve">Imported rock of size and grading as </t>
    </r>
    <r>
      <rPr>
        <sz val="11"/>
        <rFont val="Calibri"/>
        <family val="2"/>
        <scheme val="minor"/>
      </rPr>
      <t xml:space="preserve">  specified; include sand blinding on top  </t>
    </r>
  </si>
  <si>
    <r>
      <t xml:space="preserve"> </t>
    </r>
    <r>
      <rPr>
        <sz val="10.7"/>
        <color indexed="8"/>
        <rFont val="Calibri"/>
        <family val="2"/>
        <scheme val="minor"/>
      </rPr>
      <t xml:space="preserve">8.00 </t>
    </r>
    <r>
      <rPr>
        <sz val="11"/>
        <rFont val="Calibri"/>
        <family val="2"/>
        <scheme val="minor"/>
      </rPr>
      <t xml:space="preserve"> </t>
    </r>
  </si>
  <si>
    <r>
      <t xml:space="preserve"> </t>
    </r>
    <r>
      <rPr>
        <sz val="10.7"/>
        <color indexed="8"/>
        <rFont val="Calibri"/>
        <family val="2"/>
        <scheme val="minor"/>
      </rPr>
      <t xml:space="preserve">Placing of hard core fill in soak pit </t>
    </r>
    <r>
      <rPr>
        <sz val="11"/>
        <rFont val="Calibri"/>
        <family val="2"/>
        <scheme val="minor"/>
      </rPr>
      <t xml:space="preserve"> </t>
    </r>
  </si>
  <si>
    <r>
      <t xml:space="preserve"> </t>
    </r>
    <r>
      <rPr>
        <sz val="10.7"/>
        <color indexed="8"/>
        <rFont val="Calibri"/>
        <family val="2"/>
        <scheme val="minor"/>
      </rPr>
      <t xml:space="preserve">13 </t>
    </r>
    <r>
      <rPr>
        <sz val="11"/>
        <rFont val="Calibri"/>
        <family val="2"/>
        <scheme val="minor"/>
      </rPr>
      <t xml:space="preserve"> </t>
    </r>
  </si>
  <si>
    <r>
      <t xml:space="preserve"> </t>
    </r>
    <r>
      <rPr>
        <sz val="10.7"/>
        <color indexed="8"/>
        <rFont val="Calibri"/>
        <family val="2"/>
        <scheme val="minor"/>
      </rPr>
      <t xml:space="preserve">Placing of hard core layer beneath surface </t>
    </r>
    <r>
      <rPr>
        <sz val="11"/>
        <rFont val="Calibri"/>
        <family val="2"/>
        <scheme val="minor"/>
      </rPr>
      <t xml:space="preserve">  beds, thickness between 150 mm and 300 mm </t>
    </r>
  </si>
  <si>
    <r>
      <t xml:space="preserve"> </t>
    </r>
    <r>
      <rPr>
        <sz val="10.7"/>
        <color indexed="8"/>
        <rFont val="Calibri"/>
        <family val="2"/>
        <scheme val="minor"/>
      </rPr>
      <t xml:space="preserve">12 </t>
    </r>
    <r>
      <rPr>
        <sz val="11"/>
        <rFont val="Calibri"/>
        <family val="2"/>
        <scheme val="minor"/>
      </rPr>
      <t xml:space="preserve"> </t>
    </r>
  </si>
  <si>
    <r>
      <t xml:space="preserve"> </t>
    </r>
    <r>
      <rPr>
        <b/>
        <u/>
        <sz val="10.7"/>
        <color indexed="8"/>
        <rFont val="Calibri"/>
        <family val="2"/>
        <scheme val="minor"/>
      </rPr>
      <t xml:space="preserve">Landscaping </t>
    </r>
    <r>
      <rPr>
        <b/>
        <u/>
        <sz val="11"/>
        <rFont val="Calibri"/>
        <family val="2"/>
        <scheme val="minor"/>
      </rPr>
      <t xml:space="preserve"> </t>
    </r>
  </si>
  <si>
    <r>
      <t xml:space="preserve"> </t>
    </r>
    <r>
      <rPr>
        <sz val="10.7"/>
        <color indexed="8"/>
        <rFont val="Calibri"/>
        <family val="2"/>
        <scheme val="minor"/>
      </rPr>
      <t xml:space="preserve">Turfing for lawns around toilet block; include </t>
    </r>
    <r>
      <rPr>
        <sz val="11"/>
        <rFont val="Calibri"/>
        <family val="2"/>
        <scheme val="minor"/>
      </rPr>
      <t xml:space="preserve">  filling with excavated topsoil and the  preparation of the surfaces </t>
    </r>
  </si>
  <si>
    <r>
      <t xml:space="preserve"> </t>
    </r>
    <r>
      <rPr>
        <b/>
        <sz val="10.7"/>
        <color indexed="8"/>
        <rFont val="Calibri"/>
        <family val="2"/>
        <scheme val="minor"/>
      </rPr>
      <t xml:space="preserve">IN-SITU CONCRETE </t>
    </r>
    <r>
      <rPr>
        <b/>
        <sz val="11"/>
        <rFont val="Calibri"/>
        <family val="2"/>
        <scheme val="minor"/>
      </rPr>
      <t xml:space="preserve"> </t>
    </r>
  </si>
  <si>
    <r>
      <t xml:space="preserve"> </t>
    </r>
    <r>
      <rPr>
        <b/>
        <u/>
        <sz val="10.7"/>
        <color indexed="8"/>
        <rFont val="Calibri"/>
        <family val="2"/>
        <scheme val="minor"/>
      </rPr>
      <t xml:space="preserve">Provision of Concrete </t>
    </r>
    <r>
      <rPr>
        <b/>
        <u/>
        <sz val="11"/>
        <rFont val="Calibri"/>
        <family val="2"/>
        <scheme val="minor"/>
      </rPr>
      <t xml:space="preserve"> </t>
    </r>
  </si>
  <si>
    <r>
      <t xml:space="preserve"> </t>
    </r>
    <r>
      <rPr>
        <b/>
        <sz val="10.7"/>
        <color indexed="8"/>
        <rFont val="Calibri"/>
        <family val="2"/>
        <scheme val="minor"/>
      </rPr>
      <t xml:space="preserve">Ordinary Designed Mix Concrete </t>
    </r>
    <r>
      <rPr>
        <b/>
        <sz val="11"/>
        <rFont val="Calibri"/>
        <family val="2"/>
        <scheme val="minor"/>
      </rPr>
      <t xml:space="preserve"> </t>
    </r>
  </si>
  <si>
    <r>
      <t xml:space="preserve"> </t>
    </r>
    <r>
      <rPr>
        <b/>
        <sz val="10.7"/>
        <color indexed="8"/>
        <rFont val="Calibri"/>
        <family val="2"/>
        <scheme val="minor"/>
      </rPr>
      <t xml:space="preserve">Grade C15 </t>
    </r>
    <r>
      <rPr>
        <b/>
        <sz val="11"/>
        <rFont val="Calibri"/>
        <family val="2"/>
        <scheme val="minor"/>
      </rPr>
      <t xml:space="preserve"> </t>
    </r>
  </si>
  <si>
    <r>
      <rPr>
        <u/>
        <sz val="10.7"/>
        <color indexed="8"/>
        <rFont val="Calibri"/>
        <family val="2"/>
        <scheme val="minor"/>
      </rPr>
      <t>Designed mix, grade C15 concrete, to BS</t>
    </r>
    <r>
      <rPr>
        <u/>
        <sz val="11"/>
        <rFont val="Calibri"/>
        <family val="2"/>
        <scheme val="minor"/>
      </rPr>
      <t xml:space="preserve">5328, with ordinary portland cement to BS 5328, with ordinary portland cement to BS 12, aggregate to BS882, for the following  aggregate sizes      </t>
    </r>
  </si>
  <si>
    <r>
      <t xml:space="preserve"> </t>
    </r>
    <r>
      <rPr>
        <sz val="10.7"/>
        <color indexed="8"/>
        <rFont val="Calibri"/>
        <family val="2"/>
        <scheme val="minor"/>
      </rPr>
      <t xml:space="preserve">3.1 </t>
    </r>
    <r>
      <rPr>
        <sz val="11"/>
        <rFont val="Calibri"/>
        <family val="2"/>
        <scheme val="minor"/>
      </rPr>
      <t xml:space="preserve"> </t>
    </r>
  </si>
  <si>
    <r>
      <t xml:space="preserve"> </t>
    </r>
    <r>
      <rPr>
        <sz val="10.7"/>
        <color indexed="8"/>
        <rFont val="Calibri"/>
        <family val="2"/>
        <scheme val="minor"/>
      </rPr>
      <t xml:space="preserve">20mm aggregate </t>
    </r>
    <r>
      <rPr>
        <sz val="11"/>
        <rFont val="Calibri"/>
        <family val="2"/>
        <scheme val="minor"/>
      </rPr>
      <t xml:space="preserve"> </t>
    </r>
  </si>
  <si>
    <r>
      <t xml:space="preserve"> </t>
    </r>
    <r>
      <rPr>
        <sz val="10.7"/>
        <color indexed="8"/>
        <rFont val="Calibri"/>
        <family val="2"/>
        <scheme val="minor"/>
      </rPr>
      <t xml:space="preserve">1.50 </t>
    </r>
    <r>
      <rPr>
        <sz val="11"/>
        <rFont val="Calibri"/>
        <family val="2"/>
        <scheme val="minor"/>
      </rPr>
      <t xml:space="preserve"> </t>
    </r>
  </si>
  <si>
    <r>
      <t xml:space="preserve"> </t>
    </r>
    <r>
      <rPr>
        <b/>
        <sz val="10.7"/>
        <color indexed="8"/>
        <rFont val="Calibri"/>
        <family val="2"/>
        <scheme val="minor"/>
      </rPr>
      <t xml:space="preserve">Grade C20 </t>
    </r>
    <r>
      <rPr>
        <b/>
        <sz val="11"/>
        <rFont val="Calibri"/>
        <family val="2"/>
        <scheme val="minor"/>
      </rPr>
      <t xml:space="preserve"> </t>
    </r>
  </si>
  <si>
    <r>
      <rPr>
        <u/>
        <sz val="10.7"/>
        <color indexed="8"/>
        <rFont val="Calibri"/>
        <family val="2"/>
        <scheme val="minor"/>
      </rPr>
      <t>Designed mix, grade C20 concrete, to BS</t>
    </r>
    <r>
      <rPr>
        <u/>
        <sz val="11"/>
        <rFont val="Calibri"/>
        <family val="2"/>
        <scheme val="minor"/>
      </rPr>
      <t xml:space="preserve">5328, with ordinary portland cement to BS 12, aggregate to BS882, for the following  aggregate sizes    </t>
    </r>
  </si>
  <si>
    <r>
      <t xml:space="preserve"> </t>
    </r>
    <r>
      <rPr>
        <sz val="10.7"/>
        <color indexed="8"/>
        <rFont val="Calibri"/>
        <family val="2"/>
        <scheme val="minor"/>
      </rPr>
      <t xml:space="preserve">3.2 </t>
    </r>
    <r>
      <rPr>
        <sz val="11"/>
        <rFont val="Calibri"/>
        <family val="2"/>
        <scheme val="minor"/>
      </rPr>
      <t xml:space="preserve"> </t>
    </r>
  </si>
  <si>
    <r>
      <t xml:space="preserve"> </t>
    </r>
    <r>
      <rPr>
        <sz val="10.7"/>
        <color indexed="8"/>
        <rFont val="Calibri"/>
        <family val="2"/>
        <scheme val="minor"/>
      </rPr>
      <t xml:space="preserve">13.00 </t>
    </r>
    <r>
      <rPr>
        <sz val="11"/>
        <rFont val="Calibri"/>
        <family val="2"/>
        <scheme val="minor"/>
      </rPr>
      <t xml:space="preserve"> </t>
    </r>
  </si>
  <si>
    <r>
      <rPr>
        <b/>
        <u/>
        <sz val="10.7"/>
        <color indexed="8"/>
        <rFont val="Calibri"/>
        <family val="2"/>
        <scheme val="minor"/>
      </rPr>
      <t xml:space="preserve">Placing Mass Concrete </t>
    </r>
    <r>
      <rPr>
        <b/>
        <u/>
        <sz val="11"/>
        <rFont val="Calibri"/>
        <family val="2"/>
        <scheme val="minor"/>
      </rPr>
      <t xml:space="preserve"> </t>
    </r>
  </si>
  <si>
    <r>
      <rPr>
        <b/>
        <sz val="10.7"/>
        <color indexed="8"/>
        <rFont val="Calibri"/>
        <family val="2"/>
        <scheme val="minor"/>
      </rPr>
      <t xml:space="preserve">Blinding </t>
    </r>
    <r>
      <rPr>
        <b/>
        <sz val="11"/>
        <rFont val="Calibri"/>
        <family val="2"/>
        <scheme val="minor"/>
      </rPr>
      <t xml:space="preserve"> </t>
    </r>
  </si>
  <si>
    <r>
      <rPr>
        <u/>
        <sz val="10.7"/>
        <color indexed="8"/>
        <rFont val="Calibri"/>
        <family val="2"/>
        <scheme val="minor"/>
      </rPr>
      <t xml:space="preserve">Placing of mass concrete, blinding grade </t>
    </r>
    <r>
      <rPr>
        <u/>
        <sz val="11"/>
        <rFont val="Calibri"/>
        <family val="2"/>
        <scheme val="minor"/>
      </rPr>
      <t xml:space="preserve">C15, of the following thickness  </t>
    </r>
  </si>
  <si>
    <r>
      <t xml:space="preserve"> </t>
    </r>
    <r>
      <rPr>
        <sz val="10.7"/>
        <color indexed="8"/>
        <rFont val="Calibri"/>
        <family val="2"/>
        <scheme val="minor"/>
      </rPr>
      <t xml:space="preserve">3.3 </t>
    </r>
    <r>
      <rPr>
        <sz val="11"/>
        <rFont val="Calibri"/>
        <family val="2"/>
        <scheme val="minor"/>
      </rPr>
      <t xml:space="preserve"> </t>
    </r>
  </si>
  <si>
    <r>
      <t xml:space="preserve"> </t>
    </r>
    <r>
      <rPr>
        <sz val="10.7"/>
        <color indexed="8"/>
        <rFont val="Calibri"/>
        <family val="2"/>
        <scheme val="minor"/>
      </rPr>
      <t xml:space="preserve">Thickness not exceeding 150mm </t>
    </r>
    <r>
      <rPr>
        <sz val="11"/>
        <rFont val="Calibri"/>
        <family val="2"/>
        <scheme val="minor"/>
      </rPr>
      <t xml:space="preserve"> </t>
    </r>
  </si>
  <si>
    <r>
      <rPr>
        <b/>
        <sz val="10.7"/>
        <color indexed="8"/>
        <rFont val="Calibri"/>
        <family val="2"/>
        <scheme val="minor"/>
      </rPr>
      <t xml:space="preserve">Bases, Footings and Ground Slabs </t>
    </r>
    <r>
      <rPr>
        <b/>
        <sz val="11"/>
        <rFont val="Calibri"/>
        <family val="2"/>
        <scheme val="minor"/>
      </rPr>
      <t xml:space="preserve"> </t>
    </r>
  </si>
  <si>
    <r>
      <rPr>
        <u/>
        <sz val="10.7"/>
        <color indexed="8"/>
        <rFont val="Calibri"/>
        <family val="2"/>
        <scheme val="minor"/>
      </rPr>
      <t xml:space="preserve">Placing mass concrete C20 in foundation of </t>
    </r>
    <r>
      <rPr>
        <u/>
        <sz val="11"/>
        <rFont val="Calibri"/>
        <family val="2"/>
        <scheme val="minor"/>
      </rPr>
      <t xml:space="preserve">  the following thickness  </t>
    </r>
  </si>
  <si>
    <r>
      <t xml:space="preserve"> </t>
    </r>
    <r>
      <rPr>
        <sz val="10.7"/>
        <color indexed="8"/>
        <rFont val="Calibri"/>
        <family val="2"/>
        <scheme val="minor"/>
      </rPr>
      <t xml:space="preserve">Thickness 150-300mm </t>
    </r>
    <r>
      <rPr>
        <sz val="11"/>
        <rFont val="Calibri"/>
        <family val="2"/>
        <scheme val="minor"/>
      </rPr>
      <t xml:space="preserve"> </t>
    </r>
  </si>
  <si>
    <r>
      <rPr>
        <b/>
        <u/>
        <sz val="10.7"/>
        <color indexed="8"/>
        <rFont val="Calibri"/>
        <family val="2"/>
        <scheme val="minor"/>
      </rPr>
      <t xml:space="preserve">Placing mass concrete C20, for ground slab </t>
    </r>
    <r>
      <rPr>
        <b/>
        <u/>
        <sz val="11"/>
        <rFont val="Calibri"/>
        <family val="2"/>
        <scheme val="minor"/>
      </rPr>
      <t xml:space="preserve">  and ramp base of the following thickness  </t>
    </r>
  </si>
  <si>
    <r>
      <t xml:space="preserve"> </t>
    </r>
    <r>
      <rPr>
        <sz val="10.7"/>
        <color indexed="8"/>
        <rFont val="Calibri"/>
        <family val="2"/>
        <scheme val="minor"/>
      </rPr>
      <t xml:space="preserve">12.50 </t>
    </r>
    <r>
      <rPr>
        <sz val="11"/>
        <rFont val="Calibri"/>
        <family val="2"/>
        <scheme val="minor"/>
      </rPr>
      <t xml:space="preserve"> </t>
    </r>
  </si>
  <si>
    <r>
      <t xml:space="preserve"> </t>
    </r>
    <r>
      <rPr>
        <b/>
        <u/>
        <sz val="10.7"/>
        <color indexed="8"/>
        <rFont val="Calibri"/>
        <family val="2"/>
        <scheme val="minor"/>
      </rPr>
      <t xml:space="preserve">Placing Reinforced Concrete </t>
    </r>
    <r>
      <rPr>
        <b/>
        <u/>
        <sz val="11"/>
        <rFont val="Calibri"/>
        <family val="2"/>
        <scheme val="minor"/>
      </rPr>
      <t xml:space="preserve"> </t>
    </r>
  </si>
  <si>
    <t xml:space="preserve"> Bases, Under Ground Beams, Footings and  Ground Slabs </t>
  </si>
  <si>
    <r>
      <rPr>
        <u/>
        <sz val="10.7"/>
        <color indexed="8"/>
        <rFont val="Calibri"/>
        <family val="2"/>
        <scheme val="minor"/>
      </rPr>
      <t xml:space="preserve">Placing reinforced concrete C20, for </t>
    </r>
    <r>
      <rPr>
        <u/>
        <sz val="11"/>
        <rFont val="Calibri"/>
        <family val="2"/>
        <scheme val="minor"/>
      </rPr>
      <t xml:space="preserve">  suspended slab of the following thickness  </t>
    </r>
  </si>
  <si>
    <r>
      <t xml:space="preserve"> </t>
    </r>
    <r>
      <rPr>
        <sz val="10.7"/>
        <color indexed="8"/>
        <rFont val="Calibri"/>
        <family val="2"/>
        <scheme val="minor"/>
      </rPr>
      <t xml:space="preserve">3.6 </t>
    </r>
    <r>
      <rPr>
        <sz val="11"/>
        <rFont val="Calibri"/>
        <family val="2"/>
        <scheme val="minor"/>
      </rPr>
      <t xml:space="preserve"> </t>
    </r>
  </si>
  <si>
    <r>
      <t xml:space="preserve">Under Ground Beams/ </t>
    </r>
    <r>
      <rPr>
        <b/>
        <sz val="10.7"/>
        <color indexed="8"/>
        <rFont val="Calibri"/>
        <family val="2"/>
        <scheme val="minor"/>
      </rPr>
      <t xml:space="preserve">Beams </t>
    </r>
  </si>
  <si>
    <r>
      <rPr>
        <u/>
        <sz val="10.7"/>
        <color indexed="8"/>
        <rFont val="Calibri"/>
        <family val="2"/>
        <scheme val="minor"/>
      </rPr>
      <t xml:space="preserve">Placing reinforced concrete, grade C20, for </t>
    </r>
    <r>
      <rPr>
        <u/>
        <sz val="11"/>
        <rFont val="Calibri"/>
        <family val="2"/>
        <scheme val="minor"/>
      </rPr>
      <t xml:space="preserve">  beams of the following cross-sectional area  </t>
    </r>
  </si>
  <si>
    <r>
      <t xml:space="preserve"> </t>
    </r>
    <r>
      <rPr>
        <sz val="10.7"/>
        <color indexed="8"/>
        <rFont val="Calibri"/>
        <family val="2"/>
        <scheme val="minor"/>
      </rPr>
      <t xml:space="preserve">3.7 </t>
    </r>
    <r>
      <rPr>
        <sz val="11"/>
        <rFont val="Calibri"/>
        <family val="2"/>
        <scheme val="minor"/>
      </rPr>
      <t xml:space="preserve"> </t>
    </r>
  </si>
  <si>
    <r>
      <t xml:space="preserve"> </t>
    </r>
    <r>
      <rPr>
        <sz val="10.7"/>
        <color indexed="8"/>
        <rFont val="Calibri"/>
        <family val="2"/>
        <scheme val="minor"/>
      </rPr>
      <t xml:space="preserve">Cross-sectional area 0.03 -0.1 m2 </t>
    </r>
    <r>
      <rPr>
        <sz val="11"/>
        <rFont val="Calibri"/>
        <family val="2"/>
        <scheme val="minor"/>
      </rPr>
      <t xml:space="preserve"> </t>
    </r>
  </si>
  <si>
    <r>
      <t xml:space="preserve"> </t>
    </r>
    <r>
      <rPr>
        <sz val="10.7"/>
        <color indexed="8"/>
        <rFont val="Calibri"/>
        <family val="2"/>
        <scheme val="minor"/>
      </rPr>
      <t xml:space="preserve">3.8 </t>
    </r>
    <r>
      <rPr>
        <sz val="11"/>
        <rFont val="Calibri"/>
        <family val="2"/>
        <scheme val="minor"/>
      </rPr>
      <t xml:space="preserve"> </t>
    </r>
  </si>
  <si>
    <r>
      <t xml:space="preserve"> </t>
    </r>
    <r>
      <rPr>
        <sz val="10.7"/>
        <color indexed="8"/>
        <rFont val="Calibri"/>
        <family val="2"/>
        <scheme val="minor"/>
      </rPr>
      <t xml:space="preserve">Restraining beam at the middle level of pit </t>
    </r>
    <r>
      <rPr>
        <sz val="11"/>
        <rFont val="Calibri"/>
        <family val="2"/>
        <scheme val="minor"/>
      </rPr>
      <t xml:space="preserve">  and all ramps</t>
    </r>
  </si>
  <si>
    <r>
      <t xml:space="preserve"> </t>
    </r>
    <r>
      <rPr>
        <sz val="10.7"/>
        <color indexed="8"/>
        <rFont val="Calibri"/>
        <family val="2"/>
        <scheme val="minor"/>
      </rPr>
      <t xml:space="preserve">m </t>
    </r>
    <r>
      <rPr>
        <sz val="11"/>
        <rFont val="Calibri"/>
        <family val="2"/>
        <scheme val="minor"/>
      </rPr>
      <t xml:space="preserve"> </t>
    </r>
  </si>
  <si>
    <r>
      <t xml:space="preserve"> </t>
    </r>
    <r>
      <rPr>
        <sz val="10.7"/>
        <color indexed="8"/>
        <rFont val="Calibri"/>
        <family val="2"/>
        <scheme val="minor"/>
      </rPr>
      <t xml:space="preserve">90 </t>
    </r>
    <r>
      <rPr>
        <sz val="11"/>
        <rFont val="Calibri"/>
        <family val="2"/>
        <scheme val="minor"/>
      </rPr>
      <t xml:space="preserve"> </t>
    </r>
  </si>
  <si>
    <r>
      <t xml:space="preserve"> </t>
    </r>
    <r>
      <rPr>
        <b/>
        <sz val="10.7"/>
        <color indexed="8"/>
        <rFont val="Calibri"/>
        <family val="2"/>
        <scheme val="minor"/>
      </rPr>
      <t xml:space="preserve">CONCRETE ANCILLARIES </t>
    </r>
    <r>
      <rPr>
        <b/>
        <sz val="11"/>
        <rFont val="Calibri"/>
        <family val="2"/>
        <scheme val="minor"/>
      </rPr>
      <t xml:space="preserve"> </t>
    </r>
  </si>
  <si>
    <r>
      <t xml:space="preserve"> </t>
    </r>
    <r>
      <rPr>
        <sz val="10.7"/>
        <color indexed="8"/>
        <rFont val="Calibri"/>
        <family val="2"/>
        <scheme val="minor"/>
      </rPr>
      <t xml:space="preserve">3.9 </t>
    </r>
    <r>
      <rPr>
        <sz val="11"/>
        <rFont val="Calibri"/>
        <family val="2"/>
        <scheme val="minor"/>
      </rPr>
      <t xml:space="preserve"> </t>
    </r>
  </si>
  <si>
    <r>
      <t xml:space="preserve"> </t>
    </r>
    <r>
      <rPr>
        <sz val="10.7"/>
        <color indexed="8"/>
        <rFont val="Calibri"/>
        <family val="2"/>
        <scheme val="minor"/>
      </rPr>
      <t xml:space="preserve">Formwork for base slabs, rough finish, plane </t>
    </r>
    <r>
      <rPr>
        <sz val="11"/>
        <rFont val="Calibri"/>
        <family val="2"/>
        <scheme val="minor"/>
      </rPr>
      <t xml:space="preserve"> </t>
    </r>
  </si>
  <si>
    <r>
      <t xml:space="preserve"> </t>
    </r>
    <r>
      <rPr>
        <sz val="10.7"/>
        <color indexed="8"/>
        <rFont val="Calibri"/>
        <family val="2"/>
        <scheme val="minor"/>
      </rPr>
      <t>m</t>
    </r>
    <r>
      <rPr>
        <vertAlign val="superscript"/>
        <sz val="10.7"/>
        <color indexed="8"/>
        <rFont val="Calibri"/>
        <family val="2"/>
        <scheme val="minor"/>
      </rPr>
      <t>2</t>
    </r>
    <r>
      <rPr>
        <sz val="10.7"/>
        <color indexed="8"/>
        <rFont val="Calibri"/>
        <family val="2"/>
        <scheme val="minor"/>
      </rPr>
      <t xml:space="preserve"> </t>
    </r>
    <r>
      <rPr>
        <sz val="11"/>
        <rFont val="Calibri"/>
        <family val="2"/>
        <scheme val="minor"/>
      </rPr>
      <t xml:space="preserve"> </t>
    </r>
  </si>
  <si>
    <r>
      <t xml:space="preserve"> </t>
    </r>
    <r>
      <rPr>
        <sz val="10.7"/>
        <color indexed="8"/>
        <rFont val="Calibri"/>
        <family val="2"/>
        <scheme val="minor"/>
      </rPr>
      <t xml:space="preserve">vertical, width 0.2 -0.4m </t>
    </r>
    <r>
      <rPr>
        <sz val="11"/>
        <rFont val="Calibri"/>
        <family val="2"/>
        <scheme val="minor"/>
      </rPr>
      <t xml:space="preserve"> </t>
    </r>
  </si>
  <si>
    <r>
      <t xml:space="preserve"> </t>
    </r>
    <r>
      <rPr>
        <b/>
        <u/>
        <sz val="10.7"/>
        <color indexed="8"/>
        <rFont val="Calibri"/>
        <family val="2"/>
        <scheme val="minor"/>
      </rPr>
      <t xml:space="preserve">Formwork-Fair Finish </t>
    </r>
    <r>
      <rPr>
        <b/>
        <u/>
        <sz val="11"/>
        <rFont val="Calibri"/>
        <family val="2"/>
        <scheme val="minor"/>
      </rPr>
      <t xml:space="preserve"> </t>
    </r>
  </si>
  <si>
    <r>
      <t xml:space="preserve"> </t>
    </r>
    <r>
      <rPr>
        <b/>
        <sz val="10.7"/>
        <color indexed="8"/>
        <rFont val="Calibri"/>
        <family val="2"/>
        <scheme val="minor"/>
      </rPr>
      <t xml:space="preserve">Fair Finish Plane Horizontal </t>
    </r>
    <r>
      <rPr>
        <b/>
        <sz val="11"/>
        <rFont val="Calibri"/>
        <family val="2"/>
        <scheme val="minor"/>
      </rPr>
      <t xml:space="preserve"> </t>
    </r>
  </si>
  <si>
    <r>
      <rPr>
        <u/>
        <sz val="10.7"/>
        <color indexed="8"/>
        <rFont val="Calibri"/>
        <family val="2"/>
        <scheme val="minor"/>
      </rPr>
      <t xml:space="preserve">Plane fair finish horizontal formwork of the </t>
    </r>
    <r>
      <rPr>
        <u/>
        <sz val="11"/>
        <rFont val="Calibri"/>
        <family val="2"/>
        <scheme val="minor"/>
      </rPr>
      <t xml:space="preserve">  following width  </t>
    </r>
  </si>
  <si>
    <r>
      <t xml:space="preserve"> </t>
    </r>
    <r>
      <rPr>
        <sz val="10.7"/>
        <color indexed="8"/>
        <rFont val="Calibri"/>
        <family val="2"/>
        <scheme val="minor"/>
      </rPr>
      <t xml:space="preserve">3.10 </t>
    </r>
    <r>
      <rPr>
        <sz val="11"/>
        <rFont val="Calibri"/>
        <family val="2"/>
        <scheme val="minor"/>
      </rPr>
      <t xml:space="preserve"> </t>
    </r>
  </si>
  <si>
    <r>
      <t xml:space="preserve"> </t>
    </r>
    <r>
      <rPr>
        <sz val="10.7"/>
        <color indexed="8"/>
        <rFont val="Calibri"/>
        <family val="2"/>
        <scheme val="minor"/>
      </rPr>
      <t xml:space="preserve">Width 0.4 -1.22m </t>
    </r>
    <r>
      <rPr>
        <sz val="11"/>
        <rFont val="Calibri"/>
        <family val="2"/>
        <scheme val="minor"/>
      </rPr>
      <t xml:space="preserve"> </t>
    </r>
  </si>
  <si>
    <r>
      <t xml:space="preserve"> </t>
    </r>
    <r>
      <rPr>
        <sz val="10.7"/>
        <color indexed="8"/>
        <rFont val="Calibri"/>
        <family val="2"/>
        <scheme val="minor"/>
      </rPr>
      <t xml:space="preserve">2.00 </t>
    </r>
    <r>
      <rPr>
        <sz val="11"/>
        <rFont val="Calibri"/>
        <family val="2"/>
        <scheme val="minor"/>
      </rPr>
      <t xml:space="preserve"> </t>
    </r>
  </si>
  <si>
    <r>
      <t xml:space="preserve"> </t>
    </r>
    <r>
      <rPr>
        <sz val="10.7"/>
        <color indexed="8"/>
        <rFont val="Calibri"/>
        <family val="2"/>
        <scheme val="minor"/>
      </rPr>
      <t xml:space="preserve">3.11 </t>
    </r>
    <r>
      <rPr>
        <sz val="11"/>
        <rFont val="Calibri"/>
        <family val="2"/>
        <scheme val="minor"/>
      </rPr>
      <t xml:space="preserve"> </t>
    </r>
  </si>
  <si>
    <r>
      <t xml:space="preserve"> </t>
    </r>
    <r>
      <rPr>
        <sz val="10.7"/>
        <color indexed="8"/>
        <rFont val="Calibri"/>
        <family val="2"/>
        <scheme val="minor"/>
      </rPr>
      <t xml:space="preserve">Width exceeding 1.22m </t>
    </r>
    <r>
      <rPr>
        <sz val="11"/>
        <rFont val="Calibri"/>
        <family val="2"/>
        <scheme val="minor"/>
      </rPr>
      <t xml:space="preserve"> </t>
    </r>
  </si>
  <si>
    <r>
      <t xml:space="preserve"> </t>
    </r>
    <r>
      <rPr>
        <sz val="10.7"/>
        <color indexed="8"/>
        <rFont val="Calibri"/>
        <family val="2"/>
        <scheme val="minor"/>
      </rPr>
      <t xml:space="preserve">20.00 </t>
    </r>
    <r>
      <rPr>
        <sz val="11"/>
        <rFont val="Calibri"/>
        <family val="2"/>
        <scheme val="minor"/>
      </rPr>
      <t xml:space="preserve"> </t>
    </r>
  </si>
  <si>
    <r>
      <t xml:space="preserve"> </t>
    </r>
    <r>
      <rPr>
        <b/>
        <sz val="10.7"/>
        <color indexed="8"/>
        <rFont val="Calibri"/>
        <family val="2"/>
        <scheme val="minor"/>
      </rPr>
      <t xml:space="preserve">Fair Finish Plane Vertical </t>
    </r>
    <r>
      <rPr>
        <b/>
        <sz val="11"/>
        <rFont val="Calibri"/>
        <family val="2"/>
        <scheme val="minor"/>
      </rPr>
      <t xml:space="preserve"> </t>
    </r>
  </si>
  <si>
    <r>
      <rPr>
        <u/>
        <sz val="10.7"/>
        <color indexed="8"/>
        <rFont val="Calibri"/>
        <family val="2"/>
        <scheme val="minor"/>
      </rPr>
      <t xml:space="preserve">Plane fair finish vertical formwork of the </t>
    </r>
    <r>
      <rPr>
        <u/>
        <sz val="11"/>
        <rFont val="Calibri"/>
        <family val="2"/>
        <scheme val="minor"/>
      </rPr>
      <t xml:space="preserve">  following width  </t>
    </r>
  </si>
  <si>
    <r>
      <t xml:space="preserve"> </t>
    </r>
    <r>
      <rPr>
        <sz val="10.7"/>
        <color indexed="8"/>
        <rFont val="Calibri"/>
        <family val="2"/>
        <scheme val="minor"/>
      </rPr>
      <t xml:space="preserve">3.12 </t>
    </r>
    <r>
      <rPr>
        <sz val="11"/>
        <rFont val="Calibri"/>
        <family val="2"/>
        <scheme val="minor"/>
      </rPr>
      <t xml:space="preserve"> </t>
    </r>
  </si>
  <si>
    <r>
      <t xml:space="preserve"> </t>
    </r>
    <r>
      <rPr>
        <sz val="10.7"/>
        <color indexed="8"/>
        <rFont val="Calibri"/>
        <family val="2"/>
        <scheme val="minor"/>
      </rPr>
      <t xml:space="preserve">Formwork for Ring Beam, fair finish, height </t>
    </r>
    <r>
      <rPr>
        <sz val="11"/>
        <rFont val="Calibri"/>
        <family val="2"/>
        <scheme val="minor"/>
      </rPr>
      <t xml:space="preserve"> </t>
    </r>
  </si>
  <si>
    <r>
      <t xml:space="preserve"> </t>
    </r>
    <r>
      <rPr>
        <sz val="10.7"/>
        <color indexed="8"/>
        <rFont val="Calibri"/>
        <family val="2"/>
        <scheme val="minor"/>
      </rPr>
      <t xml:space="preserve">41 </t>
    </r>
    <r>
      <rPr>
        <sz val="11"/>
        <rFont val="Calibri"/>
        <family val="2"/>
        <scheme val="minor"/>
      </rPr>
      <t xml:space="preserve"> </t>
    </r>
  </si>
  <si>
    <r>
      <t xml:space="preserve"> </t>
    </r>
    <r>
      <rPr>
        <sz val="10.7"/>
        <color indexed="8"/>
        <rFont val="Calibri"/>
        <family val="2"/>
        <scheme val="minor"/>
      </rPr>
      <t xml:space="preserve">0.2m </t>
    </r>
    <r>
      <rPr>
        <sz val="11"/>
        <rFont val="Calibri"/>
        <family val="2"/>
        <scheme val="minor"/>
      </rPr>
      <t xml:space="preserve"> </t>
    </r>
  </si>
  <si>
    <r>
      <t xml:space="preserve"> </t>
    </r>
    <r>
      <rPr>
        <b/>
        <u/>
        <sz val="10.7"/>
        <color indexed="8"/>
        <rFont val="Calibri"/>
        <family val="2"/>
        <scheme val="minor"/>
      </rPr>
      <t xml:space="preserve">Reinforcement </t>
    </r>
    <r>
      <rPr>
        <b/>
        <u/>
        <sz val="11"/>
        <rFont val="Calibri"/>
        <family val="2"/>
        <scheme val="minor"/>
      </rPr>
      <t xml:space="preserve"> </t>
    </r>
  </si>
  <si>
    <r>
      <t xml:space="preserve"> </t>
    </r>
    <r>
      <rPr>
        <b/>
        <u/>
        <sz val="10.7"/>
        <color indexed="8"/>
        <rFont val="Calibri"/>
        <family val="2"/>
        <scheme val="minor"/>
      </rPr>
      <t xml:space="preserve">Deformed High Yield Steel </t>
    </r>
    <r>
      <rPr>
        <b/>
        <u/>
        <sz val="11"/>
        <rFont val="Calibri"/>
        <family val="2"/>
        <scheme val="minor"/>
      </rPr>
      <t xml:space="preserve"> </t>
    </r>
  </si>
  <si>
    <r>
      <t xml:space="preserve"> </t>
    </r>
    <r>
      <rPr>
        <u/>
        <sz val="10.7"/>
        <color indexed="8"/>
        <rFont val="Calibri"/>
        <family val="2"/>
        <scheme val="minor"/>
      </rPr>
      <t xml:space="preserve">High yield ribbed bars to BS 4449 and of the following sizes </t>
    </r>
    <r>
      <rPr>
        <u/>
        <sz val="11"/>
        <rFont val="Calibri"/>
        <family val="2"/>
        <scheme val="minor"/>
      </rPr>
      <t xml:space="preserve"> </t>
    </r>
  </si>
  <si>
    <r>
      <t xml:space="preserve"> </t>
    </r>
    <r>
      <rPr>
        <sz val="10.7"/>
        <color indexed="8"/>
        <rFont val="Calibri"/>
        <family val="2"/>
        <scheme val="minor"/>
      </rPr>
      <t xml:space="preserve">3.13 </t>
    </r>
    <r>
      <rPr>
        <sz val="11"/>
        <rFont val="Calibri"/>
        <family val="2"/>
        <scheme val="minor"/>
      </rPr>
      <t xml:space="preserve"> </t>
    </r>
  </si>
  <si>
    <r>
      <t xml:space="preserve"> </t>
    </r>
    <r>
      <rPr>
        <sz val="10.7"/>
        <color indexed="8"/>
        <rFont val="Calibri"/>
        <family val="2"/>
        <scheme val="minor"/>
      </rPr>
      <t xml:space="preserve">Nominal size, 6-16mm </t>
    </r>
    <r>
      <rPr>
        <sz val="11"/>
        <rFont val="Calibri"/>
        <family val="2"/>
        <scheme val="minor"/>
      </rPr>
      <t xml:space="preserve"> </t>
    </r>
  </si>
  <si>
    <r>
      <t xml:space="preserve"> </t>
    </r>
    <r>
      <rPr>
        <sz val="10.7"/>
        <color indexed="8"/>
        <rFont val="Calibri"/>
        <family val="2"/>
        <scheme val="minor"/>
      </rPr>
      <t xml:space="preserve">t </t>
    </r>
    <r>
      <rPr>
        <sz val="11"/>
        <rFont val="Calibri"/>
        <family val="2"/>
        <scheme val="minor"/>
      </rPr>
      <t xml:space="preserve"> </t>
    </r>
  </si>
  <si>
    <r>
      <t xml:space="preserve"> </t>
    </r>
    <r>
      <rPr>
        <b/>
        <u/>
        <sz val="10.7"/>
        <color indexed="8"/>
        <rFont val="Calibri"/>
        <family val="2"/>
        <scheme val="minor"/>
      </rPr>
      <t xml:space="preserve">Steel Fabric </t>
    </r>
    <r>
      <rPr>
        <b/>
        <u/>
        <sz val="11"/>
        <rFont val="Calibri"/>
        <family val="2"/>
        <scheme val="minor"/>
      </rPr>
      <t xml:space="preserve"> </t>
    </r>
  </si>
  <si>
    <r>
      <t xml:space="preserve"> </t>
    </r>
    <r>
      <rPr>
        <u/>
        <sz val="10.7"/>
        <color indexed="8"/>
        <rFont val="Calibri"/>
        <family val="2"/>
        <scheme val="minor"/>
      </rPr>
      <t xml:space="preserve">Steel fabric reinforcement to BS4483, fabric </t>
    </r>
    <r>
      <rPr>
        <u/>
        <sz val="11"/>
        <rFont val="Calibri"/>
        <family val="2"/>
        <scheme val="minor"/>
      </rPr>
      <t xml:space="preserve">  reference A142, in concrete floor slab with minimum 200mm end side laps, and of the following mass  </t>
    </r>
  </si>
  <si>
    <r>
      <t xml:space="preserve"> </t>
    </r>
    <r>
      <rPr>
        <sz val="10.7"/>
        <color indexed="8"/>
        <rFont val="Calibri"/>
        <family val="2"/>
        <scheme val="minor"/>
      </rPr>
      <t xml:space="preserve">3.14 </t>
    </r>
    <r>
      <rPr>
        <sz val="11"/>
        <rFont val="Calibri"/>
        <family val="2"/>
        <scheme val="minor"/>
      </rPr>
      <t xml:space="preserve"> </t>
    </r>
  </si>
  <si>
    <r>
      <t xml:space="preserve"> </t>
    </r>
    <r>
      <rPr>
        <sz val="10.7"/>
        <color indexed="8"/>
        <rFont val="Calibri"/>
        <family val="2"/>
        <scheme val="minor"/>
      </rPr>
      <t xml:space="preserve">Nominal mass 2-3 kg/m² </t>
    </r>
    <r>
      <rPr>
        <sz val="11"/>
        <rFont val="Calibri"/>
        <family val="2"/>
        <scheme val="minor"/>
      </rPr>
      <t xml:space="preserve"> </t>
    </r>
  </si>
  <si>
    <r>
      <t xml:space="preserve"> </t>
    </r>
    <r>
      <rPr>
        <sz val="10.7"/>
        <color indexed="8"/>
        <rFont val="Calibri"/>
        <family val="2"/>
        <scheme val="minor"/>
      </rPr>
      <t xml:space="preserve">80.00 </t>
    </r>
    <r>
      <rPr>
        <sz val="11"/>
        <rFont val="Calibri"/>
        <family val="2"/>
        <scheme val="minor"/>
      </rPr>
      <t xml:space="preserve"> </t>
    </r>
  </si>
  <si>
    <r>
      <t xml:space="preserve"> </t>
    </r>
    <r>
      <rPr>
        <b/>
        <u/>
        <sz val="10.7"/>
        <color indexed="8"/>
        <rFont val="Calibri"/>
        <family val="2"/>
        <scheme val="minor"/>
      </rPr>
      <t xml:space="preserve">Concrete Accessories </t>
    </r>
    <r>
      <rPr>
        <b/>
        <u/>
        <sz val="11"/>
        <rFont val="Calibri"/>
        <family val="2"/>
        <scheme val="minor"/>
      </rPr>
      <t xml:space="preserve"> </t>
    </r>
  </si>
  <si>
    <r>
      <t xml:space="preserve"> </t>
    </r>
    <r>
      <rPr>
        <b/>
        <sz val="10.7"/>
        <color indexed="8"/>
        <rFont val="Calibri"/>
        <family val="2"/>
        <scheme val="minor"/>
      </rPr>
      <t xml:space="preserve">Finishing of top surfaces </t>
    </r>
    <r>
      <rPr>
        <b/>
        <sz val="11"/>
        <rFont val="Calibri"/>
        <family val="2"/>
        <scheme val="minor"/>
      </rPr>
      <t xml:space="preserve"> </t>
    </r>
  </si>
  <si>
    <r>
      <t xml:space="preserve"> </t>
    </r>
    <r>
      <rPr>
        <u/>
        <sz val="10.7"/>
        <color indexed="8"/>
        <rFont val="Calibri"/>
        <family val="2"/>
        <scheme val="minor"/>
      </rPr>
      <t xml:space="preserve">Finishing of top surfaces by the following </t>
    </r>
    <r>
      <rPr>
        <u/>
        <sz val="11"/>
        <rFont val="Calibri"/>
        <family val="2"/>
        <scheme val="minor"/>
      </rPr>
      <t xml:space="preserve"> methods  </t>
    </r>
  </si>
  <si>
    <r>
      <t xml:space="preserve"> </t>
    </r>
    <r>
      <rPr>
        <sz val="10.7"/>
        <color indexed="8"/>
        <rFont val="Calibri"/>
        <family val="2"/>
        <scheme val="minor"/>
      </rPr>
      <t xml:space="preserve">3.15 </t>
    </r>
    <r>
      <rPr>
        <sz val="11"/>
        <rFont val="Calibri"/>
        <family val="2"/>
        <scheme val="minor"/>
      </rPr>
      <t xml:space="preserve"> </t>
    </r>
  </si>
  <si>
    <r>
      <t xml:space="preserve"> </t>
    </r>
    <r>
      <rPr>
        <sz val="10.7"/>
        <color indexed="8"/>
        <rFont val="Calibri"/>
        <family val="2"/>
        <scheme val="minor"/>
      </rPr>
      <t xml:space="preserve">Class U3 steel trowel finish </t>
    </r>
    <r>
      <rPr>
        <sz val="11"/>
        <rFont val="Calibri"/>
        <family val="2"/>
        <scheme val="minor"/>
      </rPr>
      <t xml:space="preserve"> </t>
    </r>
  </si>
  <si>
    <r>
      <t xml:space="preserve"> </t>
    </r>
    <r>
      <rPr>
        <sz val="10.7"/>
        <color indexed="8"/>
        <rFont val="Calibri"/>
        <family val="2"/>
        <scheme val="minor"/>
      </rPr>
      <t xml:space="preserve">105.50 </t>
    </r>
    <r>
      <rPr>
        <sz val="11"/>
        <rFont val="Calibri"/>
        <family val="2"/>
        <scheme val="minor"/>
      </rPr>
      <t xml:space="preserve"> </t>
    </r>
  </si>
  <si>
    <r>
      <t xml:space="preserve"> </t>
    </r>
    <r>
      <rPr>
        <sz val="10.7"/>
        <color indexed="8"/>
        <rFont val="Calibri"/>
        <family val="2"/>
        <scheme val="minor"/>
      </rPr>
      <t xml:space="preserve">3.16 </t>
    </r>
    <r>
      <rPr>
        <sz val="11"/>
        <rFont val="Calibri"/>
        <family val="2"/>
        <scheme val="minor"/>
      </rPr>
      <t xml:space="preserve"> </t>
    </r>
  </si>
  <si>
    <r>
      <t>P</t>
    </r>
    <r>
      <rPr>
        <sz val="10.7"/>
        <color indexed="8"/>
        <rFont val="Calibri"/>
        <family val="2"/>
        <scheme val="minor"/>
      </rPr>
      <t xml:space="preserve">ipes of various diameters not exceeding </t>
    </r>
    <r>
      <rPr>
        <sz val="11"/>
        <rFont val="Calibri"/>
        <family val="2"/>
        <scheme val="minor"/>
      </rPr>
      <t xml:space="preserve">  300mm, trough walls (supply of pipes elsewhere)  </t>
    </r>
  </si>
  <si>
    <r>
      <t xml:space="preserve"> </t>
    </r>
    <r>
      <rPr>
        <sz val="10.7"/>
        <color indexed="8"/>
        <rFont val="Calibri"/>
        <family val="2"/>
        <scheme val="minor"/>
      </rPr>
      <t xml:space="preserve">4 </t>
    </r>
    <r>
      <rPr>
        <sz val="11"/>
        <rFont val="Calibri"/>
        <family val="2"/>
        <scheme val="minor"/>
      </rPr>
      <t xml:space="preserve"> </t>
    </r>
  </si>
  <si>
    <r>
      <t xml:space="preserve"> </t>
    </r>
    <r>
      <rPr>
        <b/>
        <sz val="10.7"/>
        <color indexed="8"/>
        <rFont val="Calibri"/>
        <family val="2"/>
        <scheme val="minor"/>
      </rPr>
      <t xml:space="preserve">BRICKWORK, BLOCKWORK AND MASONRY </t>
    </r>
    <r>
      <rPr>
        <b/>
        <sz val="11"/>
        <rFont val="Calibri"/>
        <family val="2"/>
        <scheme val="minor"/>
      </rPr>
      <t xml:space="preserve"> </t>
    </r>
  </si>
  <si>
    <r>
      <t xml:space="preserve"> </t>
    </r>
    <r>
      <rPr>
        <b/>
        <u/>
        <sz val="10.7"/>
        <color indexed="8"/>
        <rFont val="Calibri"/>
        <family val="2"/>
        <scheme val="minor"/>
      </rPr>
      <t xml:space="preserve">Burnt Clay Brickwork </t>
    </r>
    <r>
      <rPr>
        <b/>
        <u/>
        <sz val="11"/>
        <rFont val="Calibri"/>
        <family val="2"/>
        <scheme val="minor"/>
      </rPr>
      <t xml:space="preserve"> </t>
    </r>
  </si>
  <si>
    <r>
      <t xml:space="preserve"> </t>
    </r>
    <r>
      <rPr>
        <u/>
        <sz val="10.7"/>
        <color indexed="8"/>
        <rFont val="Calibri"/>
        <family val="2"/>
        <scheme val="minor"/>
      </rPr>
      <t xml:space="preserve">Solid burnt clay brickwork to BS 3921, jointed </t>
    </r>
    <r>
      <rPr>
        <u/>
        <sz val="11"/>
        <rFont val="Calibri"/>
        <family val="2"/>
        <scheme val="minor"/>
      </rPr>
      <t xml:space="preserve"> with ordinary 1:4 cement mortar, hoop irons every three courses, and of the following   thicknesses  </t>
    </r>
  </si>
  <si>
    <r>
      <t xml:space="preserve"> </t>
    </r>
    <r>
      <rPr>
        <sz val="10.7"/>
        <color indexed="8"/>
        <rFont val="Calibri"/>
        <family val="2"/>
        <scheme val="minor"/>
      </rPr>
      <t xml:space="preserve">4.1 </t>
    </r>
    <r>
      <rPr>
        <sz val="11"/>
        <rFont val="Calibri"/>
        <family val="2"/>
        <scheme val="minor"/>
      </rPr>
      <t xml:space="preserve"> </t>
    </r>
  </si>
  <si>
    <r>
      <t xml:space="preserve"> </t>
    </r>
    <r>
      <rPr>
        <sz val="10.7"/>
        <color indexed="8"/>
        <rFont val="Calibri"/>
        <family val="2"/>
        <scheme val="minor"/>
      </rPr>
      <t xml:space="preserve">134.50 </t>
    </r>
    <r>
      <rPr>
        <sz val="11"/>
        <rFont val="Calibri"/>
        <family val="2"/>
        <scheme val="minor"/>
      </rPr>
      <t xml:space="preserve"> </t>
    </r>
  </si>
  <si>
    <r>
      <t xml:space="preserve"> </t>
    </r>
    <r>
      <rPr>
        <u/>
        <sz val="10.7"/>
        <color indexed="8"/>
        <rFont val="Calibri"/>
        <family val="2"/>
        <scheme val="minor"/>
      </rPr>
      <t xml:space="preserve">Solid burnt clay brickwork to BS 3921, jointed </t>
    </r>
    <r>
      <rPr>
        <u/>
        <sz val="11"/>
        <rFont val="Calibri"/>
        <family val="2"/>
        <scheme val="minor"/>
      </rPr>
      <t xml:space="preserve">  with ordinary 1:4 cement mortar, hoop irons  every three courses, and of the following  thicknesses  </t>
    </r>
  </si>
  <si>
    <r>
      <t xml:space="preserve"> </t>
    </r>
    <r>
      <rPr>
        <sz val="10.7"/>
        <color indexed="8"/>
        <rFont val="Calibri"/>
        <family val="2"/>
        <scheme val="minor"/>
      </rPr>
      <t xml:space="preserve">4.2 </t>
    </r>
    <r>
      <rPr>
        <sz val="11"/>
        <rFont val="Calibri"/>
        <family val="2"/>
        <scheme val="minor"/>
      </rPr>
      <t xml:space="preserve"> </t>
    </r>
  </si>
  <si>
    <r>
      <t xml:space="preserve"> </t>
    </r>
    <r>
      <rPr>
        <sz val="10.7"/>
        <color indexed="8"/>
        <rFont val="Calibri"/>
        <family val="2"/>
        <scheme val="minor"/>
      </rPr>
      <t xml:space="preserve">150 mm thick </t>
    </r>
    <r>
      <rPr>
        <sz val="11"/>
        <rFont val="Calibri"/>
        <family val="2"/>
        <scheme val="minor"/>
      </rPr>
      <t xml:space="preserve"> </t>
    </r>
  </si>
  <si>
    <r>
      <t xml:space="preserve"> </t>
    </r>
    <r>
      <rPr>
        <sz val="10.7"/>
        <color indexed="8"/>
        <rFont val="Calibri"/>
        <family val="2"/>
        <scheme val="minor"/>
      </rPr>
      <t xml:space="preserve">78.50 </t>
    </r>
    <r>
      <rPr>
        <sz val="11"/>
        <rFont val="Calibri"/>
        <family val="2"/>
        <scheme val="minor"/>
      </rPr>
      <t xml:space="preserve"> </t>
    </r>
  </si>
  <si>
    <r>
      <t xml:space="preserve"> </t>
    </r>
    <r>
      <rPr>
        <u/>
        <sz val="10.7"/>
        <color indexed="8"/>
        <rFont val="Calibri"/>
        <family val="2"/>
        <scheme val="minor"/>
      </rPr>
      <t xml:space="preserve">Burnt clay pompei grill brickwork vents, </t>
    </r>
    <r>
      <rPr>
        <u/>
        <sz val="11"/>
        <rFont val="Calibri"/>
        <family val="2"/>
        <scheme val="minor"/>
      </rPr>
      <t xml:space="preserve">  jointed with ordinary 1:4 cement mortar,   hoop irons every three courses, as detailed in  ﻿the drawings of the following sizes   
</t>
    </r>
  </si>
  <si>
    <r>
      <t xml:space="preserve"> </t>
    </r>
    <r>
      <rPr>
        <sz val="10.7"/>
        <color indexed="8"/>
        <rFont val="Calibri"/>
        <family val="2"/>
        <scheme val="minor"/>
      </rPr>
      <t xml:space="preserve">4.3 </t>
    </r>
    <r>
      <rPr>
        <sz val="11"/>
        <rFont val="Calibri"/>
        <family val="2"/>
        <scheme val="minor"/>
      </rPr>
      <t xml:space="preserve"> </t>
    </r>
  </si>
  <si>
    <r>
      <t xml:space="preserve"> </t>
    </r>
    <r>
      <rPr>
        <sz val="10.7"/>
        <color indexed="8"/>
        <rFont val="Calibri"/>
        <family val="2"/>
        <scheme val="minor"/>
      </rPr>
      <t xml:space="preserve">100 mm thick </t>
    </r>
    <r>
      <rPr>
        <sz val="11"/>
        <rFont val="Calibri"/>
        <family val="2"/>
        <scheme val="minor"/>
      </rPr>
      <t xml:space="preserve"> </t>
    </r>
  </si>
  <si>
    <r>
      <t xml:space="preserve"> </t>
    </r>
    <r>
      <rPr>
        <sz val="10.7"/>
        <color indexed="8"/>
        <rFont val="Calibri"/>
        <family val="2"/>
        <scheme val="minor"/>
      </rPr>
      <t xml:space="preserve">9.00 </t>
    </r>
    <r>
      <rPr>
        <sz val="11"/>
        <rFont val="Calibri"/>
        <family val="2"/>
        <scheme val="minor"/>
      </rPr>
      <t xml:space="preserve"> </t>
    </r>
  </si>
  <si>
    <r>
      <t xml:space="preserve"> </t>
    </r>
    <r>
      <rPr>
        <u/>
        <sz val="10.7"/>
        <color indexed="8"/>
        <rFont val="Calibri"/>
        <family val="2"/>
        <scheme val="minor"/>
      </rPr>
      <t xml:space="preserve">Damp proof course of bitumen impregnated </t>
    </r>
    <r>
      <rPr>
        <u/>
        <sz val="11"/>
        <rFont val="Calibri"/>
        <family val="2"/>
        <scheme val="minor"/>
      </rPr>
      <t xml:space="preserve">  fabric to BS 6398 for the following wall   thickness  </t>
    </r>
  </si>
  <si>
    <r>
      <t xml:space="preserve"> </t>
    </r>
    <r>
      <rPr>
        <sz val="10.7"/>
        <color indexed="8"/>
        <rFont val="Calibri"/>
        <family val="2"/>
        <scheme val="minor"/>
      </rPr>
      <t xml:space="preserve">4.4 </t>
    </r>
    <r>
      <rPr>
        <sz val="11"/>
        <rFont val="Calibri"/>
        <family val="2"/>
        <scheme val="minor"/>
      </rPr>
      <t xml:space="preserve"> </t>
    </r>
  </si>
  <si>
    <r>
      <t xml:space="preserve"> </t>
    </r>
    <r>
      <rPr>
        <sz val="10.7"/>
        <color indexed="8"/>
        <rFont val="Calibri"/>
        <family val="2"/>
        <scheme val="minor"/>
      </rPr>
      <t xml:space="preserve">62.00 </t>
    </r>
    <r>
      <rPr>
        <sz val="11"/>
        <rFont val="Calibri"/>
        <family val="2"/>
        <scheme val="minor"/>
      </rPr>
      <t xml:space="preserve"> </t>
    </r>
  </si>
  <si>
    <r>
      <t xml:space="preserve"> </t>
    </r>
    <r>
      <rPr>
        <b/>
        <sz val="10.7"/>
        <color indexed="8"/>
        <rFont val="Calibri"/>
        <family val="2"/>
        <scheme val="minor"/>
      </rPr>
      <t xml:space="preserve">FINISHES HAND WASHING STATION AND </t>
    </r>
    <r>
      <rPr>
        <b/>
        <sz val="11"/>
        <rFont val="Calibri"/>
        <family val="2"/>
        <scheme val="minor"/>
      </rPr>
      <t xml:space="preserve"> DOORS  </t>
    </r>
  </si>
  <si>
    <r>
      <t xml:space="preserve"> </t>
    </r>
    <r>
      <rPr>
        <b/>
        <sz val="10.7"/>
        <color indexed="8"/>
        <rFont val="Calibri"/>
        <family val="2"/>
        <scheme val="minor"/>
      </rPr>
      <t xml:space="preserve">Wall Finishes </t>
    </r>
    <r>
      <rPr>
        <b/>
        <sz val="11"/>
        <rFont val="Calibri"/>
        <family val="2"/>
        <scheme val="minor"/>
      </rPr>
      <t xml:space="preserve"> </t>
    </r>
  </si>
  <si>
    <r>
      <rPr>
        <b/>
        <u/>
        <sz val="10.7"/>
        <color indexed="8"/>
        <rFont val="Calibri"/>
        <family val="2"/>
        <scheme val="minor"/>
      </rPr>
      <t xml:space="preserve">Internal cement lime and sand (1:1:4) wall </t>
    </r>
    <r>
      <rPr>
        <b/>
        <u/>
        <sz val="11"/>
        <rFont val="Calibri"/>
        <family val="2"/>
        <scheme val="minor"/>
      </rPr>
      <t xml:space="preserve">plaster in 2-coats:  </t>
    </r>
  </si>
  <si>
    <r>
      <t xml:space="preserve">Two coats external cement render (1:3)  to </t>
    </r>
    <r>
      <rPr>
        <sz val="10.7"/>
        <color indexed="8"/>
        <rFont val="Calibri"/>
        <family val="2"/>
        <scheme val="minor"/>
      </rPr>
      <t xml:space="preserve"> external walls of pit  finished with wood float.</t>
    </r>
    <r>
      <rPr>
        <sz val="11"/>
        <rFont val="Calibri"/>
        <family val="2"/>
        <scheme val="minor"/>
      </rPr>
      <t xml:space="preserve"> </t>
    </r>
  </si>
  <si>
    <r>
      <t xml:space="preserve"> </t>
    </r>
    <r>
      <rPr>
        <sz val="10.7"/>
        <color indexed="8"/>
        <rFont val="Calibri"/>
        <family val="2"/>
        <scheme val="minor"/>
      </rPr>
      <t xml:space="preserve">sq.m </t>
    </r>
    <r>
      <rPr>
        <sz val="11"/>
        <rFont val="Calibri"/>
        <family val="2"/>
        <scheme val="minor"/>
      </rPr>
      <t xml:space="preserve"> </t>
    </r>
  </si>
  <si>
    <t>5.1.1</t>
  </si>
  <si>
    <r>
      <t xml:space="preserve">Two coats Black Bitumastic paint on the  </t>
    </r>
    <r>
      <rPr>
        <sz val="10.7"/>
        <color indexed="8"/>
        <rFont val="Calibri"/>
        <family val="2"/>
        <scheme val="minor"/>
      </rPr>
      <t xml:space="preserve"> external walls of pit  finished with wood float.</t>
    </r>
    <r>
      <rPr>
        <sz val="11"/>
        <rFont val="Calibri"/>
        <family val="2"/>
        <scheme val="minor"/>
      </rPr>
      <t xml:space="preserve"> </t>
    </r>
  </si>
  <si>
    <r>
      <rPr>
        <sz val="10.7"/>
        <color indexed="8"/>
        <rFont val="Calibri"/>
        <family val="2"/>
        <scheme val="minor"/>
      </rPr>
      <t xml:space="preserve">15mm thick to plinthwalls C/S mortar 1:3 </t>
    </r>
    <r>
      <rPr>
        <sz val="11"/>
        <rFont val="Calibri"/>
        <family val="2"/>
        <scheme val="minor"/>
      </rPr>
      <t xml:space="preserve">rendering applied externally av 0.5 deep  </t>
    </r>
  </si>
  <si>
    <r>
      <t xml:space="preserve"> </t>
    </r>
    <r>
      <rPr>
        <b/>
        <sz val="10.7"/>
        <color indexed="8"/>
        <rFont val="Calibri"/>
        <family val="2"/>
        <scheme val="minor"/>
      </rPr>
      <t xml:space="preserve">External Walls </t>
    </r>
    <r>
      <rPr>
        <b/>
        <sz val="11"/>
        <rFont val="Calibri"/>
        <family val="2"/>
        <scheme val="minor"/>
      </rPr>
      <t xml:space="preserve"> </t>
    </r>
  </si>
  <si>
    <r>
      <t xml:space="preserve"> </t>
    </r>
    <r>
      <rPr>
        <sz val="10.7"/>
        <color indexed="8"/>
        <rFont val="Calibri"/>
        <family val="2"/>
        <scheme val="minor"/>
      </rPr>
      <t xml:space="preserve">5.3 </t>
    </r>
    <r>
      <rPr>
        <sz val="11"/>
        <rFont val="Calibri"/>
        <family val="2"/>
        <scheme val="minor"/>
      </rPr>
      <t xml:space="preserve"> </t>
    </r>
  </si>
  <si>
    <r>
      <rPr>
        <sz val="10.7"/>
        <color indexed="8"/>
        <rFont val="Calibri"/>
        <family val="2"/>
        <scheme val="minor"/>
      </rPr>
      <t xml:space="preserve">Prepare, prime and apply one under coat and </t>
    </r>
    <r>
      <rPr>
        <sz val="11"/>
        <rFont val="Calibri"/>
        <family val="2"/>
        <scheme val="minor"/>
      </rPr>
      <t xml:space="preserve">three coats of first grade emulsion paint.  </t>
    </r>
  </si>
  <si>
    <r>
      <t xml:space="preserve"> </t>
    </r>
    <r>
      <rPr>
        <sz val="10.7"/>
        <color indexed="8"/>
        <rFont val="Calibri"/>
        <family val="2"/>
        <scheme val="minor"/>
      </rPr>
      <t xml:space="preserve">57 </t>
    </r>
    <r>
      <rPr>
        <sz val="11"/>
        <rFont val="Calibri"/>
        <family val="2"/>
        <scheme val="minor"/>
      </rPr>
      <t xml:space="preserve"> </t>
    </r>
  </si>
  <si>
    <r>
      <t xml:space="preserve"> </t>
    </r>
    <r>
      <rPr>
        <b/>
        <u/>
        <sz val="10.7"/>
        <color indexed="8"/>
        <rFont val="Calibri"/>
        <family val="2"/>
        <scheme val="minor"/>
      </rPr>
      <t xml:space="preserve">Internal Wall Finishes </t>
    </r>
    <r>
      <rPr>
        <b/>
        <u/>
        <sz val="11"/>
        <rFont val="Calibri"/>
        <family val="2"/>
        <scheme val="minor"/>
      </rPr>
      <t xml:space="preserve"> </t>
    </r>
  </si>
  <si>
    <r>
      <t xml:space="preserve"> </t>
    </r>
    <r>
      <rPr>
        <sz val="10.7"/>
        <color indexed="8"/>
        <rFont val="Calibri"/>
        <family val="2"/>
        <scheme val="minor"/>
      </rPr>
      <t xml:space="preserve">Pit plastered on internal face in cement sand </t>
    </r>
    <r>
      <rPr>
        <sz val="11"/>
        <rFont val="Calibri"/>
        <family val="2"/>
        <scheme val="minor"/>
      </rPr>
      <t xml:space="preserve">  1:3 mortar  150mm thick brickwalling for screen wall plastered internally in 20mm thick c/s 1:3 mortar</t>
    </r>
  </si>
  <si>
    <r>
      <t xml:space="preserve"> </t>
    </r>
    <r>
      <rPr>
        <b/>
        <u/>
        <sz val="10.7"/>
        <color indexed="8"/>
        <rFont val="Calibri"/>
        <family val="2"/>
        <scheme val="minor"/>
      </rPr>
      <t xml:space="preserve">PAINTING </t>
    </r>
    <r>
      <rPr>
        <b/>
        <u/>
        <sz val="11"/>
        <rFont val="Calibri"/>
        <family val="2"/>
        <scheme val="minor"/>
      </rPr>
      <t xml:space="preserve"> </t>
    </r>
  </si>
  <si>
    <r>
      <t xml:space="preserve"> </t>
    </r>
    <r>
      <rPr>
        <b/>
        <u/>
        <sz val="10.7"/>
        <color indexed="8"/>
        <rFont val="Calibri"/>
        <family val="2"/>
        <scheme val="minor"/>
      </rPr>
      <t xml:space="preserve">High Gloss </t>
    </r>
    <r>
      <rPr>
        <b/>
        <u/>
        <sz val="11"/>
        <rFont val="Calibri"/>
        <family val="2"/>
        <scheme val="minor"/>
      </rPr>
      <t xml:space="preserve"> </t>
    </r>
  </si>
  <si>
    <r>
      <t xml:space="preserve"> </t>
    </r>
    <r>
      <rPr>
        <b/>
        <sz val="10.7"/>
        <color indexed="8"/>
        <rFont val="Calibri"/>
        <family val="2"/>
        <scheme val="minor"/>
      </rPr>
      <t xml:space="preserve">Timber Surfaces </t>
    </r>
    <r>
      <rPr>
        <b/>
        <sz val="11"/>
        <rFont val="Calibri"/>
        <family val="2"/>
        <scheme val="minor"/>
      </rPr>
      <t xml:space="preserve"> </t>
    </r>
  </si>
  <si>
    <r>
      <rPr>
        <u/>
        <sz val="10.7"/>
        <color indexed="8"/>
        <rFont val="Calibri"/>
        <family val="2"/>
        <scheme val="minor"/>
      </rPr>
      <t>External quality weather guard paint, two</t>
    </r>
    <r>
      <rPr>
        <u/>
        <sz val="11"/>
        <rFont val="Calibri"/>
        <family val="2"/>
        <scheme val="minor"/>
      </rPr>
      <t xml:space="preserve"> coats, to the following timber surfaces;  include surface preparation and undercoat as  specified    </t>
    </r>
  </si>
  <si>
    <r>
      <t xml:space="preserve"> </t>
    </r>
    <r>
      <rPr>
        <sz val="10.7"/>
        <color indexed="8"/>
        <rFont val="Calibri"/>
        <family val="2"/>
        <scheme val="minor"/>
      </rPr>
      <t xml:space="preserve">5.5 </t>
    </r>
    <r>
      <rPr>
        <sz val="11"/>
        <rFont val="Calibri"/>
        <family val="2"/>
        <scheme val="minor"/>
      </rPr>
      <t xml:space="preserve"> </t>
    </r>
  </si>
  <si>
    <r>
      <t xml:space="preserve"> </t>
    </r>
    <r>
      <rPr>
        <sz val="10.7"/>
        <color indexed="8"/>
        <rFont val="Calibri"/>
        <family val="2"/>
        <scheme val="minor"/>
      </rPr>
      <t xml:space="preserve">Upper surfaces of fascia board inclined at an </t>
    </r>
    <r>
      <rPr>
        <sz val="11"/>
        <rFont val="Calibri"/>
        <family val="2"/>
        <scheme val="minor"/>
      </rPr>
      <t xml:space="preserve">angle not exceeding 30 degrees to the horizontal  </t>
    </r>
  </si>
  <si>
    <r>
      <t xml:space="preserve"> </t>
    </r>
    <r>
      <rPr>
        <b/>
        <sz val="10.7"/>
        <color indexed="8"/>
        <rFont val="Calibri"/>
        <family val="2"/>
        <scheme val="minor"/>
      </rPr>
      <t xml:space="preserve">Masonry </t>
    </r>
    <r>
      <rPr>
        <b/>
        <sz val="11"/>
        <rFont val="Calibri"/>
        <family val="2"/>
        <scheme val="minor"/>
      </rPr>
      <t xml:space="preserve"> </t>
    </r>
  </si>
  <si>
    <r>
      <t xml:space="preserve"> </t>
    </r>
    <r>
      <rPr>
        <u/>
        <sz val="10.7"/>
        <color indexed="8"/>
        <rFont val="Calibri"/>
        <family val="2"/>
        <scheme val="minor"/>
      </rPr>
      <t xml:space="preserve">External quality weather guard paint, two </t>
    </r>
    <r>
      <rPr>
        <u/>
        <sz val="11"/>
        <rFont val="Calibri"/>
        <family val="2"/>
        <scheme val="minor"/>
      </rPr>
      <t>coats, to the following smooth concrete  surfaces; include surface preparation and undercoat as specified</t>
    </r>
  </si>
  <si>
    <r>
      <t xml:space="preserve"> </t>
    </r>
    <r>
      <rPr>
        <sz val="10.7"/>
        <color indexed="8"/>
        <rFont val="Calibri"/>
        <family val="2"/>
        <scheme val="minor"/>
      </rPr>
      <t xml:space="preserve">5.6 </t>
    </r>
    <r>
      <rPr>
        <sz val="11"/>
        <rFont val="Calibri"/>
        <family val="2"/>
        <scheme val="minor"/>
      </rPr>
      <t xml:space="preserve"> </t>
    </r>
  </si>
  <si>
    <r>
      <t xml:space="preserve"> </t>
    </r>
    <r>
      <rPr>
        <sz val="10.7"/>
        <color indexed="8"/>
        <rFont val="Calibri"/>
        <family val="2"/>
        <scheme val="minor"/>
      </rPr>
      <t xml:space="preserve">Surfaces of walls inclined at an angle exceeding 60 degrees to the horizontal </t>
    </r>
    <r>
      <rPr>
        <sz val="11"/>
        <rFont val="Calibri"/>
        <family val="2"/>
        <scheme val="minor"/>
      </rPr>
      <t xml:space="preserve"> </t>
    </r>
  </si>
  <si>
    <r>
      <t xml:space="preserve"> </t>
    </r>
    <r>
      <rPr>
        <b/>
        <u/>
        <sz val="10.7"/>
        <color indexed="8"/>
        <rFont val="Calibri"/>
        <family val="2"/>
        <scheme val="minor"/>
      </rPr>
      <t xml:space="preserve">Emulsion Paint </t>
    </r>
    <r>
      <rPr>
        <b/>
        <u/>
        <sz val="11"/>
        <rFont val="Calibri"/>
        <family val="2"/>
        <scheme val="minor"/>
      </rPr>
      <t xml:space="preserve"> </t>
    </r>
  </si>
  <si>
    <r>
      <rPr>
        <u/>
        <sz val="10.7"/>
        <color indexed="8"/>
        <rFont val="Calibri"/>
        <family val="2"/>
        <scheme val="minor"/>
      </rPr>
      <t xml:space="preserve">Internal quality vinyl silk paint, two coats, to </t>
    </r>
    <r>
      <rPr>
        <u/>
        <sz val="11"/>
        <rFont val="Calibri"/>
        <family val="2"/>
        <scheme val="minor"/>
      </rPr>
      <t xml:space="preserve">the following smooth concrete surfaces; include surface preparation and undercoat as  specified  </t>
    </r>
  </si>
  <si>
    <r>
      <t xml:space="preserve"> </t>
    </r>
    <r>
      <rPr>
        <sz val="10.7"/>
        <color indexed="8"/>
        <rFont val="Calibri"/>
        <family val="2"/>
        <scheme val="minor"/>
      </rPr>
      <t xml:space="preserve">5.7 </t>
    </r>
    <r>
      <rPr>
        <sz val="11"/>
        <rFont val="Calibri"/>
        <family val="2"/>
        <scheme val="minor"/>
      </rPr>
      <t xml:space="preserve"> </t>
    </r>
  </si>
  <si>
    <r>
      <t xml:space="preserve"> </t>
    </r>
    <r>
      <rPr>
        <sz val="10.7"/>
        <color indexed="8"/>
        <rFont val="Calibri"/>
        <family val="2"/>
        <scheme val="minor"/>
      </rPr>
      <t xml:space="preserve">Surfaces of walls inclined at an angle </t>
    </r>
    <r>
      <rPr>
        <sz val="11"/>
        <rFont val="Calibri"/>
        <family val="2"/>
        <scheme val="minor"/>
      </rPr>
      <t xml:space="preserve">exceeding 60 degrees to the horizontal  </t>
    </r>
  </si>
  <si>
    <r>
      <t xml:space="preserve"> </t>
    </r>
    <r>
      <rPr>
        <sz val="10.7"/>
        <color indexed="8"/>
        <rFont val="Calibri"/>
        <family val="2"/>
        <scheme val="minor"/>
      </rPr>
      <t xml:space="preserve">188.00 </t>
    </r>
    <r>
      <rPr>
        <sz val="11"/>
        <rFont val="Calibri"/>
        <family val="2"/>
        <scheme val="minor"/>
      </rPr>
      <t xml:space="preserve"> </t>
    </r>
  </si>
  <si>
    <r>
      <t xml:space="preserve"> </t>
    </r>
    <r>
      <rPr>
        <b/>
        <u/>
        <sz val="10.7"/>
        <color indexed="8"/>
        <rFont val="Calibri"/>
        <family val="2"/>
        <scheme val="minor"/>
      </rPr>
      <t xml:space="preserve">WATER PROOFING </t>
    </r>
    <r>
      <rPr>
        <b/>
        <u/>
        <sz val="11"/>
        <rFont val="Calibri"/>
        <family val="2"/>
        <scheme val="minor"/>
      </rPr>
      <t xml:space="preserve"> </t>
    </r>
  </si>
  <si>
    <r>
      <t xml:space="preserve"> </t>
    </r>
    <r>
      <rPr>
        <b/>
        <u/>
        <sz val="10.7"/>
        <color indexed="8"/>
        <rFont val="Calibri"/>
        <family val="2"/>
        <scheme val="minor"/>
      </rPr>
      <t xml:space="preserve">Damp Proofing </t>
    </r>
    <r>
      <rPr>
        <b/>
        <u/>
        <sz val="11"/>
        <rFont val="Calibri"/>
        <family val="2"/>
        <scheme val="minor"/>
      </rPr>
      <t xml:space="preserve"> </t>
    </r>
  </si>
  <si>
    <r>
      <t xml:space="preserve"> </t>
    </r>
    <r>
      <rPr>
        <b/>
        <sz val="10.7"/>
        <color indexed="8"/>
        <rFont val="Calibri"/>
        <family val="2"/>
        <scheme val="minor"/>
      </rPr>
      <t xml:space="preserve">Rendering </t>
    </r>
    <r>
      <rPr>
        <b/>
        <sz val="11"/>
        <rFont val="Calibri"/>
        <family val="2"/>
        <scheme val="minor"/>
      </rPr>
      <t xml:space="preserve"> </t>
    </r>
  </si>
  <si>
    <r>
      <t xml:space="preserve"> </t>
    </r>
    <r>
      <rPr>
        <sz val="10.7"/>
        <color indexed="8"/>
        <rFont val="Calibri"/>
        <family val="2"/>
        <scheme val="minor"/>
      </rPr>
      <t xml:space="preserve">5.8 </t>
    </r>
    <r>
      <rPr>
        <sz val="11"/>
        <rFont val="Calibri"/>
        <family val="2"/>
        <scheme val="minor"/>
      </rPr>
      <t xml:space="preserve"> </t>
    </r>
  </si>
  <si>
    <r>
      <t xml:space="preserve"> </t>
    </r>
    <r>
      <rPr>
        <sz val="10.7"/>
        <color indexed="8"/>
        <rFont val="Calibri"/>
        <family val="2"/>
        <scheme val="minor"/>
      </rPr>
      <t xml:space="preserve">Rendering of wall surfaces to walls inclined at </t>
    </r>
    <r>
      <rPr>
        <sz val="11"/>
        <rFont val="Calibri"/>
        <family val="2"/>
        <scheme val="minor"/>
      </rPr>
      <t xml:space="preserve">an angle exceeding 60 degrees to the  horizontal in 1:3 ordinary cement mortar finished with a wood float </t>
    </r>
  </si>
  <si>
    <r>
      <t xml:space="preserve"> </t>
    </r>
    <r>
      <rPr>
        <sz val="10.7"/>
        <color indexed="8"/>
        <rFont val="Calibri"/>
        <family val="2"/>
        <scheme val="minor"/>
      </rPr>
      <t xml:space="preserve">360.00 </t>
    </r>
    <r>
      <rPr>
        <sz val="11"/>
        <rFont val="Calibri"/>
        <family val="2"/>
        <scheme val="minor"/>
      </rPr>
      <t xml:space="preserve"> </t>
    </r>
  </si>
  <si>
    <r>
      <t xml:space="preserve"> </t>
    </r>
    <r>
      <rPr>
        <b/>
        <sz val="10.7"/>
        <color indexed="8"/>
        <rFont val="Calibri"/>
        <family val="2"/>
        <scheme val="minor"/>
      </rPr>
      <t xml:space="preserve">Ceramic Tiles </t>
    </r>
    <r>
      <rPr>
        <b/>
        <sz val="11"/>
        <rFont val="Calibri"/>
        <family val="2"/>
        <scheme val="minor"/>
      </rPr>
      <t xml:space="preserve"> </t>
    </r>
  </si>
  <si>
    <r>
      <t xml:space="preserve"> </t>
    </r>
    <r>
      <rPr>
        <sz val="10.7"/>
        <color indexed="8"/>
        <rFont val="Calibri"/>
        <family val="2"/>
        <scheme val="minor"/>
      </rPr>
      <t xml:space="preserve">5.9 </t>
    </r>
    <r>
      <rPr>
        <sz val="11"/>
        <rFont val="Calibri"/>
        <family val="2"/>
        <scheme val="minor"/>
      </rPr>
      <t xml:space="preserve"> </t>
    </r>
  </si>
  <si>
    <t xml:space="preserve">White ceramic wall tiles to internal faces of  walls of urinal, toilets and shower </t>
  </si>
  <si>
    <r>
      <t xml:space="preserve"> </t>
    </r>
    <r>
      <rPr>
        <b/>
        <sz val="10.7"/>
        <color indexed="8"/>
        <rFont val="Calibri"/>
        <family val="2"/>
        <scheme val="minor"/>
      </rPr>
      <t xml:space="preserve">Protective Layers </t>
    </r>
    <r>
      <rPr>
        <b/>
        <sz val="11"/>
        <rFont val="Calibri"/>
        <family val="2"/>
        <scheme val="minor"/>
      </rPr>
      <t xml:space="preserve"> </t>
    </r>
  </si>
  <si>
    <r>
      <t xml:space="preserve"> </t>
    </r>
    <r>
      <rPr>
        <b/>
        <sz val="10.7"/>
        <color indexed="8"/>
        <rFont val="Calibri"/>
        <family val="2"/>
        <scheme val="minor"/>
      </rPr>
      <t xml:space="preserve">Flexible Sheeting </t>
    </r>
    <r>
      <rPr>
        <b/>
        <sz val="11"/>
        <rFont val="Calibri"/>
        <family val="2"/>
        <scheme val="minor"/>
      </rPr>
      <t xml:space="preserve">  </t>
    </r>
  </si>
  <si>
    <t xml:space="preserve">Flexible polyethylene sheeting, gauge 1000, or similar approved, laid to the surface of  sand blinded hardcore fill   </t>
  </si>
  <si>
    <r>
      <t xml:space="preserve"> </t>
    </r>
    <r>
      <rPr>
        <sz val="10.7"/>
        <color indexed="8"/>
        <rFont val="Calibri"/>
        <family val="2"/>
        <scheme val="minor"/>
      </rPr>
      <t xml:space="preserve">5.10 </t>
    </r>
    <r>
      <rPr>
        <sz val="11"/>
        <rFont val="Calibri"/>
        <family val="2"/>
        <scheme val="minor"/>
      </rPr>
      <t xml:space="preserve"> </t>
    </r>
  </si>
  <si>
    <r>
      <t xml:space="preserve"> </t>
    </r>
    <r>
      <rPr>
        <sz val="10.7"/>
        <color indexed="8"/>
        <rFont val="Calibri"/>
        <family val="2"/>
        <scheme val="minor"/>
      </rPr>
      <t xml:space="preserve">Surfaces of blinding hardcore inclined at an </t>
    </r>
    <r>
      <rPr>
        <sz val="11"/>
        <rFont val="Calibri"/>
        <family val="2"/>
        <scheme val="minor"/>
      </rPr>
      <t xml:space="preserve">angle not exceeding 30 degrees to the   horizontal  </t>
    </r>
  </si>
  <si>
    <r>
      <t xml:space="preserve"> </t>
    </r>
    <r>
      <rPr>
        <b/>
        <sz val="10.7"/>
        <color indexed="8"/>
        <rFont val="Calibri"/>
        <family val="2"/>
        <scheme val="minor"/>
      </rPr>
      <t xml:space="preserve">Sand and Cement Screed </t>
    </r>
    <r>
      <rPr>
        <b/>
        <sz val="11"/>
        <rFont val="Calibri"/>
        <family val="2"/>
        <scheme val="minor"/>
      </rPr>
      <t xml:space="preserve"> </t>
    </r>
  </si>
  <si>
    <r>
      <rPr>
        <u/>
        <sz val="10.7"/>
        <color indexed="8"/>
        <rFont val="Calibri"/>
        <family val="2"/>
        <scheme val="minor"/>
      </rPr>
      <t xml:space="preserve">Sand and cement screed of 1:3 cement sand </t>
    </r>
    <r>
      <rPr>
        <u/>
        <sz val="11"/>
        <rFont val="Calibri"/>
        <family val="2"/>
        <scheme val="minor"/>
      </rPr>
      <t xml:space="preserve"> mortar, applied to concrete floors, 25 mm  thick, prepared and applied as specified, and  finished with a steel float</t>
    </r>
  </si>
  <si>
    <r>
      <t xml:space="preserve"> </t>
    </r>
    <r>
      <rPr>
        <sz val="10.7"/>
        <color indexed="8"/>
        <rFont val="Calibri"/>
        <family val="2"/>
        <scheme val="minor"/>
      </rPr>
      <t xml:space="preserve">Surfaces of floors inclined at an angle not </t>
    </r>
    <r>
      <rPr>
        <sz val="11"/>
        <rFont val="Calibri"/>
        <family val="2"/>
        <scheme val="minor"/>
      </rPr>
      <t xml:space="preserve">exceeding 30 degrees to the horizontal  </t>
    </r>
  </si>
  <si>
    <r>
      <t xml:space="preserve"> </t>
    </r>
    <r>
      <rPr>
        <b/>
        <u/>
        <sz val="10.7"/>
        <color indexed="8"/>
        <rFont val="Calibri"/>
        <family val="2"/>
        <scheme val="minor"/>
      </rPr>
      <t xml:space="preserve">MISCELLANEOUS WORKS </t>
    </r>
    <r>
      <rPr>
        <b/>
        <u/>
        <sz val="11"/>
        <rFont val="Calibri"/>
        <family val="2"/>
        <scheme val="minor"/>
      </rPr>
      <t xml:space="preserve"> </t>
    </r>
  </si>
  <si>
    <r>
      <t xml:space="preserve"> </t>
    </r>
    <r>
      <rPr>
        <b/>
        <u/>
        <sz val="10.7"/>
        <color indexed="8"/>
        <rFont val="Calibri"/>
        <family val="2"/>
        <scheme val="minor"/>
      </rPr>
      <t xml:space="preserve">Structural </t>
    </r>
    <r>
      <rPr>
        <b/>
        <u/>
        <sz val="11"/>
        <rFont val="Calibri"/>
        <family val="2"/>
        <scheme val="minor"/>
      </rPr>
      <t xml:space="preserve"> </t>
    </r>
  </si>
  <si>
    <r>
      <t xml:space="preserve"> </t>
    </r>
    <r>
      <rPr>
        <b/>
        <u/>
        <sz val="10.7"/>
        <color indexed="8"/>
        <rFont val="Calibri"/>
        <family val="2"/>
        <scheme val="minor"/>
      </rPr>
      <t xml:space="preserve">Doors </t>
    </r>
    <r>
      <rPr>
        <b/>
        <u/>
        <sz val="11"/>
        <rFont val="Calibri"/>
        <family val="2"/>
        <scheme val="minor"/>
      </rPr>
      <t xml:space="preserve"> </t>
    </r>
  </si>
  <si>
    <r>
      <t xml:space="preserve"> </t>
    </r>
    <r>
      <rPr>
        <u/>
        <sz val="10.7"/>
        <color indexed="8"/>
        <rFont val="Calibri"/>
        <family val="2"/>
        <scheme val="minor"/>
      </rPr>
      <t>Supply and fix approved solid hardwood</t>
    </r>
    <r>
      <rPr>
        <u/>
        <sz val="11"/>
        <rFont val="Calibri"/>
        <family val="2"/>
        <scheme val="minor"/>
      </rPr>
      <t xml:space="preserve"> doors with three coats of polyurethane varnish on general surfaces of door as described; 50mm two panel framed door   comprising 50 x 100mm stiles, top, middle and bottom rails all grooved and with both panels filled with 30 x 100mm vertical tongued and grooved battens with rubber door stops, all iron mongery and locking  arrangements of the following sizes  </t>
    </r>
  </si>
  <si>
    <r>
      <t xml:space="preserve"> </t>
    </r>
    <r>
      <rPr>
        <sz val="10.7"/>
        <color indexed="8"/>
        <rFont val="Calibri"/>
        <family val="2"/>
        <scheme val="minor"/>
      </rPr>
      <t xml:space="preserve">Single leaf door overall size 800mm x </t>
    </r>
    <r>
      <rPr>
        <sz val="11"/>
        <rFont val="Calibri"/>
        <family val="2"/>
        <scheme val="minor"/>
      </rPr>
      <t xml:space="preserve">2100mm (W x H)  </t>
    </r>
  </si>
  <si>
    <r>
      <t xml:space="preserve"> </t>
    </r>
    <r>
      <rPr>
        <sz val="10.7"/>
        <color indexed="8"/>
        <rFont val="Calibri"/>
        <family val="2"/>
        <scheme val="minor"/>
      </rPr>
      <t xml:space="preserve">Supply and fix the following mild steel grill doors to the Engineers' details constructed from 75 x 50 x  primed with red oxide paint, painted with three coats of high gloss paint; complete with all necessary 2mm hollow steel sections  iron mongery and accessories  </t>
    </r>
    <r>
      <rPr>
        <sz val="11"/>
        <rFont val="Calibri"/>
        <family val="2"/>
        <scheme val="minor"/>
      </rPr>
      <t xml:space="preserve"> </t>
    </r>
  </si>
  <si>
    <r>
      <t xml:space="preserve"> </t>
    </r>
    <r>
      <rPr>
        <sz val="10.7"/>
        <color indexed="8"/>
        <rFont val="Calibri"/>
        <family val="2"/>
        <scheme val="minor"/>
      </rPr>
      <t xml:space="preserve">Single leaf door overall size 1000 x 2100mm high </t>
    </r>
    <r>
      <rPr>
        <sz val="11"/>
        <rFont val="Calibri"/>
        <family val="2"/>
        <scheme val="minor"/>
      </rPr>
      <t xml:space="preserve"> </t>
    </r>
  </si>
  <si>
    <r>
      <t xml:space="preserve"> </t>
    </r>
    <r>
      <rPr>
        <b/>
        <sz val="10.7"/>
        <color indexed="8"/>
        <rFont val="Calibri"/>
        <family val="2"/>
        <scheme val="minor"/>
      </rPr>
      <t xml:space="preserve">Vault Access Slabs </t>
    </r>
    <r>
      <rPr>
        <b/>
        <sz val="11"/>
        <rFont val="Calibri"/>
        <family val="2"/>
        <scheme val="minor"/>
      </rPr>
      <t xml:space="preserve"> </t>
    </r>
  </si>
  <si>
    <r>
      <t xml:space="preserve"> </t>
    </r>
    <r>
      <rPr>
        <sz val="10.7"/>
        <color indexed="8"/>
        <rFont val="Calibri"/>
        <family val="2"/>
        <scheme val="minor"/>
      </rPr>
      <t xml:space="preserve">Supply and complete installation of corrosion proof manhole access covers 1000mm x 900mm complete as specified including lifting hooks </t>
    </r>
    <r>
      <rPr>
        <sz val="11"/>
        <rFont val="Calibri"/>
        <family val="2"/>
        <scheme val="minor"/>
      </rPr>
      <t xml:space="preserve"> </t>
    </r>
  </si>
  <si>
    <r>
      <t xml:space="preserve"> </t>
    </r>
    <r>
      <rPr>
        <b/>
        <sz val="10.7"/>
        <color indexed="8"/>
        <rFont val="Calibri"/>
        <family val="2"/>
        <scheme val="minor"/>
      </rPr>
      <t xml:space="preserve">Roofing </t>
    </r>
    <r>
      <rPr>
        <b/>
        <sz val="11"/>
        <rFont val="Calibri"/>
        <family val="2"/>
        <scheme val="minor"/>
      </rPr>
      <t xml:space="preserve"> </t>
    </r>
  </si>
  <si>
    <r>
      <t xml:space="preserve"> </t>
    </r>
    <r>
      <rPr>
        <sz val="10.7"/>
        <color indexed="8"/>
        <rFont val="Calibri"/>
        <family val="2"/>
        <scheme val="minor"/>
      </rPr>
      <t xml:space="preserve">Construct roofing, complete as in the drawings and as specified; include tie beams, purlins, rafters, struts, wall plate, facia board, all roofing timber, gauge 28 blue prepainted GCI sheeting and ridges to the Engineer's satisfaction. </t>
    </r>
    <r>
      <rPr>
        <sz val="11"/>
        <rFont val="Calibri"/>
        <family val="2"/>
        <scheme val="minor"/>
      </rPr>
      <t xml:space="preserve"> </t>
    </r>
  </si>
  <si>
    <r>
      <t xml:space="preserve"> </t>
    </r>
    <r>
      <rPr>
        <b/>
        <sz val="10.7"/>
        <color indexed="8"/>
        <rFont val="Calibri"/>
        <family val="2"/>
        <scheme val="minor"/>
      </rPr>
      <t xml:space="preserve">Building Finishes </t>
    </r>
    <r>
      <rPr>
        <b/>
        <sz val="11"/>
        <rFont val="Calibri"/>
        <family val="2"/>
        <scheme val="minor"/>
      </rPr>
      <t xml:space="preserve"> </t>
    </r>
  </si>
  <si>
    <r>
      <t xml:space="preserve"> </t>
    </r>
    <r>
      <rPr>
        <sz val="10.7"/>
        <color indexed="8"/>
        <rFont val="Calibri"/>
        <family val="2"/>
        <scheme val="minor"/>
      </rPr>
      <t xml:space="preserve">Supply and fix a 450 x 800mm granite "Project Label Plate" to detail </t>
    </r>
    <r>
      <rPr>
        <sz val="11"/>
        <rFont val="Calibri"/>
        <family val="2"/>
        <scheme val="minor"/>
      </rPr>
      <t xml:space="preserve"> </t>
    </r>
  </si>
  <si>
    <r>
      <t xml:space="preserve"> </t>
    </r>
    <r>
      <rPr>
        <sz val="10.7"/>
        <color indexed="8"/>
        <rFont val="Calibri"/>
        <family val="2"/>
        <scheme val="minor"/>
      </rPr>
      <t xml:space="preserve">sum </t>
    </r>
    <r>
      <rPr>
        <sz val="11"/>
        <rFont val="Calibri"/>
        <family val="2"/>
        <scheme val="minor"/>
      </rPr>
      <t xml:space="preserve"> </t>
    </r>
  </si>
  <si>
    <r>
      <t xml:space="preserve"> </t>
    </r>
    <r>
      <rPr>
        <sz val="10.7"/>
        <color indexed="8"/>
        <rFont val="Calibri"/>
        <family val="2"/>
        <scheme val="minor"/>
      </rPr>
      <t xml:space="preserve">Supply ND 25mm GI pipe toilet grab rail for the disabled toilet complete with all fittings and ancillaries including anchoring into the floor and wall to the Engineers approval and details </t>
    </r>
    <r>
      <rPr>
        <sz val="11"/>
        <rFont val="Calibri"/>
        <family val="2"/>
        <scheme val="minor"/>
      </rPr>
      <t xml:space="preserve"> </t>
    </r>
  </si>
  <si>
    <r>
      <t xml:space="preserve"> </t>
    </r>
    <r>
      <rPr>
        <b/>
        <u/>
        <sz val="10.7"/>
        <color indexed="8"/>
        <rFont val="Calibri"/>
        <family val="2"/>
        <scheme val="minor"/>
      </rPr>
      <t xml:space="preserve">Water and Drainage </t>
    </r>
    <r>
      <rPr>
        <b/>
        <u/>
        <sz val="11"/>
        <rFont val="Calibri"/>
        <family val="2"/>
        <scheme val="minor"/>
      </rPr>
      <t xml:space="preserve"> </t>
    </r>
  </si>
  <si>
    <r>
      <rPr>
        <sz val="10.7"/>
        <color indexed="8"/>
        <rFont val="Calibri"/>
        <family val="2"/>
        <scheme val="minor"/>
      </rPr>
      <t xml:space="preserve">Provide materials and construct a hand </t>
    </r>
    <r>
      <rPr>
        <sz val="11"/>
        <rFont val="Calibri"/>
        <family val="2"/>
        <scheme val="minor"/>
      </rPr>
      <t xml:space="preserve"> washing facility complete with wash hand basins, DN 13/20 GI/PPR plumbing pipework,  uPVC drainage pipework, all fittings, gulley  and bottle traps, valves, 13mm diameter   chromium plated pillar taps, waste outlet   gratings, all accessories, including single low  level wash hand basin for disabled person's   usage; as per specifications and drawings and   to the Engineer's approval  </t>
    </r>
  </si>
  <si>
    <r>
      <t xml:space="preserve"> </t>
    </r>
    <r>
      <rPr>
        <sz val="10.7"/>
        <color indexed="8"/>
        <rFont val="Calibri"/>
        <family val="2"/>
        <scheme val="minor"/>
      </rPr>
      <t xml:space="preserve">Excavate and construct 1500mm top/bottom </t>
    </r>
    <r>
      <rPr>
        <sz val="11"/>
        <rFont val="Calibri"/>
        <family val="2"/>
        <scheme val="minor"/>
      </rPr>
      <t xml:space="preserve">  diameter x 2.0m deep soak pit complete including filling with hardcore, covering with  2 layers of gauge 1000 polyethylene sheet  </t>
    </r>
  </si>
  <si>
    <r>
      <t xml:space="preserve"> </t>
    </r>
    <r>
      <rPr>
        <sz val="10.7"/>
        <color indexed="8"/>
        <rFont val="Calibri"/>
        <family val="2"/>
        <scheme val="minor"/>
      </rPr>
      <t xml:space="preserve">Supply and Install OD 110 mm uPVC PN 6  pipework to BS 4660, complete with spigot  </t>
    </r>
    <r>
      <rPr>
        <sz val="11"/>
        <rFont val="Calibri"/>
        <family val="2"/>
        <scheme val="minor"/>
      </rPr>
      <t xml:space="preserve">  and socket joints, all fittings; from Shower and urinal trough to Soak Pit  </t>
    </r>
  </si>
  <si>
    <r>
      <t xml:space="preserve"> </t>
    </r>
    <r>
      <rPr>
        <sz val="10.7"/>
        <color indexed="8"/>
        <rFont val="Calibri"/>
        <family val="2"/>
        <scheme val="minor"/>
      </rPr>
      <t xml:space="preserve">30.00 </t>
    </r>
    <r>
      <rPr>
        <sz val="11"/>
        <rFont val="Calibri"/>
        <family val="2"/>
        <scheme val="minor"/>
      </rPr>
      <t xml:space="preserve"> </t>
    </r>
  </si>
  <si>
    <r>
      <t xml:space="preserve"> </t>
    </r>
    <r>
      <rPr>
        <sz val="10.7"/>
        <color indexed="8"/>
        <rFont val="Calibri"/>
        <family val="2"/>
        <scheme val="minor"/>
      </rPr>
      <t xml:space="preserve">Supply and place pre-painted smooth </t>
    </r>
    <r>
      <rPr>
        <sz val="11"/>
        <rFont val="Calibri"/>
        <family val="2"/>
        <scheme val="minor"/>
      </rPr>
      <t>wooden squat covers complete with lifting handles to the approval of the engineer</t>
    </r>
  </si>
  <si>
    <r>
      <t xml:space="preserve"> </t>
    </r>
    <r>
      <rPr>
        <sz val="10.7"/>
        <color indexed="8"/>
        <rFont val="Calibri"/>
        <family val="2"/>
        <scheme val="minor"/>
      </rPr>
      <t xml:space="preserve">6 </t>
    </r>
    <r>
      <rPr>
        <sz val="11"/>
        <rFont val="Calibri"/>
        <family val="2"/>
        <scheme val="minor"/>
      </rPr>
      <t xml:space="preserve"> </t>
    </r>
  </si>
  <si>
    <r>
      <t xml:space="preserve"> </t>
    </r>
    <r>
      <rPr>
        <b/>
        <sz val="10.7"/>
        <color indexed="8"/>
        <rFont val="Calibri"/>
        <family val="2"/>
        <scheme val="minor"/>
      </rPr>
      <t xml:space="preserve">Cost for 1No. Toilet Block </t>
    </r>
    <r>
      <rPr>
        <b/>
        <sz val="11"/>
        <rFont val="Calibri"/>
        <family val="2"/>
        <scheme val="minor"/>
      </rPr>
      <t xml:space="preserve"> </t>
    </r>
  </si>
  <si>
    <r>
      <t xml:space="preserve"> </t>
    </r>
    <r>
      <rPr>
        <b/>
        <sz val="10.7"/>
        <color indexed="8"/>
        <rFont val="Calibri"/>
        <family val="2"/>
        <scheme val="minor"/>
      </rPr>
      <t xml:space="preserve">Total Cost of Toilet Blocks </t>
    </r>
    <r>
      <rPr>
        <b/>
        <sz val="11"/>
        <rFont val="Calibri"/>
        <family val="2"/>
        <scheme val="minor"/>
      </rPr>
      <t xml:space="preserve"> </t>
    </r>
  </si>
  <si>
    <t>uPVC  pressure pipes  to BS 3505, with flexible joints to BS 4346 all to PN10, OD 200 mm, laid in trench to the following depths connecting the water treatment plant to the Satellite reservoir)</t>
  </si>
  <si>
    <t>uPVC  pressure pipes  to BS 3505, with flexible joints to BS 4346 all to PN 10, OD 225mm, laid and backfilled in trench to the following depths</t>
  </si>
  <si>
    <t>uPVC  pressure pipes  to BS 3505, with flexible joints to BS 4346 all to PN 10, OD 110mm, laid and backfilled in trench to the following depths</t>
  </si>
  <si>
    <t>HDPE pressure pipes to BS 3505, include unions / sockets, all to PN 10, OD 90 mm,  laid and backfilled in trench to the following depths</t>
  </si>
  <si>
    <t>HDPE pressure pipes to BS 3505, include unions / sockets, all to PN 10, OD 75 mm,  laid and backfilled in trench to the following depths</t>
  </si>
  <si>
    <t>HDPE pressure pipes to BS 3505, include unions / sockets, all to PN 10, OD 63 mm,  laid and backfilled in trench to the following depths</t>
  </si>
  <si>
    <t>HDPE pressure pipes to BS 3505, include unions / sockets, all to PN 10, OD 50 mm,  laid and backfilled in trench to the following depths</t>
  </si>
  <si>
    <t>I711.5</t>
  </si>
  <si>
    <t>I711.6</t>
  </si>
  <si>
    <t>Collection, Page KOB S - 1/2</t>
  </si>
  <si>
    <t>Collection, Page KOB S - 1/1</t>
  </si>
  <si>
    <t>Provision and installation of boundary stones for the protected area at 20m centres. Minimum size:0.35x0.35x1.7m high in reinforced grade 30 concrete including labelling with Client's specified details</t>
  </si>
  <si>
    <t xml:space="preserve">NAM 1.1.2 </t>
  </si>
  <si>
    <t>Construction of coffer dam in the Lake to enable construction of the intake works as per drawings including dewatering and construction of all other temporary works as per methodology that shall be provided by the Contractor and approved by the Engineer</t>
  </si>
  <si>
    <t>DN180</t>
  </si>
  <si>
    <t>uPVC  pressure pipes  to BS 3505, with flexible joints to BS 4346 all to PN 10, OD 200mm, laid in trench to the following depths</t>
  </si>
  <si>
    <t>NAMASALE WATER SUPPLY AND SANITATION PROJECT AND KOBOKO SANITATION FACILITIES -LOT 1</t>
  </si>
  <si>
    <t>The Project Management Team of the Employer</t>
  </si>
  <si>
    <t>The Project Manager as appointed by the Ministry of Water and Environment</t>
  </si>
  <si>
    <t>The site of the proposed works is located in Namasale Town Council, Namasale Sub County, Amolatar District and Koboko Municipality</t>
  </si>
  <si>
    <t>The date by which "As Built" drawings and other documents are required is for works after completion.</t>
  </si>
  <si>
    <t xml:space="preserve">NAMASALE WATER SUPPLY &amp; SANITATION PROJECT AND KOBOKO SANITATION FACILITIES -LOT 1 </t>
  </si>
  <si>
    <t xml:space="preserve">NAMASALE WATER SUPPLY &amp; SANITATION PROJECT AND KOBOKO SANITATION FACILITIES -LOT 1    </t>
  </si>
  <si>
    <t xml:space="preserve">NAMASALE WATER SUPPLY &amp; SANITATION PROJECT AND KOBOKO SANITATION FACILITIES -LOT 1   </t>
  </si>
  <si>
    <t xml:space="preserve">NAMASALE WATER SUPPLY &amp; SANITATION PROJECT AND KOBOKO SANITATION FACILITIES -LOT 1     </t>
  </si>
  <si>
    <t>DESCRIPTION:  CLEAR WATER PUMPING MAIN</t>
  </si>
  <si>
    <t xml:space="preserve">NAMASALE WATER SUPPLY &amp; SANITATION PROJECT AND KOBOKO SANITATION FACILITIES -LOT 1  </t>
  </si>
  <si>
    <t>Height; 18m</t>
  </si>
  <si>
    <t>J311.3</t>
  </si>
  <si>
    <t>180 mmND</t>
  </si>
  <si>
    <t>Backwash Tank</t>
  </si>
  <si>
    <t>Height; 10m</t>
  </si>
  <si>
    <t>50KVA, 3phase, 33KV/433V Dyn11, 50Hz oil filled indoor, ground mounted transformer, conservator tank with silica gel breather, Temperature gauge, off-load tap changer, explosion vent,  and additional neutral for grounding, and all accessories all to comply with UMEME Standards.</t>
  </si>
  <si>
    <t>Provide and install 1No. Diesel driven generator (50KVA) fully connected with automatic isolation swith for standby power supply as shall be approved by the Engineer</t>
  </si>
  <si>
    <t>160A TPN MCCB 4way free-standing Motor Control Centre (MCC1), with 160A TPN MCCB incomer/main switch, complete with 2Nox63A and 2Nox32A TPN MCCBs, 2No Electronic Soft Starters for 5KW motors, selector circuit for duty pumps, Digital Universal meter, with Over-voltage/under-voltage and phase failure protection and surge protection, motor protection (HIGH/LOW Pressure and Dry running), all to IP66 protection and all accessories as made by L &amp; T or equal approved.</t>
  </si>
  <si>
    <t>160A TPN MCCB 6way free-standing Motor Control Centre (MCC2), with 160A TPN MCCB incomer/main switch, complete with  4Nox63A,  and 2Nox63A TPN MCCBs, 2No Electronic Soft Starters for 13.75KW motors, selector circuit for duty pumps, Digital Universal meter, with Over-voltage/under-voltage and phase failure protection and surge protection, motor protection (HIGH/LOW Pressure and Dry running), all to IP55 protection and  all accessories as made by L &amp; T or equal approved.</t>
  </si>
  <si>
    <r>
      <t>Submersible raw water pump, pump efficiency: min. 70%, Motor: IP68, 400V, 50Hz, 2800rpm, motor efficiency: min. 90%,  overheat protection, overload protection, soft electronic starter (measured somewhere else),  including: pressure gauge, outlet flanged butterfly valve, outlet flanged No-Return Valve, bends, taper pieces, dismantling joints, air valves, bolts, and all accessories. Two pumps to operate on 1 duty/ 1 standy with a total output of 54.35m3/h, at  H = 11m  motor rating 5KW.</t>
    </r>
    <r>
      <rPr>
        <i/>
        <sz val="10"/>
        <color indexed="8"/>
        <rFont val="Arial"/>
        <family val="2"/>
      </rPr>
      <t xml:space="preserve"> The contractor shall submit for approval a pump assembly drawing before ordering pumps. </t>
    </r>
  </si>
  <si>
    <r>
      <t>Volute casing, multi stage Treated water pump horizontal dry installation on baseplate. Suction side: horizontal,  Delivery side: vertical on top; pump efficiency: min.90%, Motor: IP55, 400V, 50Hz, 2970rpm, motor efficiency: min. 95%,  overheat protection, overload protection, soft electronic starter (measured somewhere else),  including: pressure gauge at both sides, inlet flanged butterfly valve, outlet flanged butterfly valve, outlet flanged No-Return Valve, bends, taper pieces, dismantling joints, air valves, bolts, and all accessories. Motor rated at 13.75KW, Q=51.76m3/h, H=30m. One pump to operate on duty.</t>
    </r>
    <r>
      <rPr>
        <i/>
        <sz val="10"/>
        <color indexed="8"/>
        <rFont val="Arial"/>
        <family val="2"/>
      </rPr>
      <t xml:space="preserve"> The contractor shall submit for approval a pump assembly drawing before ordering pumps. </t>
    </r>
  </si>
  <si>
    <r>
      <t>Backwash pump horizontal dry installation on baseplate. Suction side: horizontal,  Delivery side: vertical on top; pump efficiency: min.90%, Motor: IP55, 400V, 50Hz, 2970rpm, motor efficiency: min. 95%,  overheat protection, overload protection, soft electronic starter,  including: pressure gauge at both sides, inlet flanged butterfly valve, outlet flanged butterfly valve, outlet flanged No-Return Valve, bends, taper pieces, dismantling joints, air valves, bolts, and all accessories. Motor rated at 2.0KW, Q=20m3/h, H=15m. One pump to operate on duty.</t>
    </r>
    <r>
      <rPr>
        <i/>
        <sz val="10"/>
        <color indexed="8"/>
        <rFont val="Arial"/>
        <family val="2"/>
      </rPr>
      <t xml:space="preserve"> The contractor shall submit for approval a pump assembly drawing before ordering pumps. </t>
    </r>
  </si>
  <si>
    <t>NAMASALE WATER SUPPLY &amp; SANITATION PROJECT AND KOBOKO SANITATION FACILITIES -LOT 1</t>
  </si>
  <si>
    <t>BACKWASH TANK</t>
  </si>
  <si>
    <t>DESCRIPTION: BACKWASH TANK</t>
  </si>
  <si>
    <t>BILL No. NAM W-16:</t>
  </si>
  <si>
    <t xml:space="preserve">Flanged bellmouth to ISO 2531, flanges to ISO 2441, of the following sizes all to PN 10 </t>
  </si>
  <si>
    <t>NAM 1.1</t>
  </si>
  <si>
    <t>NAM 1.2</t>
  </si>
  <si>
    <t>NAM W-16</t>
  </si>
  <si>
    <t>Backwash Pumps</t>
  </si>
  <si>
    <t>BILL No. NAM S-1</t>
  </si>
  <si>
    <t>DESCRIPTION: 13 STANCE WATERBORNE PUBLIC TOILET- FRONT TO FRONT TYPE</t>
  </si>
  <si>
    <t>NAM S-6.1</t>
  </si>
  <si>
    <t>Top hung double leaf hinged windows overall size 1200 x 1150mm high comprising of 3mm thick mild steel panes welded on a 25x25x3mm thick angle frame and epoxy coated colour blue</t>
  </si>
  <si>
    <t>U590</t>
  </si>
  <si>
    <t>1500mm x 500mm (W x H)</t>
  </si>
  <si>
    <t>U591</t>
  </si>
  <si>
    <t>950mm x 865mm (W x H)</t>
  </si>
  <si>
    <t>U592</t>
  </si>
  <si>
    <t>520mm x 500mm (W x H)</t>
  </si>
  <si>
    <t>NAM S-6.2</t>
  </si>
  <si>
    <t>Single leaf door overall size 1000mm x 2100mm (W x H)</t>
  </si>
  <si>
    <t>NAM S-6.3</t>
  </si>
  <si>
    <t>NAM S-6.4</t>
  </si>
  <si>
    <t>NAM S-6.5</t>
  </si>
  <si>
    <t>NAM S-6.6</t>
  </si>
  <si>
    <t>NAM S-6.7</t>
  </si>
  <si>
    <t>NAMS-6.8</t>
  </si>
  <si>
    <t>NAM S-6.9</t>
  </si>
  <si>
    <t>NAM S-6.10</t>
  </si>
  <si>
    <t>NAM S-6.11</t>
  </si>
  <si>
    <t>NAM S-6.12</t>
  </si>
  <si>
    <t>NAM S-6.13</t>
  </si>
  <si>
    <t>NAM S-6.14</t>
  </si>
  <si>
    <t>NAM S-6.15</t>
  </si>
  <si>
    <t>NAM S-6.16</t>
  </si>
  <si>
    <t>NAM S-6.17</t>
  </si>
  <si>
    <t>NAM S-6.18</t>
  </si>
  <si>
    <t>NAM S-6.19</t>
  </si>
  <si>
    <t>NAM S-6.20</t>
  </si>
  <si>
    <t>NAM S-6.21</t>
  </si>
  <si>
    <t>NAM S-6.22</t>
  </si>
  <si>
    <t>NAMS-6.23</t>
  </si>
  <si>
    <t>NAM S-6.24</t>
  </si>
  <si>
    <t>Collection, Page NAM S S-6/1</t>
  </si>
  <si>
    <t>Collection, Page NAM S-6/2</t>
  </si>
  <si>
    <t>Collection, Page NAM S-6/3</t>
  </si>
  <si>
    <t>Collection, Page NAM S-6/4</t>
  </si>
  <si>
    <t>Collection, Page NAM S-6/5</t>
  </si>
  <si>
    <t>Collection, Page NAM S-6/6</t>
  </si>
  <si>
    <t>Collection, Page NAM S-6/7</t>
  </si>
  <si>
    <t>Collection, Page NAM S-6/8</t>
  </si>
  <si>
    <t>BILL No.  NAM S-2</t>
  </si>
  <si>
    <t>DESCRIPTION: 6 STANCE LINED VIP INSTITUTIONAL TOILET- BOYS</t>
  </si>
  <si>
    <r>
      <t xml:space="preserve"> 200</t>
    </r>
    <r>
      <rPr>
        <sz val="10.7"/>
        <color indexed="8"/>
        <rFont val="Calibri"/>
        <family val="2"/>
        <scheme val="minor"/>
      </rPr>
      <t xml:space="preserve"> mm thick </t>
    </r>
    <r>
      <rPr>
        <sz val="11"/>
        <rFont val="Calibri"/>
        <family val="2"/>
        <scheme val="minor"/>
      </rPr>
      <t xml:space="preserve"> </t>
    </r>
  </si>
  <si>
    <t>5.12.1</t>
  </si>
  <si>
    <t>5.12.2</t>
  </si>
  <si>
    <r>
      <t xml:space="preserve"> </t>
    </r>
    <r>
      <rPr>
        <sz val="10.7"/>
        <color indexed="8"/>
        <rFont val="Calibri"/>
        <family val="2"/>
        <scheme val="minor"/>
      </rPr>
      <t xml:space="preserve">Single leaf door overall size 900mm x </t>
    </r>
    <r>
      <rPr>
        <sz val="11"/>
        <rFont val="Calibri"/>
        <family val="2"/>
        <scheme val="minor"/>
      </rPr>
      <t xml:space="preserve">2100mm (W x H)  </t>
    </r>
  </si>
  <si>
    <r>
      <t xml:space="preserve"> </t>
    </r>
    <r>
      <rPr>
        <sz val="11"/>
        <color indexed="8"/>
        <rFont val="Calibri"/>
        <family val="2"/>
        <scheme val="minor"/>
      </rPr>
      <t xml:space="preserve">Supply and Install OD 110 mm uPVC PN 6 vent pipe, complete with Tee, wire gauze fly screens and all ancillaries </t>
    </r>
    <r>
      <rPr>
        <sz val="11"/>
        <rFont val="Calibri"/>
        <family val="2"/>
        <scheme val="minor"/>
      </rPr>
      <t xml:space="preserve"> </t>
    </r>
  </si>
  <si>
    <r>
      <t xml:space="preserve"> </t>
    </r>
    <r>
      <rPr>
        <sz val="11"/>
        <color indexed="8"/>
        <rFont val="Calibri"/>
        <family val="2"/>
        <scheme val="minor"/>
      </rPr>
      <t xml:space="preserve">m </t>
    </r>
    <r>
      <rPr>
        <sz val="11"/>
        <rFont val="Calibri"/>
        <family val="2"/>
        <scheme val="minor"/>
      </rPr>
      <t xml:space="preserve"> </t>
    </r>
  </si>
  <si>
    <r>
      <t xml:space="preserve"> </t>
    </r>
    <r>
      <rPr>
        <sz val="11"/>
        <color indexed="8"/>
        <rFont val="Calibri"/>
        <family val="2"/>
        <scheme val="minor"/>
      </rPr>
      <t xml:space="preserve">35.00 </t>
    </r>
    <r>
      <rPr>
        <sz val="11"/>
        <rFont val="Calibri"/>
        <family val="2"/>
        <scheme val="minor"/>
      </rPr>
      <t xml:space="preserve"> </t>
    </r>
  </si>
  <si>
    <r>
      <t xml:space="preserve"> </t>
    </r>
    <r>
      <rPr>
        <sz val="11"/>
        <color indexed="8"/>
        <rFont val="Calibri"/>
        <family val="2"/>
        <scheme val="minor"/>
      </rPr>
      <t xml:space="preserve">Floor trap for urinal, with removal uPVC grating, complete with connection to OD 110 waste pipe beneath building </t>
    </r>
    <r>
      <rPr>
        <sz val="11"/>
        <rFont val="Calibri"/>
        <family val="2"/>
        <scheme val="minor"/>
      </rPr>
      <t xml:space="preserve"> </t>
    </r>
  </si>
  <si>
    <r>
      <t xml:space="preserve"> </t>
    </r>
    <r>
      <rPr>
        <sz val="11"/>
        <color indexed="8"/>
        <rFont val="Calibri"/>
        <family val="2"/>
        <scheme val="minor"/>
      </rPr>
      <t xml:space="preserve">Building finishes including; constructing 20x100mm high 1:3 cement-sand skirting, 700mm wide C20 concrete splash apron; supply and installation of 5no. toilet paper holders, complete to the specifications and as directed by the Engineer </t>
    </r>
    <r>
      <rPr>
        <sz val="11"/>
        <rFont val="Calibri"/>
        <family val="2"/>
        <scheme val="minor"/>
      </rPr>
      <t xml:space="preserve"> </t>
    </r>
  </si>
  <si>
    <r>
      <t xml:space="preserve"> </t>
    </r>
    <r>
      <rPr>
        <sz val="11"/>
        <color indexed="8"/>
        <rFont val="Calibri"/>
        <family val="2"/>
        <scheme val="minor"/>
      </rPr>
      <t xml:space="preserve">sum </t>
    </r>
    <r>
      <rPr>
        <sz val="11"/>
        <rFont val="Calibri"/>
        <family val="2"/>
        <scheme val="minor"/>
      </rPr>
      <t xml:space="preserve"> </t>
    </r>
  </si>
  <si>
    <r>
      <t xml:space="preserve"> </t>
    </r>
    <r>
      <rPr>
        <sz val="11"/>
        <color indexed="8"/>
        <rFont val="Calibri"/>
        <family val="2"/>
        <scheme val="minor"/>
      </rPr>
      <t xml:space="preserve">1 </t>
    </r>
    <r>
      <rPr>
        <sz val="11"/>
        <rFont val="Calibri"/>
        <family val="2"/>
        <scheme val="minor"/>
      </rPr>
      <t xml:space="preserve"> </t>
    </r>
  </si>
  <si>
    <t>Supply and erect 1000 litre (1m3)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urinal and hand washing facilities in toilet block</t>
  </si>
  <si>
    <t>Supply materials  and install service line connection including all PN 10 GI/PPR/HDPE plumbing pipe work, fittings and ancillaries from the distribution main to the overhead water tank</t>
  </si>
  <si>
    <r>
      <t xml:space="preserve"> </t>
    </r>
    <r>
      <rPr>
        <sz val="10.7"/>
        <color indexed="8"/>
        <rFont val="Calibri"/>
        <family val="2"/>
        <scheme val="minor"/>
      </rPr>
      <t>Collection, Page PT 1-9</t>
    </r>
  </si>
  <si>
    <t>BILL No.  NAM S-3</t>
  </si>
  <si>
    <t>DESCRIPTION: 6 STANCE LINED VIP INSTITUTIONAL TOILET- GIRLS</t>
  </si>
  <si>
    <r>
      <t xml:space="preserve"> </t>
    </r>
    <r>
      <rPr>
        <sz val="10.7"/>
        <color indexed="8"/>
        <rFont val="Calibri"/>
        <family val="2"/>
        <scheme val="minor"/>
      </rPr>
      <t xml:space="preserve">Floor trap for shower, with removal uPVC grating, complete with connection to OD 110 waste pipe beneath building </t>
    </r>
    <r>
      <rPr>
        <sz val="11"/>
        <rFont val="Calibri"/>
        <family val="2"/>
        <scheme val="minor"/>
      </rPr>
      <t xml:space="preserve"> </t>
    </r>
  </si>
  <si>
    <t>DESCRIPTION: 13 STANCE WATERBORNE PUBLIC TOILET AT KOBOKO TAXI/BUS PARK</t>
  </si>
  <si>
    <t>DESCRIPTION: 3 STANCE WATERBORNE TOILET AT KOBOKO HOSPITAL</t>
  </si>
  <si>
    <t>Building finishes including; constructing 20x100mm high 1:3 cement-sand skirting, 700mm wide C20 concrete splash apron; supply and installation of 2no. toilet paper holders, installation of floor drains with associated pipework and fitting s connected to soak pit, complete to the specifications and as directed by the Engineer</t>
  </si>
  <si>
    <r>
      <t>Supply and erect 1000 litre (1m</t>
    </r>
    <r>
      <rPr>
        <vertAlign val="superscript"/>
        <sz val="10"/>
        <rFont val="Arial"/>
        <family val="2"/>
      </rPr>
      <t>3</t>
    </r>
    <r>
      <rPr>
        <sz val="10"/>
        <rFont val="Arial"/>
        <family val="2"/>
      </rPr>
      <t>) high level and 500 litre low level Polyethylene tanks as Polytank, elevated from 2m up to 4m above ground level on a mild steel 80mm steel sectional painted tower or equivalent, complete with access ladders and platforms, including all PN 10 GI/PPR pipework, fittings, gate valves, ball float valve, rain water gutters to low level tank and connection to all water closets in toilet block</t>
    </r>
  </si>
  <si>
    <t>DESCRIPTION: 6 STANCE LINED VIP INSTITUTIONAL TOILETS- BOYS</t>
  </si>
  <si>
    <t>DESCRIPTION: 6 STANCE LINED VIP INSTITUTIONAL TOILETS- GIRLS</t>
  </si>
  <si>
    <t xml:space="preserve">1No. 13 stance Water borne public toilet </t>
  </si>
  <si>
    <t>NAM S-2</t>
  </si>
  <si>
    <t>1No. 6 stance lined VIP Institutional toilet- Boys</t>
  </si>
  <si>
    <t>NAM S-3</t>
  </si>
  <si>
    <t>1No. 6 stance  lined VIP Institutional toilet - Girls</t>
  </si>
  <si>
    <t>Sludge Drying Beds</t>
  </si>
  <si>
    <t>TOTAL - NAMASALE WSS AND SANITATION</t>
  </si>
  <si>
    <t>TOTAL - KOBOKO SANITATION</t>
  </si>
  <si>
    <t>General Items, Source Protection and ESIA Activities</t>
  </si>
  <si>
    <t xml:space="preserve">MISCELLANEOUS WORKS </t>
  </si>
  <si>
    <t>Filling to embankments of ponds by methods specified and to depths as shown in the drawings with selected excavated material or imported material other than topsoil,rock or artificial hard material</t>
  </si>
  <si>
    <t>Allow for 5% contingency</t>
  </si>
  <si>
    <t>Bulk Flow Meter inclusive of all couplings, adaptors, distance pieces, valves, etc and all other fittings to make the installation complete, as specified, all fittings to PN10 including chamber, and on the following main pipe sizes</t>
  </si>
  <si>
    <t>Dall short insert or venturi type Flow Meter inclusive of all couplings, adaptors, distance pieces, valves, electromagnetic meter with transmitter etc and all other fittings to make the installation complete as specified, all fittings to PN10 including chamber, and on the following main pipe sizes</t>
  </si>
  <si>
    <r>
      <t>Reservoir: 250m</t>
    </r>
    <r>
      <rPr>
        <vertAlign val="superscript"/>
        <sz val="10"/>
        <rFont val="Arial"/>
        <family val="2"/>
      </rPr>
      <t>3</t>
    </r>
    <r>
      <rPr>
        <sz val="10"/>
        <rFont val="Arial"/>
        <family val="2"/>
      </rPr>
      <t xml:space="preserve"> nominal capacity on 18m high steel tower</t>
    </r>
  </si>
  <si>
    <r>
      <t>Reservoir: 100m</t>
    </r>
    <r>
      <rPr>
        <vertAlign val="superscript"/>
        <sz val="10"/>
        <rFont val="Arial"/>
        <family val="2"/>
      </rPr>
      <t>3</t>
    </r>
    <r>
      <rPr>
        <sz val="10"/>
        <rFont val="Arial"/>
        <family val="2"/>
      </rPr>
      <t xml:space="preserve"> nominal capacity on 10m high steel tower</t>
    </r>
  </si>
  <si>
    <t>Flowmeters (Raw water and clear water)</t>
  </si>
  <si>
    <t>1No. 13 stance Waterborne  public Toilet at Koboko taxi/Bus park</t>
  </si>
  <si>
    <t>1No. 3 Stance Water Borne Toilet at Koboko Hospital</t>
  </si>
  <si>
    <t>KOB S-8</t>
  </si>
  <si>
    <t>7No. 6 stance lined VIP Institutional toilets- Boys</t>
  </si>
  <si>
    <t>KOB S-9</t>
  </si>
  <si>
    <t>7No. 6 stance lined  VIP Institutional toilets- Girls</t>
  </si>
  <si>
    <r>
      <t xml:space="preserve"> </t>
    </r>
    <r>
      <rPr>
        <sz val="10.7"/>
        <color indexed="8"/>
        <rFont val="Calibri"/>
        <family val="2"/>
        <scheme val="minor"/>
      </rPr>
      <t xml:space="preserve">Collection, Page PT 1-1 </t>
    </r>
    <r>
      <rPr>
        <sz val="11"/>
        <rFont val="Calibri"/>
        <family val="2"/>
        <scheme val="minor"/>
      </rPr>
      <t xml:space="preserve"> </t>
    </r>
  </si>
  <si>
    <r>
      <t xml:space="preserve"> </t>
    </r>
    <r>
      <rPr>
        <sz val="10.7"/>
        <color indexed="8"/>
        <rFont val="Calibri"/>
        <family val="2"/>
        <scheme val="minor"/>
      </rPr>
      <t>Collection, Page PT 1-2</t>
    </r>
  </si>
  <si>
    <r>
      <t xml:space="preserve"> </t>
    </r>
    <r>
      <rPr>
        <sz val="10.7"/>
        <color indexed="8"/>
        <rFont val="Calibri"/>
        <family val="2"/>
        <scheme val="minor"/>
      </rPr>
      <t>Collection, Page PT 1-3</t>
    </r>
  </si>
  <si>
    <r>
      <t xml:space="preserve"> </t>
    </r>
    <r>
      <rPr>
        <sz val="10.7"/>
        <color indexed="8"/>
        <rFont val="Calibri"/>
        <family val="2"/>
        <scheme val="minor"/>
      </rPr>
      <t>Collection, Page PT 1-4</t>
    </r>
  </si>
  <si>
    <r>
      <t xml:space="preserve"> </t>
    </r>
    <r>
      <rPr>
        <sz val="10.7"/>
        <color indexed="8"/>
        <rFont val="Calibri"/>
        <family val="2"/>
        <scheme val="minor"/>
      </rPr>
      <t>Collection, Page PT 1-5</t>
    </r>
  </si>
  <si>
    <r>
      <t xml:space="preserve"> </t>
    </r>
    <r>
      <rPr>
        <sz val="10.7"/>
        <color indexed="8"/>
        <rFont val="Calibri"/>
        <family val="2"/>
        <scheme val="minor"/>
      </rPr>
      <t>Collection, Page PT 1-6</t>
    </r>
  </si>
  <si>
    <r>
      <t xml:space="preserve"> </t>
    </r>
    <r>
      <rPr>
        <sz val="10.7"/>
        <color indexed="8"/>
        <rFont val="Calibri"/>
        <family val="2"/>
        <scheme val="minor"/>
      </rPr>
      <t>Collection, Page PT 1-7</t>
    </r>
  </si>
  <si>
    <r>
      <t xml:space="preserve"> </t>
    </r>
    <r>
      <rPr>
        <sz val="10.7"/>
        <color indexed="8"/>
        <rFont val="Calibri"/>
        <family val="2"/>
        <scheme val="minor"/>
      </rPr>
      <t>Collection, Page PT 1-8</t>
    </r>
  </si>
  <si>
    <r>
      <t xml:space="preserve"> </t>
    </r>
    <r>
      <rPr>
        <sz val="10.7"/>
        <color indexed="8"/>
        <rFont val="Calibri"/>
        <family val="2"/>
        <scheme val="minor"/>
      </rPr>
      <t>Collection, Page PT 1-1</t>
    </r>
  </si>
  <si>
    <r>
      <t xml:space="preserve"> </t>
    </r>
    <r>
      <rPr>
        <sz val="10.7"/>
        <color indexed="8"/>
        <rFont val="Calibri"/>
        <family val="2"/>
        <scheme val="minor"/>
      </rPr>
      <t>Collection, Page PT 1-2</t>
    </r>
    <r>
      <rPr>
        <sz val="11"/>
        <rFont val="Calibri"/>
        <family val="2"/>
        <scheme val="minor"/>
      </rPr>
      <t xml:space="preserve"> </t>
    </r>
  </si>
  <si>
    <r>
      <t xml:space="preserve"> </t>
    </r>
    <r>
      <rPr>
        <b/>
        <u/>
        <sz val="10.7"/>
        <color indexed="8"/>
        <rFont val="Calibri"/>
        <family val="2"/>
        <scheme val="minor"/>
      </rPr>
      <t xml:space="preserve">Excavation for foundations/pit </t>
    </r>
    <r>
      <rPr>
        <b/>
        <u/>
        <sz val="11"/>
        <rFont val="Calibri"/>
        <family val="2"/>
        <scheme val="minor"/>
      </rPr>
      <t xml:space="preserve"> </t>
    </r>
  </si>
  <si>
    <r>
      <t>250m</t>
    </r>
    <r>
      <rPr>
        <vertAlign val="superscript"/>
        <sz val="10"/>
        <color theme="1"/>
        <rFont val="Arial"/>
        <family val="2"/>
      </rPr>
      <t>3</t>
    </r>
    <r>
      <rPr>
        <sz val="10"/>
        <color theme="1"/>
        <rFont val="Arial"/>
        <family val="2"/>
      </rPr>
      <t xml:space="preserve"> Reservoir on 18m tower</t>
    </r>
  </si>
  <si>
    <t>A150</t>
  </si>
  <si>
    <t>Insurance cover  for workers</t>
  </si>
  <si>
    <t xml:space="preserve">Allow for a percentage charge on the provisional sum to cover contractor's overhead costs incurred in facilitating payment of provisional sums. </t>
  </si>
  <si>
    <t>Cost for 2 Horizontal Rock Filters</t>
  </si>
  <si>
    <t>Cost for 2 Constructed Wetlands</t>
  </si>
  <si>
    <t>Cost of 4 Planted Drying Beds</t>
  </si>
  <si>
    <t>Cut and dispose of trees of girth 500 mm-1 m; include removal of stump and backfilling the hole left with top soil</t>
  </si>
  <si>
    <r>
      <t xml:space="preserve">The works under this bill are covered under Part 2 of the Particular Specifications. The relevant drawings are the DRAWING </t>
    </r>
    <r>
      <rPr>
        <b/>
        <sz val="10"/>
        <color indexed="8"/>
        <rFont val="Arial"/>
        <family val="2"/>
      </rPr>
      <t>MWE/LOT1/NAM/W/1.1.0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</si>
  <si>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MWE/LOT1/NAM/W/1.0.0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</si>
  <si>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MWE/LOT1/NAM/W/1.2.0</t>
    </r>
    <r>
      <rPr>
        <sz val="10"/>
        <color indexed="8"/>
        <rFont val="Arial"/>
        <family val="2"/>
      </rPr>
      <t xml:space="preserve">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</si>
  <si>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MWE/LOT1/NAM/W/1.3.0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</si>
  <si>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color indexed="8"/>
        <rFont val="Arial"/>
        <family val="2"/>
      </rPr>
      <t xml:space="preserve">MWE/LOT1/NAM/W/1.5.0 </t>
    </r>
    <r>
      <rPr>
        <sz val="10"/>
        <color indexed="8"/>
        <rFont val="Arial"/>
        <family val="2"/>
      </rPr>
      <t>series (including references made there-in to other drawings)</t>
    </r>
  </si>
  <si>
    <r>
      <t xml:space="preserve">The works under this bill are covered under Part 2 of the Particular Specifications. The relevant drawings are the DRAWING </t>
    </r>
    <r>
      <rPr>
        <b/>
        <sz val="10"/>
        <color indexed="8"/>
        <rFont val="Arial"/>
        <family val="2"/>
      </rPr>
      <t xml:space="preserve">MWE/LOT1/NAM/W/1.4.0 </t>
    </r>
    <r>
      <rPr>
        <sz val="10"/>
        <color indexed="8"/>
        <rFont val="Arial"/>
        <family val="2"/>
      </rPr>
      <t>series (including references made there-in to other drawings)</t>
    </r>
  </si>
  <si>
    <r>
      <t xml:space="preserve">The works under this bill are covered under Part 2 of the Particular Specifications. The relevant drawings are the DRAWING </t>
    </r>
    <r>
      <rPr>
        <b/>
        <sz val="10"/>
        <color indexed="8"/>
        <rFont val="Arial"/>
        <family val="2"/>
      </rPr>
      <t xml:space="preserve">MWE/LOT1/NAM/W/1.6.0 </t>
    </r>
    <r>
      <rPr>
        <sz val="10"/>
        <color indexed="8"/>
        <rFont val="Arial"/>
        <family val="2"/>
      </rPr>
      <t>series (including references made there-in to other drawings)</t>
    </r>
  </si>
  <si>
    <r>
      <t xml:space="preserve">The works under this bill are covered under Part 2 of the Particular Specifications. The relevant drawings are the DRAWING </t>
    </r>
    <r>
      <rPr>
        <b/>
        <sz val="10"/>
        <color theme="1"/>
        <rFont val="Arial"/>
        <family val="2"/>
      </rPr>
      <t>MWE/LOT1/NAM/W/1.7.0</t>
    </r>
    <r>
      <rPr>
        <sz val="10"/>
        <color theme="1"/>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</si>
  <si>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rFont val="Arial"/>
        <family val="2"/>
      </rPr>
      <t>MWE/LOT1/NAM/W/1.9.0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</si>
  <si>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MWE/LOT1/NAM/W/1.10.0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</si>
  <si>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rFont val="Arial"/>
        <family val="2"/>
      </rPr>
      <t xml:space="preserve">MWE/LOT1/NAM/W/1.12.0 </t>
    </r>
    <r>
      <rPr>
        <sz val="10"/>
        <color indexed="8"/>
        <rFont val="Arial"/>
        <family val="2"/>
      </rPr>
      <t>series (including references made there-in to other drawings)</t>
    </r>
  </si>
  <si>
    <t>Construct roofing, complete as in the drawings and as specified; include tie beams, purlins, rafters, struts, wall plate, facia board and all roofing timber, gauge 28 prepainted GCI resin sheeting and ridges; the GCI sheet should be resin bonded or with other protection against corrosion by Alum or Soda Ash or Chlorine</t>
  </si>
  <si>
    <r>
      <t xml:space="preserve">The works under this bill are covered under Part 1 of the Particular Specifications. The relevant drawings are the DRAWING </t>
    </r>
    <r>
      <rPr>
        <b/>
        <sz val="10"/>
        <rFont val="Arial"/>
        <family val="2"/>
      </rPr>
      <t>MWE/LOT1/NAM/W/2.0.0</t>
    </r>
    <r>
      <rPr>
        <sz val="10"/>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</si>
  <si>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rFont val="Arial"/>
        <family val="2"/>
      </rPr>
      <t xml:space="preserve">MWE/LOT1/NAM/W/3.0.0 </t>
    </r>
    <r>
      <rPr>
        <sz val="10"/>
        <color indexed="8"/>
        <rFont val="Arial"/>
        <family val="2"/>
      </rPr>
      <t>series (including references made there-in to other drawings)</t>
    </r>
  </si>
  <si>
    <r>
      <t xml:space="preserve">The works under this bill are covered under Parts 1 of the Particular Specifications. The relevant drawings are the DRAWING </t>
    </r>
    <r>
      <rPr>
        <b/>
        <sz val="10"/>
        <rFont val="Arial"/>
        <family val="2"/>
      </rPr>
      <t>MWE/LOT1/NAM/W/4.1.0</t>
    </r>
    <r>
      <rPr>
        <b/>
        <sz val="10"/>
        <color indexed="8"/>
        <rFont val="Arial"/>
        <family val="2"/>
      </rPr>
      <t xml:space="preserve"> - 4.11.0 </t>
    </r>
    <r>
      <rPr>
        <sz val="10"/>
        <color indexed="8"/>
        <rFont val="Arial"/>
        <family val="2"/>
      </rPr>
      <t>series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</si>
  <si>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MWE/LOT1/NAM/W/3.1.0</t>
    </r>
    <r>
      <rPr>
        <sz val="10"/>
        <color indexed="8"/>
        <rFont val="Arial"/>
        <family val="2"/>
      </rPr>
      <t xml:space="preserve"> series (including references made there-in to other drawings)</t>
    </r>
  </si>
  <si>
    <t>DESCRIPTION: ELECTRICAL INSTALLATIONS</t>
  </si>
  <si>
    <r>
      <t xml:space="preserve">The works under this bill are covered under Part 2 of the Particular Specifications. The relevant drawings are the DRAWING </t>
    </r>
    <r>
      <rPr>
        <b/>
        <sz val="10"/>
        <color indexed="8"/>
        <rFont val="Arial"/>
        <family val="2"/>
      </rPr>
      <t>MWE/LOT1/NAM/E/1.0.0 - 1.11.0</t>
    </r>
    <r>
      <rPr>
        <sz val="10"/>
        <color indexed="8"/>
        <rFont val="Arial"/>
        <family val="2"/>
      </rPr>
      <t xml:space="preserve"> series (including references made there-in to other drawings)</t>
    </r>
  </si>
  <si>
    <r>
      <t xml:space="preserve">The works under this bill are covered under Part 2 of the Particular Specifications. The relevant drawings are the DRAWING </t>
    </r>
    <r>
      <rPr>
        <b/>
        <sz val="10"/>
        <color indexed="8"/>
        <rFont val="Arial"/>
        <family val="2"/>
      </rPr>
      <t>MWE/LOT1/NAM/M/1.0.0 - 1.4.0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</si>
  <si>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MWE/LOT1/KOB/NAM/S/5.0.0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</si>
  <si>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MWE/LOT1/KOB/NAM/S/6.0.0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</si>
  <si>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MWE/LOT1/KOB/S/0.0.0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</si>
  <si>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MWE/LOT1/KOB/S/1.0.0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</si>
  <si>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MWE/LOT1/KOB/S/1.1.0</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</si>
  <si>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MWE/LOT1/KOB/NAM/S/7.0.0</t>
    </r>
    <r>
      <rPr>
        <sz val="10"/>
        <color indexed="8"/>
        <rFont val="Arial"/>
        <family val="2"/>
      </rPr>
      <t xml:space="preserve"> series (including references made there-in to other drawings)</t>
    </r>
  </si>
  <si>
    <t>Designed mix, grade C25 concrete, to BS 5328, with ordinary Portland cement to BS12, aggregate to BS 882, for the following aggregate sizes</t>
  </si>
  <si>
    <t>H 231</t>
  </si>
  <si>
    <t>H251</t>
  </si>
  <si>
    <t>J511</t>
  </si>
  <si>
    <t>J622</t>
  </si>
  <si>
    <t>Thickness 150mm</t>
  </si>
  <si>
    <t>J642</t>
  </si>
  <si>
    <t>J213</t>
  </si>
  <si>
    <t>J243</t>
  </si>
  <si>
    <t>J245</t>
  </si>
  <si>
    <t>J524</t>
  </si>
  <si>
    <t>RUK S-2.1</t>
  </si>
  <si>
    <t>RUK S-2.2</t>
  </si>
  <si>
    <t>RUKS-2.3</t>
  </si>
  <si>
    <t>RUK S-2.4</t>
  </si>
  <si>
    <t>Collection, Page RUK S - 1/1</t>
  </si>
  <si>
    <t>Collection, Page RUK S - 2/1</t>
  </si>
  <si>
    <t>Collection, Page RUK S - 3/1</t>
  </si>
  <si>
    <t>Collection, Page RUK S - 4/1</t>
  </si>
  <si>
    <t>QUANTITIES FOR ONE PLANTED DRYING BED</t>
  </si>
  <si>
    <t>Excavation for cuttings, for dry bed in material other than topsoil,rock or artificial hard material,commencing surface is the stripped ground level and stockpile for use as core material</t>
  </si>
  <si>
    <t>Depth 0.25 to 2.5 m</t>
  </si>
  <si>
    <t>Excavation for Cuttings for dry bed in rock, commencing surface is the exposed surface of the rock</t>
  </si>
  <si>
    <t>Disposal of excess excavated material to sites as  specified and as directed by the Engineer</t>
  </si>
  <si>
    <t>Filling to embankments of dry bed by methods specified and to depths as in drawings with the following materials</t>
  </si>
  <si>
    <t>Selected excavated material other than topsoil,rock or artificial hard material</t>
  </si>
  <si>
    <t>E625</t>
  </si>
  <si>
    <t>Imported specified gravel material other than topsoil or rock</t>
  </si>
  <si>
    <t>F230.1</t>
  </si>
  <si>
    <t>20mm aggregate</t>
  </si>
  <si>
    <t>F230.2</t>
  </si>
  <si>
    <t>Placing blinding concrete , grade C15, of the following thickness</t>
  </si>
  <si>
    <t>Placing mas concrete, grade C25, of  the of the following thickness</t>
  </si>
  <si>
    <t>Placing reinforced concrete, grade C25 , of the following thickness</t>
  </si>
  <si>
    <t>F623</t>
  </si>
  <si>
    <t>Fair Finish Plane</t>
  </si>
  <si>
    <t>All widths</t>
  </si>
  <si>
    <t>High yield squire twisted bars to BS4449  and of the following sizes</t>
  </si>
  <si>
    <t>G523</t>
  </si>
  <si>
    <t>I514</t>
  </si>
  <si>
    <t>uPVC bends with push-fit joint for use with uPVC pipes, to ISO 2531, all to PN4, and of the following sizes</t>
  </si>
  <si>
    <t>J412.1</t>
  </si>
  <si>
    <r>
      <t>200 mm DN all socketed 90</t>
    </r>
    <r>
      <rPr>
        <vertAlign val="superscript"/>
        <sz val="10"/>
        <rFont val="Arial"/>
        <family val="2"/>
      </rPr>
      <t>0</t>
    </r>
    <r>
      <rPr>
        <sz val="10"/>
        <rFont val="Arial"/>
        <family val="2"/>
      </rPr>
      <t xml:space="preserve"> bend</t>
    </r>
  </si>
  <si>
    <t>J412.2</t>
  </si>
  <si>
    <r>
      <t>200 mm DN all socketed 45</t>
    </r>
    <r>
      <rPr>
        <vertAlign val="superscript"/>
        <sz val="10"/>
        <rFont val="Arial"/>
        <family val="2"/>
      </rPr>
      <t>0</t>
    </r>
    <r>
      <rPr>
        <sz val="10"/>
        <rFont val="Arial"/>
        <family val="2"/>
      </rPr>
      <t xml:space="preserve"> bend</t>
    </r>
  </si>
  <si>
    <t>All Socketed uPVC Cross tee to BS 4346, and of the following size</t>
  </si>
  <si>
    <t>J422</t>
  </si>
  <si>
    <t>Perforated uPVC drain pipes, to BS 5481, with flexible joints to BS 4346 or BS 6209, 200 mm DN</t>
  </si>
  <si>
    <t>J482.1</t>
  </si>
  <si>
    <t>Length not exceeding 1.0m</t>
  </si>
  <si>
    <t>J482.2</t>
  </si>
  <si>
    <t>J482.3</t>
  </si>
  <si>
    <t>J482.4</t>
  </si>
  <si>
    <t>uPVC drain pipes, to BS 5481, with flexible joints to BS 4346 or BS 6209, 200 mm DN</t>
  </si>
  <si>
    <t>J482.5</t>
  </si>
  <si>
    <t>Length not exceeding 0.7m</t>
  </si>
  <si>
    <t>J482.6</t>
  </si>
  <si>
    <t>uPVC end caps to fit uPVC spigots, to ISO 161 and of the following pipe sizes</t>
  </si>
  <si>
    <t>J492</t>
  </si>
  <si>
    <t>In Situ Concrete Manholes</t>
  </si>
  <si>
    <t>Beds</t>
  </si>
  <si>
    <t>Pipe bedding, of imported granular material, for the following pipe sizes</t>
  </si>
  <si>
    <t>L331</t>
  </si>
  <si>
    <t>RUK S-3.1</t>
  </si>
  <si>
    <t>RUK S-3.2</t>
  </si>
  <si>
    <t>RUK S-3.3</t>
  </si>
  <si>
    <t>RUK S-3.4</t>
  </si>
  <si>
    <r>
      <t>Supply and place / plant approved Phragmytes Australis Shoots (8-10 shoots/m</t>
    </r>
    <r>
      <rPr>
        <vertAlign val="superscript"/>
        <sz val="10"/>
        <rFont val="Arial Narrow"/>
        <family val="2"/>
      </rPr>
      <t>2</t>
    </r>
    <r>
      <rPr>
        <sz val="10"/>
        <rFont val="Arial Narrow"/>
        <family val="2"/>
      </rPr>
      <t>)</t>
    </r>
  </si>
  <si>
    <t>RUK S-3.5</t>
  </si>
  <si>
    <t>RUK S-3.6</t>
  </si>
  <si>
    <t>RUKS-3.7</t>
  </si>
  <si>
    <t>RUK S-3.8</t>
  </si>
  <si>
    <t>Collection, Page RUK S S-3/1</t>
  </si>
  <si>
    <t>Collection, Page RUK S S-3/2</t>
  </si>
  <si>
    <t>Collection, Page RUK S S-3/3</t>
  </si>
  <si>
    <t>Collection, Page RUK S S-3/4</t>
  </si>
  <si>
    <t>Collection, Page RUK S S-3/5</t>
  </si>
  <si>
    <t>Self Priming Chamber</t>
  </si>
  <si>
    <t>Facility Warehouse</t>
  </si>
  <si>
    <t xml:space="preserve">Equipment </t>
  </si>
  <si>
    <t>KOB S-10</t>
  </si>
  <si>
    <t>KOB S-11</t>
  </si>
  <si>
    <t>KOB S-12</t>
  </si>
  <si>
    <t>DESCRIPTION: SELF PRIMING CHAMBER</t>
  </si>
  <si>
    <r>
      <t xml:space="preserve">The works under this bill are covered under Part 3 of the Particular Specifications. The relevant drawings are the </t>
    </r>
    <r>
      <rPr>
        <sz val="10"/>
        <rFont val="Arial"/>
        <family val="2"/>
      </rPr>
      <t xml:space="preserve">MWE/LOT3/RUK/S/2.0.0 </t>
    </r>
    <r>
      <rPr>
        <sz val="10"/>
        <color indexed="8"/>
        <rFont val="Arial"/>
        <family val="2"/>
      </rPr>
      <t>series (including references made there-in to other drawings)</t>
    </r>
  </si>
  <si>
    <t>All flanged tee to BS 4346, flanges to BS 4504 ,all to PN4, and of the following sizes</t>
  </si>
  <si>
    <t>J321</t>
  </si>
  <si>
    <t xml:space="preserve">Flange adaptor, Maxi Type or similar wide range adaptor to fit pipe spigots, flanges to BS4505, and of the following sizes </t>
  </si>
  <si>
    <t>Ductile iron spigot pipe with puddled flange, to BS 4772, flanges to BS 4504, all to PN4, cement mortar lined, and of the following sizes</t>
  </si>
  <si>
    <t>J381</t>
  </si>
  <si>
    <t>All Socketted uPVC tee to BS4346, and of the following size</t>
  </si>
  <si>
    <t>uPVC drain pipes to BS5481, with flexible joints to BS 4346 or BS 6209, 200 mm DN</t>
  </si>
  <si>
    <t>J482</t>
  </si>
  <si>
    <t>Internal galvanised mild steel ladder to BS 4211, galvanised to BS 729, and fixed to the following structures</t>
  </si>
  <si>
    <t>Open Grid Flooring</t>
  </si>
  <si>
    <t>Mild steel open grid flooring to BS 4592, galvanised to BS 729, 6mm thick, complete with frames and supports, fixed into a steel structure, and of the following widths</t>
  </si>
  <si>
    <t>Stop and Guide Bar</t>
  </si>
  <si>
    <t>RUK S-4.1</t>
  </si>
  <si>
    <t>Supply and Install Adjustable steel coated stop bar fastening system and OD32mm guide bar inclusive of a ballast, floating mechanism as seen in the drawings</t>
  </si>
  <si>
    <t>RUK S-4.2</t>
  </si>
  <si>
    <t>DN100 Flexible pipe not exceeding 0.5m connected to float system</t>
  </si>
  <si>
    <t>Collection, Page RUK S-4/1</t>
  </si>
  <si>
    <t>Collection, Page RUK S-4/2</t>
  </si>
  <si>
    <t>Collection, Page RUKS-4/3</t>
  </si>
  <si>
    <t>Collection, Page RUK S-4/4</t>
  </si>
  <si>
    <t>BILL No.  KOB S-12</t>
  </si>
  <si>
    <t>BILL No.  KOB S-11</t>
  </si>
  <si>
    <t>BILL No. KOB S-10</t>
  </si>
  <si>
    <t>BILL No. KOB S-9</t>
  </si>
  <si>
    <t>DESCRIPTION: PROCUREMENT OF EQUIPMENT</t>
  </si>
  <si>
    <t xml:space="preserve">The works under this bill are covered under Part 3 of the Particular Specifications. </t>
  </si>
  <si>
    <t>PROCUREMENT OF TOOLS AND EQUIPMENT</t>
  </si>
  <si>
    <t>PROTECTIVE CLOTHING FOR FSMF STAFF</t>
  </si>
  <si>
    <t>Protective overalls</t>
  </si>
  <si>
    <t>Sewer man trousers, made of special web, coated on both sides, wear-resistant, resistant to oils, greases and diluted acids, with attached PVC boots and waterproof seams</t>
  </si>
  <si>
    <t>Yellow / orange protective jacket fully seamless in the shoulder and back area, vent eyes under the arms, covered bottom row, turnover collar with straps, knitted sleeve end, two sewn-on side pockets with flaps</t>
  </si>
  <si>
    <t>Pair of rubber boots for sewer man 90 cm high with eye on top</t>
  </si>
  <si>
    <t>Pair of protective gloves made of synthetic material, resistant to mineral oils and greases, acids, alkaline and aggressive chemicals. Length 350 mm</t>
  </si>
  <si>
    <t>MISCELLANEOUS TOOLS</t>
  </si>
  <si>
    <t>Shovels, complete with good wooden handle</t>
  </si>
  <si>
    <t>Contractor's pick axes with point and chisel steel end, length 800 mm, complete with good wooden handles</t>
  </si>
  <si>
    <t>Steel hoes, blade width 200 mm, 1.5 kg, complete with good wooden handles</t>
  </si>
  <si>
    <t>Seamless   pressed   tray   wheelbarrows,   steel   frames,   with pneumatic wheels, 80 litres</t>
  </si>
  <si>
    <t>Steel Slashers</t>
  </si>
  <si>
    <t>Steel rakes complete, with good wooden handles</t>
  </si>
  <si>
    <t>Steel forks, complete with good wooden handles</t>
  </si>
  <si>
    <t>BILL No. KOB S-8</t>
  </si>
  <si>
    <t>DESCRIPTION: FACILITY WAREHOUSE</t>
  </si>
  <si>
    <t>Ushs</t>
  </si>
  <si>
    <t>D220</t>
  </si>
  <si>
    <t>Girth 1-2 m</t>
  </si>
  <si>
    <t xml:space="preserve">Carried to Collection </t>
  </si>
  <si>
    <t>Width not exceeding 0.1m</t>
  </si>
  <si>
    <t>High yield square twisted bars to BS 4449  and of the following sizes</t>
  </si>
  <si>
    <t>RUK S-7.1</t>
  </si>
  <si>
    <t>Construct roofing, complete as in the drawings and as specified; include tie beams, purlins, rafters, struts, wall plate, facia board and all roofing timber, gauge 24 prepainted GCI sheeting and ridges</t>
  </si>
  <si>
    <t>RUKS-7.2</t>
  </si>
  <si>
    <t>Supply and fix steel frame glazed window, 1.5 m by 1.2 m clear opening; include frame, glazing, all iron mongery, varnishing</t>
  </si>
  <si>
    <t>RUK S-7.3</t>
  </si>
  <si>
    <t>Supply and fix steel frame glazed top hung window, 0.6 m by 0.6 m clear opening; include frame, glazing, all iron mongery, varnishing</t>
  </si>
  <si>
    <t>RUK S-7.4</t>
  </si>
  <si>
    <t>Supply and fix steel frame glazed top hung window, 0.8 m by 0.6 m clear opening; include frame, glazing, all iron mongery, varnishing</t>
  </si>
  <si>
    <t>RUK S-7.5</t>
  </si>
  <si>
    <t>Supply and fix single leaf  hardwood flush door, size 2.1m by 0.9m; include frame, all ironmongery, varnishing and locking arrangements</t>
  </si>
  <si>
    <t>RUK S-7.6</t>
  </si>
  <si>
    <t>Building finishes including splash apron, burglar proofing windows, etc to the specifications and as directed by the Engineer</t>
  </si>
  <si>
    <t>RUK S-7.7</t>
  </si>
  <si>
    <t>Provide materials and construct septic tank, soak pit, all connecting manholes, drain pipes and fittings as specified in the drawings</t>
  </si>
  <si>
    <t>RUKS-7.8</t>
  </si>
  <si>
    <t>Site works including storm water drainage, fencing, entrance gate, guard's shed, drive way, parking yard, sign post, lighting, water supply and landscaping as directed by the Engineer</t>
  </si>
  <si>
    <r>
      <t xml:space="preserve">The works under this bill are covered under Part 3 of the Particular Specifications. The relevant drawings are the </t>
    </r>
    <r>
      <rPr>
        <sz val="10"/>
        <rFont val="Arial"/>
        <family val="2"/>
      </rPr>
      <t>DRAWING NO. MWE/LOT3/RUK/S/2.1.0</t>
    </r>
    <r>
      <rPr>
        <sz val="10"/>
        <color rgb="FFFF0000"/>
        <rFont val="Arial"/>
        <family val="2"/>
      </rPr>
      <t xml:space="preserve"> </t>
    </r>
    <r>
      <rPr>
        <sz val="10"/>
        <color indexed="8"/>
        <rFont val="Arial"/>
        <family val="2"/>
      </rPr>
      <t>series (including references made there-in to other drawings)</t>
    </r>
  </si>
  <si>
    <t>QUANTITIES FOR ONE CONSTRUCTED WETLAND</t>
  </si>
  <si>
    <t>Excavation for cuttings, for dry bed in material other than topsoil,rock or artificial hard material,commencing surface is the stripped ground level</t>
  </si>
  <si>
    <t>Depth 0.25 to 1.5 m</t>
  </si>
  <si>
    <t>Depth  0.25-1.5m</t>
  </si>
  <si>
    <t>Designed mix,grade C15 concrete, to BS 5328, with ordinary portland cement to BS12, aggregate to BS882 , for the following aggregate sizes</t>
  </si>
  <si>
    <t>F233</t>
  </si>
  <si>
    <t>Designed mix,grade C25 concrete, to BS 5328, with ordinary portland cement to BS 12 , aggregate to BS882 , for the following aggregate sizes</t>
  </si>
  <si>
    <t>F253</t>
  </si>
  <si>
    <t>Placing mass concrete, grade C25, of the following thickness</t>
  </si>
  <si>
    <t>F521</t>
  </si>
  <si>
    <t>F621</t>
  </si>
  <si>
    <t>Fair Finish Plane Verticle</t>
  </si>
  <si>
    <t>I511</t>
  </si>
  <si>
    <t>On ground and Supported with steel section</t>
  </si>
  <si>
    <t>Length not exceeding 0.4m</t>
  </si>
  <si>
    <t>RUK S-4.3</t>
  </si>
  <si>
    <t>RUK S-4.4</t>
  </si>
  <si>
    <t>RUK S-4.5</t>
  </si>
  <si>
    <t>RUK S-4.6</t>
  </si>
  <si>
    <t>RUK S-4.7</t>
  </si>
  <si>
    <t>RUK S-4.8</t>
  </si>
  <si>
    <t>RUK S-4.9</t>
  </si>
  <si>
    <t>Collection, Page RUK S-5/1</t>
  </si>
  <si>
    <t>Collection, Page RUK-5/2</t>
  </si>
  <si>
    <t>Collection, Page RUK S-5/3</t>
  </si>
  <si>
    <t>Collection, Page RUK S-5/4</t>
  </si>
  <si>
    <t>Collection, Page RUK S-5/5</t>
  </si>
  <si>
    <t>QUANTITIES FOR ONE HORIZONTAL ROCK FILTER</t>
  </si>
  <si>
    <t>J412</t>
  </si>
  <si>
    <t>All Socketed uPVC tee to BS4346, of the following size</t>
  </si>
  <si>
    <t>Length not exceeding 0.6m</t>
  </si>
  <si>
    <t>Flexible sealing foil 25mm thick, or similar approved, laid to the surface of compacted marrum</t>
  </si>
  <si>
    <t>Surfaces of compacted marrum inclined at an angle not exceeding 60 degrees to the horizontal</t>
  </si>
  <si>
    <t>RUK S-6.1</t>
  </si>
  <si>
    <t>RUK S-6.2</t>
  </si>
  <si>
    <t>RUK S-6.3</t>
  </si>
  <si>
    <t>Collection, Page RUK S-6/1</t>
  </si>
  <si>
    <t>Collection, Page RUK S-6/2</t>
  </si>
  <si>
    <t>Collection, Page RUK S-6/3</t>
  </si>
  <si>
    <t>Collection, Page RUK S-6/4</t>
  </si>
  <si>
    <t>Collection, Page RUK S-6/5</t>
  </si>
  <si>
    <t>BILL No.KOB S-6</t>
  </si>
  <si>
    <t>BILL No. KOB S-7</t>
  </si>
  <si>
    <t>Collection, Page KOB S-7/1</t>
  </si>
  <si>
    <t>Collection, Page KOB S-7/2</t>
  </si>
  <si>
    <t>Collection, Page KOB S-7/3</t>
  </si>
  <si>
    <t>Collection, Page KOB S-7/4</t>
  </si>
  <si>
    <t>Collection, Page KOB S-7/5</t>
  </si>
  <si>
    <t>Collection, Page KOB S-7/6</t>
  </si>
  <si>
    <t>The works under this bill are covered under Part 3 of the Particular Specifications. The relevant drawings are the DRAWING NO. MWE/LOT1/KOB/S/4.0.0  series (including references made there-in to other drawings)</t>
  </si>
  <si>
    <t>The works under this bill are covered under Part 3 of the Particular Specifications. The relevant drawings are the DRAWING NO. MWE/LOT1/KOB/S/3.2.0  series (including references made there-in to other drawings)</t>
  </si>
  <si>
    <t>Collection, Page KOB S-8/1</t>
  </si>
  <si>
    <r>
      <t xml:space="preserve">The works under this bill are covered under Part 3 of the Particular Specifications. The relevant drawings are the DRAWING </t>
    </r>
    <r>
      <rPr>
        <b/>
        <sz val="10"/>
        <color indexed="8"/>
        <rFont val="Arial"/>
        <family val="2"/>
      </rPr>
      <t>MWE/LOT1/KOB/NAM/S/6.0.0-1</t>
    </r>
    <r>
      <rPr>
        <sz val="10"/>
        <color indexed="8"/>
        <rFont val="Arial"/>
        <family val="2"/>
      </rPr>
      <t xml:space="preserve"> series (including references made there-in to other drawings)</t>
    </r>
  </si>
  <si>
    <r>
      <t xml:space="preserve">The works under this bill are covered under Part 3 of the Particular Specifications. The relevant drawings are the DRAWING </t>
    </r>
    <r>
      <rPr>
        <b/>
        <sz val="10"/>
        <color indexed="8"/>
        <rFont val="Arial"/>
        <family val="2"/>
      </rPr>
      <t>MWE/LOT1/KOB/NAM/S/6.0.2-3</t>
    </r>
    <r>
      <rPr>
        <sz val="10"/>
        <color indexed="8"/>
        <rFont val="Arial"/>
        <family val="2"/>
      </rPr>
      <t xml:space="preserve"> series (including references made there-in to other drawings)</t>
    </r>
  </si>
  <si>
    <t>Office Equipment in accordance with section 3.2.6.10, Schedule 1 of the Technical Specifications.</t>
  </si>
  <si>
    <t>Mechanical fitter's Tools and Equipment in accordance with section  3.2.6.10, Schedule 3 of the Technical Specifications.</t>
  </si>
  <si>
    <t>Workshop Equipment and Tools in accordance with section 3.2.6.10, Schedule 2 of the Technical Specifications.</t>
  </si>
  <si>
    <t>Plumber's Tools and Equipment in accordance with section  3.2.6.10, Schedule 4 of the Technical Specifications.</t>
  </si>
  <si>
    <t>Electrician's Tools and Equipmentin accordance with section  3.2.6.10, Schedule 5 of the Technical Specifications.</t>
  </si>
  <si>
    <t>Store Shelving in accordance with section  3.2.6.10, Schedule 6 of the Technical Specifications.</t>
  </si>
  <si>
    <t>Laboratory Equipment - Water Supply System in accordance with section  3.2.6.10, Schedule 7 of the Technical Specifications.</t>
  </si>
  <si>
    <t>Chemical Store Equipment in accordance with section  3.2.6.10, Schedule 8 of the Technical Specifications.</t>
  </si>
  <si>
    <t>Chemicals in accordance with section  3.2.6.10, Schedule 8.2 of the Technical Specifications.</t>
  </si>
  <si>
    <t>Miscellaneous Tools in accordance with section  3.2.6.10, Schedule 9 of the Technical Specifications.</t>
  </si>
  <si>
    <t>Purchase of high quality condoms as approved by the Engineer</t>
  </si>
  <si>
    <t>Confine access to restricted work sites to limit access of unauthorised persons</t>
  </si>
  <si>
    <t>Provide security to all work sites through hiring of security guards</t>
  </si>
  <si>
    <t>Provision for protection of excavated areas – tape within the site for shallow excavations and barriers for excavations in public places with depth grater than 1.5m</t>
  </si>
  <si>
    <t>18% VAT</t>
  </si>
  <si>
    <t>Deemed Paid</t>
  </si>
  <si>
    <t>Purchase PPEs (nose masks to BS EN 149:2001+A1:2009 standards, ear muffs to BS EN 352-1:2020 standards, gum boots to BS EN 20345:2011 standards, heavy duty gloves to BS EN 388:2016+A1:2018 standards, reflector jackets to BS EN 1150:1999 standards and life Jackets to BS EN ISO 12402-3:2020) for use by staff implementing the project.</t>
  </si>
  <si>
    <t>1.1.1</t>
  </si>
  <si>
    <t>Geotechnical investigation of the water intake site and structural analysis of the intake strucutres</t>
  </si>
  <si>
    <t>1.1.2</t>
  </si>
  <si>
    <t>Geotechnical investigation of the water treatment plant site and structural analysis of the water treatment plant strucutres</t>
  </si>
  <si>
    <t>1.1.3</t>
  </si>
  <si>
    <t>180mm DN</t>
  </si>
  <si>
    <t>180/180 mm DN</t>
  </si>
  <si>
    <t xml:space="preserve">180 mm DN </t>
  </si>
  <si>
    <t>180 mm DN length L = 1.20 m</t>
  </si>
  <si>
    <t>180 mm DN length L = 0.6 m</t>
  </si>
  <si>
    <t>180 mm DN length L = 1.50 m</t>
  </si>
  <si>
    <t>180 mm DN</t>
  </si>
  <si>
    <t>Diameter 300-600 mm DN</t>
  </si>
  <si>
    <t>Ductile spun iron pipes with spigot and socket type flexible joints and cement mortar linings, 100mm DN, all to BS 4772 and to K9 laid in trench to the following depths</t>
  </si>
  <si>
    <t>Ductile spun iron pipes with spigot and socket type flexible joints and cement mortar linings, 150mm DN, all to BS 4772 and to K9 laid in trench to the following depths</t>
  </si>
  <si>
    <t>Ductile spun iron pipes with spigot and socket type flexible joints and cement mortar linings, 200mm DN, all to BS 4772 and to K9 laid in trench to the following depths</t>
  </si>
  <si>
    <t>100 mm DN</t>
  </si>
  <si>
    <t>150 mm DN</t>
  </si>
  <si>
    <t>200 mm DN</t>
  </si>
  <si>
    <t>250 mm DN</t>
  </si>
  <si>
    <t>150/150mm DN</t>
  </si>
  <si>
    <t>150/100mm DN</t>
  </si>
  <si>
    <t xml:space="preserve">100 mm DN </t>
  </si>
  <si>
    <t xml:space="preserve">150 mm DN </t>
  </si>
  <si>
    <t xml:space="preserve">200 mm DN </t>
  </si>
  <si>
    <t xml:space="preserve">250 mm DN </t>
  </si>
  <si>
    <t xml:space="preserve">50 mm DN </t>
  </si>
  <si>
    <t>Diameter not exceeding  200 mm DN</t>
  </si>
  <si>
    <t>Diameter 300 - 600 mm DN</t>
  </si>
  <si>
    <t>Diameter not exceeding  300 mm DN</t>
  </si>
  <si>
    <t>200/200 mm DN</t>
  </si>
  <si>
    <t>250mm DN</t>
  </si>
  <si>
    <t>150mm DN</t>
  </si>
  <si>
    <t>250/250 mm DN</t>
  </si>
  <si>
    <t>150/150 mm DN</t>
  </si>
  <si>
    <t>250/150 mm DN</t>
  </si>
  <si>
    <t>700 mm DN and length not exceeding 0.5 m</t>
  </si>
  <si>
    <t>250 mm DN and length not exceeding 1.5 m</t>
  </si>
  <si>
    <t>150 mm DN and length not exceeding 1.5 m</t>
  </si>
  <si>
    <t>500x500 mm DN</t>
  </si>
  <si>
    <t>Diameter not exceeding 500 mm DN</t>
  </si>
  <si>
    <t>100mm DN</t>
  </si>
  <si>
    <t>150 mm DN to PN6</t>
  </si>
  <si>
    <t>150/100 mm DN to PN6</t>
  </si>
  <si>
    <t>150 mm DN and length not exceeding 0.5m</t>
  </si>
  <si>
    <t>150 mm DN not exceeding 1.0m</t>
  </si>
  <si>
    <t>200mm DN not exceeding 1.5m height</t>
  </si>
  <si>
    <t>100mm DN extended distance spindle length not exceeding 2m</t>
  </si>
  <si>
    <t xml:space="preserve">200 mm DN   </t>
  </si>
  <si>
    <t xml:space="preserve">250 mm DN   </t>
  </si>
  <si>
    <t xml:space="preserve">180 mm DN   </t>
  </si>
  <si>
    <t>200/40 mm DN</t>
  </si>
  <si>
    <t>150/100 mm DN</t>
  </si>
  <si>
    <t>150/50 mm DN</t>
  </si>
  <si>
    <t>150/40 mm DN</t>
  </si>
  <si>
    <t>100/65 mm DN</t>
  </si>
  <si>
    <t>80/50 mm DN</t>
  </si>
  <si>
    <t>65/40 mm DN</t>
  </si>
  <si>
    <t>50/40 mm DN</t>
  </si>
  <si>
    <t>40/40 mm DN</t>
  </si>
  <si>
    <t xml:space="preserve">110 mm DN </t>
  </si>
  <si>
    <t xml:space="preserve">160 mm DN </t>
  </si>
  <si>
    <t xml:space="preserve">225 mm DN </t>
  </si>
  <si>
    <t xml:space="preserve">63 mm DN </t>
  </si>
  <si>
    <t xml:space="preserve">75 mm DN </t>
  </si>
  <si>
    <t>90 mm DN</t>
  </si>
  <si>
    <t>200/150 mm DN</t>
  </si>
  <si>
    <t>100/80 mm DN</t>
  </si>
  <si>
    <t>80/65 mm DN</t>
  </si>
  <si>
    <t>65/50 mm DN</t>
  </si>
  <si>
    <t>40 mm DN</t>
  </si>
  <si>
    <t xml:space="preserve">65 mm DN </t>
  </si>
  <si>
    <t xml:space="preserve">80 mm DN </t>
  </si>
  <si>
    <t>50 mm DN</t>
  </si>
  <si>
    <t>65 mm DN</t>
  </si>
  <si>
    <t>80 mm DN</t>
  </si>
  <si>
    <t xml:space="preserve">Allow for electric power connection to the toilet block from the nearest pole within a distance of 50m including processing a customer account with UMEME </t>
  </si>
  <si>
    <t>100 mm DN and length not exceeding 1.0 m for vent</t>
  </si>
  <si>
    <t>200/200/200 mm DN</t>
  </si>
  <si>
    <t>100/100 mm DN</t>
  </si>
  <si>
    <t>uPVC drain pipes, to BS 5481, with flexible joints to BS 4346 or BS 6209, 200 mm DN,  laid NOT in trench to the following depths</t>
  </si>
  <si>
    <t>200/200/200/200 mm DN</t>
  </si>
  <si>
    <t>1.1.4</t>
  </si>
  <si>
    <t>1.1.5</t>
  </si>
  <si>
    <t xml:space="preserve">Geotechnical investigation of the faecal sludge treatment plant site  and structural analysis of the reinforced concrete faecal sludge treatment plant structures. </t>
  </si>
  <si>
    <t>Allow for power connection for a distance within 50m of 33KV overhead network by using 100sq mm ACSR conductor, install a 50KVA pole mounted transformer and connect to umeme network as required</t>
  </si>
  <si>
    <r>
      <t>Geotechnical investigation of the reservoir tank site and structural analysis of the  250m</t>
    </r>
    <r>
      <rPr>
        <vertAlign val="superscript"/>
        <sz val="10"/>
        <color theme="1"/>
        <rFont val="Arial"/>
        <family val="2"/>
      </rPr>
      <t>3</t>
    </r>
    <r>
      <rPr>
        <sz val="10"/>
        <color theme="1"/>
        <rFont val="Arial"/>
        <family val="2"/>
      </rPr>
      <t xml:space="preserve"> steel reservoir on an 18m steel tower strucutre</t>
    </r>
  </si>
  <si>
    <r>
      <t>Geotechnical investigation of the backwash tank site and structural analysis of the 100m</t>
    </r>
    <r>
      <rPr>
        <vertAlign val="superscript"/>
        <sz val="10"/>
        <color theme="1"/>
        <rFont val="Arial"/>
        <family val="2"/>
      </rPr>
      <t>3</t>
    </r>
    <r>
      <rPr>
        <sz val="10"/>
        <color theme="1"/>
        <rFont val="Arial"/>
        <family val="2"/>
      </rPr>
      <t xml:space="preserve"> steel backwash tank on a 10m steel tower strucutre</t>
    </r>
  </si>
  <si>
    <t>All flanged tee to BS 4346 , flanges to BS 4504 ,all to PN 10 and of the following sizes</t>
  </si>
  <si>
    <t>Compression Flange adaptor to fit HDPE pipe spigots, to DIN 8076 - BS 5114, all to PN 10, and of the following spigot sizes</t>
  </si>
  <si>
    <t>Ductile iron all flanged  concentric taper to BS 4772, flanges to BS 4504 all  to PN 10, cement mortar lined, and of the following sizes</t>
  </si>
  <si>
    <t>HDPE end caps to fit HDPE spigots, to ISO 161 and to PN 10 of the following sizes</t>
  </si>
  <si>
    <t>Flanged anti shock, anti surge air valve, 50 mm DN, as specified, flanges to ISO 2441, complete with isolating gate valve to ISO 7259, flange on socket tee, distance pieces, all to PN 10, as specified and all fittings necessary to make the connection complete for the following sizes</t>
  </si>
  <si>
    <t>Bulk Flow Meter inclusive of all couplings, adaptors, distance pieces, valves, etc and all other fittings to make the installation complete, as specified in the standard drawings, all fittings to PN 10, including chamber, and on the following main pipe sizes</t>
  </si>
  <si>
    <t>Valve surface box for DN 40 - DN 200 valves,  with lockable cover securely attached to main body of surface box by chain or bolt, include down pipe, complete as specified and to the following depths</t>
  </si>
  <si>
    <t>no.</t>
  </si>
  <si>
    <t>Ductile Iron all flanged 90 degrees bends to ISO 2531, flanges to ISO 2441, all to PN6, cement mortar lined and of the following sizes</t>
  </si>
  <si>
    <t>Ductile Iron all flanged bends to ISO 2531, flanges to ISO 2441, all DN180mm to PN6, cement mortar lines and of the following Degrees</t>
  </si>
  <si>
    <t>Ductile iron flanged on socket  tee to BS 4772, flanges to BS 4504, all to PN6 cement mortar lined, and of the following sizes</t>
  </si>
  <si>
    <t xml:space="preserve">Detachable Coupling or similar, wide range coupling to fit all pipe spigots  to PN6, and of the following sizes </t>
  </si>
  <si>
    <t xml:space="preserve">Flange adaptor of large tolerance, maxi type to fit all pipe spigots to BS 3505, flanges to BS 4505, all to PN6, and of the following sizes </t>
  </si>
  <si>
    <t>All flanged CI gate valves to BS 5150, flanges to BS 4505, all to PN6 for operation by tee key, with extension spindle not exceeding 1.5 metres long, and of the following sizes</t>
  </si>
  <si>
    <t>Diameter  180mm DN</t>
  </si>
  <si>
    <t>Diameter 180mm DN</t>
  </si>
  <si>
    <t>Ductile iron flanged on socket  tee to BS 4772, flanges to BS 4504, all to PN10, cement mortar lined, and of the following sizes</t>
  </si>
  <si>
    <t xml:space="preserve">Flange adaptor, Maxi Type or similar wide range adaptor to fit pipe spigots, flanges to BS 4505, all to PN10 , and of the following sizes </t>
  </si>
  <si>
    <t>Blank flange drilled to BS 4504 and to PN10 for flanges of the following sizes</t>
  </si>
  <si>
    <t>All flanged CI gate valves to BS5150, flanges to BS 4505, all to PN10 for operation by tee key, and of the following sizes</t>
  </si>
  <si>
    <t>Bulk Flow Meter inclusive of all couplings, adaptors, distance pieces, valves, etc and all other fittings to make the installation complete, as specified, all fittings to PN6 including chamber, and on the following main pipe sizes</t>
  </si>
  <si>
    <t xml:space="preserve">DN150mm PN6 pipe length not exceeding 0.7m </t>
  </si>
  <si>
    <t xml:space="preserve">DN180mm PN6 pipe length not exceeding 0.7m </t>
  </si>
  <si>
    <t>Pipe inserts projecting from one face of the concrete and of the following sizes,encluding supply of pipe.</t>
  </si>
  <si>
    <t>Pipe inserts projecting from two faces of the concrete and of the following sizes,including supply of pipe.</t>
  </si>
  <si>
    <t>Pipe inserts projecting from one face of the concrete and of the following sizes,including supply of pipe.</t>
  </si>
  <si>
    <t>Pipe inserts projecting from two faces of the concrete and of the following sizes, including supply of pipe</t>
  </si>
  <si>
    <t>DN200mm of between 3 - 4m length</t>
  </si>
  <si>
    <t>DN150mm of between 3 - 4m length</t>
  </si>
  <si>
    <t>DN150mm of between 1 - 2m length</t>
  </si>
  <si>
    <t>DN300mm of between 4 - 6m length</t>
  </si>
  <si>
    <t>DN150mm of between 1 - 1.5m length</t>
  </si>
  <si>
    <t>DN200mm of between 4 - 6m length</t>
  </si>
  <si>
    <t>DN150mm of between 1 -1.5m length</t>
  </si>
  <si>
    <t>150 mm DN of between 1.5 - 2.5 m length</t>
  </si>
  <si>
    <t>250 mm DN of between 1.5 -2.5 m length</t>
  </si>
  <si>
    <t>150 mm DN of between 1.5 -2.5 m length</t>
  </si>
  <si>
    <t>250 mm DN aof between 2 -3 m length</t>
  </si>
  <si>
    <t>150 mm DN of between 3 -4 m length</t>
  </si>
  <si>
    <t>250 mm DN of between 3 -4 m length</t>
  </si>
  <si>
    <t>150 mm DN of between 1 -2 m length</t>
  </si>
  <si>
    <t>100 mm DN of between 1.5 -2.5 m length</t>
  </si>
  <si>
    <t>150/100 mm DN to PN10</t>
  </si>
  <si>
    <t>Ductile iron double flanged pipe, to BS 4772, flanges to BS 4504, all to PN10, cement mortar lined, and of the following sizes</t>
  </si>
  <si>
    <t>150 mm DN of between 1- 1.5m length</t>
  </si>
  <si>
    <t>Ductile iron Spigot pipe with flange, to ISO 2531, flanges to ISO 2441, to PN 10,and of the following sizes</t>
  </si>
  <si>
    <t>All flanged non-return valves, include all fittings as in specifications, to ISO 7259, flanges to ISO 2441, all to PN10, of the following sizes</t>
  </si>
  <si>
    <t>180 mm DN to PN10</t>
  </si>
  <si>
    <t>180/150 mm DN to PN10</t>
  </si>
  <si>
    <t>180/80 mm DN to PN10</t>
  </si>
  <si>
    <t xml:space="preserve">Restrained dismantling piece or similar coupling  to PN 10 to fit ductile iron to BS 4772 spigots of the following sizes </t>
  </si>
  <si>
    <t>180 mm DN of between 2- 3.0m length</t>
  </si>
  <si>
    <t>Length of 8m</t>
  </si>
  <si>
    <t>Length of 3m</t>
  </si>
  <si>
    <t>Flanged outlet pipe strainer, to BS 4772, flanges to BS 4504, all to PN 10, cement mortar lined, and of the following sizes</t>
  </si>
  <si>
    <t>Ductile iron double flanged pipe, to BS 4772, flanges to BS 4504, cement mortar lined, all to PN 10 and of the following sizes</t>
  </si>
  <si>
    <t>250 mm DN of 6.0m  length</t>
  </si>
  <si>
    <t>150 mm DNof 6.0m  length</t>
  </si>
  <si>
    <t>80 mm DN of 6.0m  length</t>
  </si>
  <si>
    <t>J381.5</t>
  </si>
  <si>
    <t>J381.6</t>
  </si>
  <si>
    <t>80 mm DN of 2.0m  length</t>
  </si>
  <si>
    <t>250 mm DN of 2.0m  length</t>
  </si>
  <si>
    <t>150 mm DN of 2.0m  length</t>
  </si>
  <si>
    <t>80 mm DN of 0.6m  length</t>
  </si>
  <si>
    <t>150 mm DN of 0.6m  length</t>
  </si>
  <si>
    <t>J381.7</t>
  </si>
  <si>
    <t>J381.8</t>
  </si>
  <si>
    <t>150 mm DN of 0.4m  length</t>
  </si>
  <si>
    <t>150 mm DN of 2.8m  length</t>
  </si>
  <si>
    <t>All flanged CI gate valves to BS 5150 ,flanges to BS 4505 , all to PN 10 for operation by tee key, with extension spindle not exceeding 1.5 metres long, and of the following sizes</t>
  </si>
  <si>
    <t>All flanged tee to BS 4346 , flanges to BS 4504 ,all to PN 10, and of the following sizes</t>
  </si>
  <si>
    <t>Bulk Flow Meter inclusive of all couplings, adaptors, DI distance pieces, valves, thrust blocks,  vented chamber, surface boxes, and all other fittings to make the installation complete as specified is standard drawings; all fittings to PN 10; and on the following main pipe sizes</t>
  </si>
  <si>
    <r>
      <t>180 mm DN all socketed 90</t>
    </r>
    <r>
      <rPr>
        <vertAlign val="superscript"/>
        <sz val="10"/>
        <rFont val="Arial"/>
        <family val="2"/>
      </rPr>
      <t>o</t>
    </r>
    <r>
      <rPr>
        <sz val="10"/>
        <rFont val="Arial"/>
        <family val="2"/>
      </rPr>
      <t xml:space="preserve"> bend</t>
    </r>
  </si>
  <si>
    <t>Flanged anti shock, anti surge air valve, 50 mm DN, as specified, flanges to ISO 2441, complete with isolating gate valve to ISO 7259, flange on socket tee, distance pieces, all to PN 10, as specified and all fittings necessary to make the connection complete for the following main pipe sizes</t>
  </si>
  <si>
    <t>Type 1 Washout as specified in the drawings, complete with all fittings necessary to make the installation; include surface boxes as specified including down pipe and chamber, all to PN10, on pipes of the following sizes</t>
  </si>
  <si>
    <t>Valve surface box for DN 180 valves,  with lockable cover securely attached to main body of surface box by chain or bolt, include down pipe, complete as specified and to the following depths</t>
  </si>
  <si>
    <t>Diameter 180 mm DN</t>
  </si>
  <si>
    <t>180 mm DN of 6.0m  length</t>
  </si>
  <si>
    <t>250 mm DNof 6.0m  length</t>
  </si>
  <si>
    <t>200 mm DN of 6.0m  length</t>
  </si>
  <si>
    <t>180 mm DN of 2.0m  length</t>
  </si>
  <si>
    <t>200 mm DN of 2.0m  length</t>
  </si>
  <si>
    <t>180 mm DN of 0.6m  length</t>
  </si>
  <si>
    <t>250 mm DN of 0.6m  length</t>
  </si>
  <si>
    <t>250 mm DN of 0.4m  length</t>
  </si>
  <si>
    <t>250 mm DN of 2.8m  length</t>
  </si>
  <si>
    <t>Not exceeding 225 mm OD</t>
  </si>
  <si>
    <t>OD 32 mm (3/4")</t>
  </si>
  <si>
    <t>200mm DN</t>
  </si>
  <si>
    <t>All flanged CI Handstocks to BS 5150 ,flanges to BS 4505, for operation by hand wheel,for the following sizes;include the supply of hand wheel : 200 mm DN</t>
  </si>
  <si>
    <t>uPVC drain pipes, to BS 5481, with flexible joints to BS 4346 or BS 6209, 200 mm DN,  laid in trench to the following depths</t>
  </si>
  <si>
    <t>Length between 1.0 - 1.6m</t>
  </si>
  <si>
    <t>Length between 1.6 - 2.5m</t>
  </si>
  <si>
    <t>Length between 2.5 - 3.3m</t>
  </si>
  <si>
    <t>Length between 2.5 - 3.0m</t>
  </si>
  <si>
    <t>DN 200 mm</t>
  </si>
  <si>
    <t>uPVC drain pipes, to BS5481 with flexible joints to BS4346 or BS6209, 200 DN, laid in trench to the following depths</t>
  </si>
  <si>
    <t>Length between1.0 - 1.8m</t>
  </si>
  <si>
    <t>Length of 2.0m</t>
  </si>
  <si>
    <t>uPVC bends with push-fit joint for use with uPVC pipes, to ISO 2531, all to PN6, and of the following sizes</t>
  </si>
  <si>
    <t>Perforated uPVC drain pipes, to BS 5481, with flexible joints to BS 4346 or BS 6209, 200 mm DN, PN6</t>
  </si>
  <si>
    <t>Length of 0.6m</t>
  </si>
  <si>
    <t>Length between 0.6 - 1.2m</t>
  </si>
  <si>
    <t>Length between 1.2 - 1.5m</t>
  </si>
  <si>
    <t>uPVC drain pipes, to BS 5481, with flexible joints to BS 4346 or BS 6209, 200 mm DN, PN6</t>
  </si>
  <si>
    <t>Length between 2.0 - 2.5m</t>
  </si>
  <si>
    <t>uPVC end caps to fit uPVC spigots, to ISO 161, PN6 and of the following pipe sizes</t>
  </si>
  <si>
    <t>BILL No. NAM E-1</t>
  </si>
  <si>
    <t>Ductile spun iron pipes with spigot and socket type flexible joints and cement mortar linings, to BS 4772 and to K9, PN6 laid and attached to walkway surface by straps and bolting and of the following size</t>
  </si>
  <si>
    <t>Ductile spun iron  pipes with spigot and socket type flexible joints and cement mortar linings, DN180 mm, all  to BS 4772 and to K9, PN6 laid to the following depths</t>
  </si>
  <si>
    <t>MWE/WRKS/20-21/0007/1</t>
  </si>
  <si>
    <t>VOLUME 2-1: BILLS OF QUANTITIES</t>
  </si>
  <si>
    <r>
      <t xml:space="preserve">Conduct geotechnical investigation of the following sites to confirm suitability of the ground conditions to support the respective structures and conduct structural analysis of the structures to confirm soundness of the structural design as shall be approved by the Engineer. The Contractor is required to execute this assignment in accordance with the following guiding standards as shall be approved by the Engineer:                                                               </t>
    </r>
    <r>
      <rPr>
        <b/>
        <sz val="10"/>
        <color theme="1"/>
        <rFont val="Arial"/>
        <family val="2"/>
      </rPr>
      <t>Geotechnical Investigations</t>
    </r>
    <r>
      <rPr>
        <sz val="10"/>
        <color theme="1"/>
        <rFont val="Arial"/>
        <family val="2"/>
      </rPr>
      <t xml:space="preserve">                                                                  </t>
    </r>
    <r>
      <rPr>
        <i/>
        <sz val="10"/>
        <color theme="1"/>
        <rFont val="Arial"/>
        <family val="2"/>
      </rPr>
      <t>Euro code 7:Geotechnical Design Part 1                                    General Rules: BS EN 1997-1:2004 in association with Euro code 7 -Geotechnical design part 2                                                   Ground investigation and testing: BS EN 1997-2:2007</t>
    </r>
    <r>
      <rPr>
        <sz val="10"/>
        <color theme="1"/>
        <rFont val="Arial"/>
        <family val="2"/>
      </rPr>
      <t xml:space="preserve">                     </t>
    </r>
    <r>
      <rPr>
        <b/>
        <sz val="10"/>
        <color theme="1"/>
        <rFont val="Arial"/>
        <family val="2"/>
      </rPr>
      <t>Structural Designs</t>
    </r>
    <r>
      <rPr>
        <sz val="10"/>
        <color theme="1"/>
        <rFont val="Arial"/>
        <family val="2"/>
      </rPr>
      <t xml:space="preserve">                                                                  </t>
    </r>
    <r>
      <rPr>
        <i/>
        <sz val="10"/>
        <color theme="1"/>
        <rFont val="Arial"/>
        <family val="2"/>
      </rPr>
      <t>BS 8110: Part 1, 2 and 3: 1985, Structural use of concrete                                    BS 8002: Code of practice for Earth Retaining Structures            BS 8007: Code of Practice for Design of Water Retaining Structures                                                                               BS 8004: 1986, Code of Practice for Foundations.                      BS 5950: Part 1: 2000, Structural Steelwork                               BS 8666: 2000, Scheduling, dimensioning, bending and cutting of steel reinforcement for concrete.                                            Steel: Steel Designers' Manual - 5th Edition</t>
    </r>
    <r>
      <rPr>
        <sz val="10"/>
        <color theme="1"/>
        <rFont val="Arial"/>
        <family val="2"/>
      </rPr>
      <t xml:space="preserve"> </t>
    </r>
  </si>
  <si>
    <t>AUGUST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</si>
</sst>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0.00_-;\-* #,##0.00_-;_-* &quot;-&quot;??_-;_-@_-"/>
    <numFmt numFmtId="165" formatCode="_(* #,##0_);_(* \(#,##0\);_(* &quot;-&quot;??_);_(@_)"/>
    <numFmt numFmtId="166" formatCode="_(* #,##0.0_);_(* \(#,##0.0\);_(* &quot;-&quot;??_);_(@_)"/>
    <numFmt numFmtId="167" formatCode="_-&quot;£&quot;* #,##0_-;\-&quot;£&quot;* #,##0_-;_-&quot;£&quot;* &quot;-&quot;_-;_-@_-"/>
    <numFmt numFmtId="168" formatCode="0.000"/>
    <numFmt numFmtId="169" formatCode="#,##0.0"/>
    <numFmt numFmtId="170" formatCode="0.0"/>
    <numFmt numFmtId="171" formatCode="#,##0.0000"/>
    <numFmt numFmtId="172" formatCode="_(* #,##0_);_(* \(#,##0\);_(* &quot;&quot;??_);_(@_)"/>
    <numFmt numFmtId="173" formatCode="0.0%"/>
    <numFmt numFmtId="174" formatCode="_-* #,##0.0_-;\-* #,##0.0_-;_-* &quot;-&quot;??_-;_-@_-"/>
    <numFmt numFmtId="175" formatCode="_-* #,##0_-;\-* #,##0_-;_-* &quot;-&quot;??_-;_-@_-"/>
    <numFmt numFmtId="176" formatCode="_(* #,##0.00_);_(* \(#,##0.00\);_(* &quot;&quot;??_);_(@_)"/>
    <numFmt numFmtId="177" formatCode="_-* #,##0.0_-;\-* #,##0.0_-;_-* &quot;-&quot;?_-;_-@_-"/>
    <numFmt numFmtId="178" formatCode="_(* #,##0.0_);_(* \(#,##0.0\);_(* &quot;-&quot;?_);_(@_)"/>
    <numFmt numFmtId="179" formatCode="_(* #,##0.00_);_(* \(#,##0.00\);_(* \-??_);_(@_)"/>
    <numFmt numFmtId="180" formatCode="#,##0_ ;[Red]\-#,##0\ "/>
    <numFmt numFmtId="181" formatCode="_(* #,##0_);_(* \(#,##0\);_(* &quot; &quot;??_);_(@_)"/>
    <numFmt numFmtId="182" formatCode="#,##0.000"/>
  </numFmts>
  <fonts count="84">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10"/>
      <name val="Times New Roman"/>
      <family val="1"/>
    </font>
    <font>
      <b/>
      <i/>
      <sz val="10"/>
      <name val="Arial"/>
      <family val="2"/>
    </font>
    <font>
      <sz val="11"/>
      <color indexed="8"/>
      <name val="Calibri"/>
      <family val="2"/>
    </font>
    <font>
      <sz val="11"/>
      <color theme="1"/>
      <name val="Arial"/>
      <family val="2"/>
    </font>
    <font>
      <b/>
      <i/>
      <u/>
      <sz val="10"/>
      <name val="Arial"/>
      <family val="2"/>
    </font>
    <font>
      <u/>
      <sz val="10"/>
      <name val="Arial"/>
      <family val="2"/>
    </font>
    <font>
      <vertAlign val="superscript"/>
      <sz val="10"/>
      <name val="Arial"/>
      <family val="2"/>
    </font>
    <font>
      <sz val="10"/>
      <color indexed="10"/>
      <name val="Arial"/>
      <family val="2"/>
    </font>
    <font>
      <b/>
      <sz val="10"/>
      <color indexed="10"/>
      <name val="Arial"/>
      <family val="2"/>
    </font>
    <font>
      <b/>
      <sz val="10"/>
      <color indexed="8"/>
      <name val="Arial"/>
      <family val="2"/>
    </font>
    <font>
      <sz val="10"/>
      <color indexed="8"/>
      <name val="Arial"/>
      <family val="2"/>
    </font>
    <font>
      <b/>
      <u/>
      <sz val="10"/>
      <color indexed="8"/>
      <name val="Arial"/>
      <family val="2"/>
    </font>
    <font>
      <i/>
      <sz val="10"/>
      <name val="Arial"/>
      <family val="2"/>
    </font>
    <font>
      <i/>
      <u/>
      <sz val="10"/>
      <name val="Arial"/>
      <family val="2"/>
    </font>
    <font>
      <u/>
      <sz val="10"/>
      <color indexed="8"/>
      <name val="Arial"/>
      <family val="2"/>
    </font>
    <font>
      <b/>
      <i/>
      <sz val="10"/>
      <color indexed="8"/>
      <name val="Arial"/>
      <family val="2"/>
    </font>
    <font>
      <sz val="10"/>
      <color indexed="8"/>
      <name val="Arial Narrow"/>
      <family val="2"/>
    </font>
    <font>
      <sz val="10"/>
      <name val="Arial Narrow"/>
      <family val="2"/>
    </font>
    <font>
      <vertAlign val="superscript"/>
      <sz val="10"/>
      <color indexed="8"/>
      <name val="Arial"/>
      <family val="2"/>
    </font>
    <font>
      <sz val="10"/>
      <color indexed="8"/>
      <name val="Times New Roman"/>
      <family val="1"/>
    </font>
    <font>
      <sz val="11"/>
      <name val="Arial"/>
      <family val="2"/>
    </font>
    <font>
      <b/>
      <sz val="11"/>
      <color indexed="8"/>
      <name val="Arial"/>
      <family val="2"/>
    </font>
    <font>
      <b/>
      <sz val="11"/>
      <name val="Arial"/>
      <family val="2"/>
    </font>
    <font>
      <i/>
      <sz val="10"/>
      <color indexed="8"/>
      <name val="Arial"/>
      <family val="2"/>
    </font>
    <font>
      <sz val="10"/>
      <color rgb="FFFF0000"/>
      <name val="Arial Narrow"/>
      <family val="2"/>
    </font>
    <font>
      <b/>
      <sz val="10"/>
      <name val="Arial Narrow"/>
      <family val="2"/>
    </font>
    <font>
      <sz val="10"/>
      <color theme="1"/>
      <name val="Arial Narrow"/>
      <family val="2"/>
    </font>
    <font>
      <b/>
      <u/>
      <sz val="10"/>
      <name val="Arial Narrow"/>
      <family val="2"/>
    </font>
    <font>
      <u/>
      <sz val="10"/>
      <name val="Arial Narrow"/>
      <family val="2"/>
    </font>
    <font>
      <u/>
      <vertAlign val="superscript"/>
      <sz val="10"/>
      <name val="Arial Narrow"/>
      <family val="2"/>
    </font>
    <font>
      <b/>
      <i/>
      <sz val="10"/>
      <name val="Arial Narrow"/>
      <family val="2"/>
    </font>
    <font>
      <b/>
      <sz val="10"/>
      <color rgb="FF000000"/>
      <name val="Arial"/>
      <family val="2"/>
    </font>
    <font>
      <sz val="10"/>
      <color rgb="FF000000"/>
      <name val="Arial"/>
      <family val="2"/>
    </font>
    <font>
      <sz val="10"/>
      <name val="Arial"/>
      <family val="2"/>
    </font>
    <font>
      <sz val="10"/>
      <color theme="1"/>
      <name val="Arial"/>
      <family val="2"/>
    </font>
    <font>
      <b/>
      <u/>
      <sz val="10"/>
      <color theme="1"/>
      <name val="Arial"/>
      <family val="2"/>
    </font>
    <font>
      <b/>
      <i/>
      <sz val="10"/>
      <color theme="1"/>
      <name val="Arial"/>
      <family val="2"/>
    </font>
    <font>
      <b/>
      <u/>
      <sz val="10"/>
      <color rgb="FFFF0000"/>
      <name val="Arial"/>
      <family val="2"/>
    </font>
    <font>
      <u/>
      <sz val="10"/>
      <color theme="1"/>
      <name val="Arial"/>
      <family val="2"/>
    </font>
    <font>
      <u/>
      <vertAlign val="superscript"/>
      <sz val="10"/>
      <color indexed="8"/>
      <name val="Arial"/>
      <family val="2"/>
    </font>
    <font>
      <u/>
      <vertAlign val="superscript"/>
      <sz val="10"/>
      <name val="Arial"/>
      <family val="2"/>
    </font>
    <font>
      <sz val="20"/>
      <color theme="1"/>
      <name val="Calibri"/>
      <family val="2"/>
      <scheme val="minor"/>
    </font>
    <font>
      <sz val="10"/>
      <name val="Arial"/>
      <family val="2"/>
    </font>
    <font>
      <b/>
      <sz val="11"/>
      <color theme="1"/>
      <name val="Calibri"/>
      <family val="2"/>
      <scheme val="minor"/>
    </font>
    <font>
      <b/>
      <sz val="20"/>
      <name val="Times New Roman"/>
      <family val="1"/>
    </font>
    <font>
      <b/>
      <sz val="11"/>
      <name val="Times New Roman"/>
      <family val="1"/>
    </font>
    <font>
      <b/>
      <sz val="18"/>
      <name val="Times New Roman"/>
      <family val="1"/>
    </font>
    <font>
      <b/>
      <sz val="17"/>
      <name val="Times New Roman"/>
      <family val="1"/>
    </font>
    <font>
      <b/>
      <sz val="16"/>
      <name val="Times New Roman"/>
      <family val="1"/>
    </font>
    <font>
      <sz val="9"/>
      <name val="Times New Roman"/>
      <family val="1"/>
    </font>
    <font>
      <b/>
      <sz val="14.5"/>
      <name val="Times New Roman"/>
      <family val="1"/>
    </font>
    <font>
      <sz val="16"/>
      <name val="Times New Roman"/>
      <family val="1"/>
    </font>
    <font>
      <b/>
      <sz val="14"/>
      <name val="Times New Roman"/>
      <family val="1"/>
    </font>
    <font>
      <sz val="11"/>
      <color rgb="FF000000"/>
      <name val="Calibri"/>
      <family val="2"/>
    </font>
    <font>
      <b/>
      <sz val="14"/>
      <color rgb="FF000000"/>
      <name val="Times New Roman"/>
      <family val="1"/>
    </font>
    <font>
      <b/>
      <sz val="11"/>
      <color rgb="FF000000"/>
      <name val="Times New Roman"/>
      <family val="1"/>
    </font>
    <font>
      <b/>
      <sz val="11"/>
      <color rgb="FF000000"/>
      <name val="Andes Bold"/>
    </font>
    <font>
      <b/>
      <u/>
      <sz val="11"/>
      <name val="Arial"/>
      <family val="2"/>
    </font>
    <font>
      <b/>
      <i/>
      <sz val="11"/>
      <color rgb="FF000000"/>
      <name val="Arial"/>
      <family val="2"/>
    </font>
    <font>
      <b/>
      <i/>
      <sz val="10"/>
      <color rgb="FF000000"/>
      <name val="Arial"/>
      <family val="2"/>
    </font>
    <font>
      <sz val="10"/>
      <color theme="1"/>
      <name val="Times New Roman"/>
      <family val="1"/>
    </font>
    <font>
      <b/>
      <sz val="9"/>
      <name val="Arial"/>
      <family val="2"/>
    </font>
    <font>
      <b/>
      <sz val="11"/>
      <name val="Calibri"/>
      <family val="2"/>
      <scheme val="minor"/>
    </font>
    <font>
      <b/>
      <sz val="10.7"/>
      <color indexed="8"/>
      <name val="Calibri"/>
      <family val="2"/>
      <scheme val="minor"/>
    </font>
    <font>
      <sz val="11"/>
      <name val="Calibri"/>
      <family val="2"/>
      <scheme val="minor"/>
    </font>
    <font>
      <sz val="10.7"/>
      <color indexed="8"/>
      <name val="Calibri"/>
      <family val="2"/>
      <scheme val="minor"/>
    </font>
    <font>
      <b/>
      <u/>
      <sz val="11"/>
      <name val="Calibri"/>
      <family val="2"/>
      <scheme val="minor"/>
    </font>
    <font>
      <b/>
      <u/>
      <sz val="10.7"/>
      <color indexed="8"/>
      <name val="Calibri"/>
      <family val="2"/>
      <scheme val="minor"/>
    </font>
    <font>
      <u/>
      <sz val="11"/>
      <name val="Calibri"/>
      <family val="2"/>
      <scheme val="minor"/>
    </font>
    <font>
      <u/>
      <sz val="10.7"/>
      <color indexed="8"/>
      <name val="Calibri"/>
      <family val="2"/>
      <scheme val="minor"/>
    </font>
    <font>
      <vertAlign val="superscript"/>
      <sz val="10.7"/>
      <color indexed="8"/>
      <name val="Calibri"/>
      <family val="2"/>
      <scheme val="minor"/>
    </font>
    <font>
      <b/>
      <sz val="10"/>
      <color theme="1"/>
      <name val="Arial"/>
      <family val="2"/>
    </font>
    <font>
      <sz val="10"/>
      <name val="Arial"/>
      <family val="2"/>
    </font>
    <font>
      <sz val="11"/>
      <color indexed="8"/>
      <name val="Calibri"/>
      <family val="2"/>
      <scheme val="minor"/>
    </font>
    <font>
      <vertAlign val="superscript"/>
      <sz val="10"/>
      <color theme="1"/>
      <name val="Arial"/>
      <family val="2"/>
    </font>
    <font>
      <sz val="10"/>
      <color rgb="FFFF0000"/>
      <name val="Arial"/>
      <family val="2"/>
    </font>
    <font>
      <sz val="10"/>
      <name val="Calibri"/>
      <family val="2"/>
      <scheme val="minor"/>
    </font>
    <font>
      <vertAlign val="superscript"/>
      <sz val="10"/>
      <name val="Arial Narrow"/>
      <family val="2"/>
    </font>
    <font>
      <i/>
      <sz val="10"/>
      <color theme="1"/>
      <name val="Arial"/>
      <family val="2"/>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BFBFBF"/>
        <bgColor indexed="64"/>
      </patternFill>
    </fill>
    <fill>
      <patternFill patternType="solid">
        <fgColor rgb="FFFFFF00"/>
        <bgColor indexed="64"/>
      </patternFill>
    </fill>
    <fill>
      <patternFill patternType="solid">
        <fgColor rgb="FFFFFFFF"/>
        <bgColor indexed="64"/>
      </patternFill>
    </fill>
  </fills>
  <borders count="128">
    <border>
      <left/>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bottom/>
      <diagonal/>
    </border>
    <border>
      <left style="thin">
        <color indexed="8"/>
      </left>
      <right style="thin">
        <color indexed="8"/>
      </right>
      <top/>
      <bottom style="thin">
        <color indexed="8"/>
      </bottom>
      <diagonal/>
    </border>
    <border>
      <left style="thin">
        <color indexed="8"/>
      </left>
      <right/>
      <top/>
      <bottom/>
      <diagonal/>
    </border>
    <border>
      <left/>
      <right/>
      <top style="thin">
        <color indexed="64"/>
      </top>
      <bottom/>
      <diagonal/>
    </border>
    <border>
      <left style="thin">
        <color theme="1"/>
      </left>
      <right style="thin">
        <color indexed="8"/>
      </right>
      <top style="thin">
        <color theme="1"/>
      </top>
      <bottom/>
      <diagonal/>
    </border>
    <border>
      <left style="thin">
        <color indexed="8"/>
      </left>
      <right style="thin">
        <color indexed="8"/>
      </right>
      <top style="thin">
        <color theme="1"/>
      </top>
      <bottom/>
      <diagonal/>
    </border>
    <border>
      <left style="thin">
        <color indexed="8"/>
      </left>
      <right style="thin">
        <color theme="1"/>
      </right>
      <top style="thin">
        <color theme="1"/>
      </top>
      <bottom/>
      <diagonal/>
    </border>
    <border>
      <left style="thin">
        <color theme="1"/>
      </left>
      <right style="thin">
        <color indexed="8"/>
      </right>
      <top/>
      <bottom/>
      <diagonal/>
    </border>
    <border>
      <left style="thin">
        <color indexed="8"/>
      </left>
      <right style="thin">
        <color theme="1"/>
      </right>
      <top/>
      <bottom/>
      <diagonal/>
    </border>
    <border>
      <left style="thin">
        <color theme="1"/>
      </left>
      <right style="thin">
        <color indexed="8"/>
      </right>
      <top/>
      <bottom style="thin">
        <color theme="1"/>
      </bottom>
      <diagonal/>
    </border>
    <border>
      <left style="thin">
        <color indexed="8"/>
      </left>
      <right style="thin">
        <color indexed="8"/>
      </right>
      <top/>
      <bottom style="thin">
        <color theme="1"/>
      </bottom>
      <diagonal/>
    </border>
    <border>
      <left style="thin">
        <color indexed="8"/>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8"/>
      </right>
      <top style="thin">
        <color theme="1"/>
      </top>
      <bottom style="thin">
        <color theme="1"/>
      </bottom>
      <diagonal/>
    </border>
    <border>
      <left style="thin">
        <color indexed="8"/>
      </left>
      <right style="thin">
        <color theme="1"/>
      </right>
      <top style="thin">
        <color theme="1"/>
      </top>
      <bottom style="thin">
        <color theme="1"/>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indexed="8"/>
      </bottom>
      <diagonal/>
    </border>
    <border>
      <left style="thin">
        <color indexed="64"/>
      </left>
      <right style="thin">
        <color indexed="8"/>
      </right>
      <top/>
      <bottom/>
      <diagonal/>
    </border>
    <border>
      <left/>
      <right style="thin">
        <color indexed="8"/>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right style="thin">
        <color indexed="64"/>
      </right>
      <top/>
      <bottom style="thin">
        <color indexed="64"/>
      </bottom>
      <diagonal/>
    </border>
    <border>
      <left style="thin">
        <color theme="1"/>
      </left>
      <right/>
      <top/>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medium">
        <color indexed="64"/>
      </right>
      <top/>
      <bottom/>
      <diagonal/>
    </border>
    <border>
      <left style="double">
        <color auto="1"/>
      </left>
      <right style="thin">
        <color auto="1"/>
      </right>
      <top/>
      <bottom/>
      <diagonal/>
    </border>
    <border>
      <left/>
      <right style="thin">
        <color auto="1"/>
      </right>
      <top/>
      <bottom/>
      <diagonal/>
    </border>
    <border>
      <left/>
      <right style="double">
        <color auto="1"/>
      </right>
      <top/>
      <bottom/>
      <diagonal/>
    </border>
    <border>
      <left style="thin">
        <color auto="1"/>
      </left>
      <right/>
      <top/>
      <bottom/>
      <diagonal/>
    </border>
    <border>
      <left style="thin">
        <color auto="1"/>
      </left>
      <right style="thin">
        <color auto="1"/>
      </right>
      <top/>
      <bottom/>
      <diagonal/>
    </border>
    <border>
      <left style="double">
        <color auto="1"/>
      </left>
      <right style="double">
        <color auto="1"/>
      </right>
      <top style="thin">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thin">
        <color auto="1"/>
      </top>
      <bottom style="double">
        <color auto="1"/>
      </bottom>
      <diagonal/>
    </border>
    <border>
      <left style="thin">
        <color indexed="64"/>
      </left>
      <right style="thin">
        <color indexed="64"/>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auto="1"/>
      </top>
      <bottom/>
      <diagonal/>
    </border>
    <border>
      <left style="double">
        <color auto="1"/>
      </left>
      <right style="thin">
        <color indexed="64"/>
      </right>
      <top style="thin">
        <color auto="1"/>
      </top>
      <bottom style="double">
        <color auto="1"/>
      </bottom>
      <diagonal/>
    </border>
    <border>
      <left/>
      <right/>
      <top style="thin">
        <color auto="1"/>
      </top>
      <bottom style="double">
        <color auto="1"/>
      </bottom>
      <diagonal/>
    </border>
    <border>
      <left style="thin">
        <color indexed="64"/>
      </left>
      <right/>
      <top style="thin">
        <color auto="1"/>
      </top>
      <bottom style="double">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theme="1"/>
      </left>
      <right style="thin">
        <color indexed="64"/>
      </right>
      <top/>
      <bottom/>
      <diagonal/>
    </border>
    <border>
      <left style="thin">
        <color indexed="8"/>
      </left>
      <right/>
      <top/>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64"/>
      </right>
      <top style="thin">
        <color indexed="8"/>
      </top>
      <bottom style="thin">
        <color indexed="8"/>
      </bottom>
      <diagonal/>
    </border>
    <border>
      <left style="medium">
        <color indexed="8"/>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8"/>
      </left>
      <right style="thin">
        <color indexed="8"/>
      </right>
      <top style="thin">
        <color indexed="64"/>
      </top>
      <bottom/>
      <diagonal/>
    </border>
    <border>
      <left style="thin">
        <color indexed="64"/>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thin">
        <color theme="1"/>
      </left>
      <right style="thin">
        <color indexed="64"/>
      </right>
      <top style="thin">
        <color indexed="64"/>
      </top>
      <bottom/>
      <diagonal/>
    </border>
    <border>
      <left style="thin">
        <color indexed="64"/>
      </left>
      <right style="thin">
        <color indexed="8"/>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diagonal/>
    </border>
    <border>
      <left/>
      <right style="thin">
        <color indexed="8"/>
      </right>
      <top style="thin">
        <color indexed="8"/>
      </top>
      <bottom style="thin">
        <color indexed="64"/>
      </bottom>
      <diagonal/>
    </border>
  </borders>
  <cellStyleXfs count="9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ill="0" applyBorder="0" applyAlignment="0" applyProtection="0"/>
    <xf numFmtId="168" fontId="2" fillId="0" borderId="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7" fillId="0" borderId="0"/>
    <xf numFmtId="0" fontId="2" fillId="0" borderId="0"/>
    <xf numFmtId="0" fontId="8"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applyFont="0"/>
    <xf numFmtId="43" fontId="2" fillId="0" borderId="0" applyFont="0" applyFill="0" applyBorder="0" applyAlignment="0" applyProtection="0"/>
    <xf numFmtId="43" fontId="1" fillId="0" borderId="0" applyFont="0" applyFill="0" applyBorder="0" applyAlignment="0" applyProtection="0"/>
    <xf numFmtId="0" fontId="38"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8" fillId="0" borderId="0" applyFont="0" applyFill="0" applyBorder="0" applyAlignment="0" applyProtection="0"/>
    <xf numFmtId="0" fontId="47" fillId="0" borderId="0"/>
    <xf numFmtId="43" fontId="47" fillId="0" borderId="0" applyFont="0" applyFill="0" applyBorder="0" applyAlignment="0" applyProtection="0"/>
    <xf numFmtId="179" fontId="2" fillId="0" borderId="0" applyFill="0" applyBorder="0" applyAlignment="0" applyProtection="0"/>
    <xf numFmtId="43" fontId="2" fillId="0" borderId="0" applyFont="0" applyFill="0" applyBorder="0" applyAlignment="0" applyProtection="0"/>
    <xf numFmtId="43" fontId="77"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0" fontId="2" fillId="0" borderId="0"/>
  </cellStyleXfs>
  <cellXfs count="3492">
    <xf numFmtId="0" fontId="0" fillId="0" borderId="0" xfId="0"/>
    <xf numFmtId="3" fontId="2" fillId="2" borderId="0" xfId="2" applyNumberFormat="1" applyFont="1" applyFill="1" applyAlignment="1">
      <alignment vertical="center"/>
    </xf>
    <xf numFmtId="0" fontId="2" fillId="2" borderId="0" xfId="2" applyFont="1" applyFill="1" applyAlignment="1">
      <alignment vertical="center"/>
    </xf>
    <xf numFmtId="0" fontId="2" fillId="2" borderId="0" xfId="2" applyFont="1" applyFill="1" applyAlignment="1">
      <alignment horizontal="center" vertical="center"/>
    </xf>
    <xf numFmtId="165" fontId="2" fillId="2" borderId="0" xfId="3" applyNumberFormat="1" applyFont="1" applyFill="1" applyAlignment="1">
      <alignment horizontal="right" vertical="center"/>
    </xf>
    <xf numFmtId="0" fontId="3" fillId="2" borderId="0" xfId="2" quotePrefix="1" applyFont="1" applyFill="1" applyAlignment="1" applyProtection="1">
      <alignment horizontal="left" vertical="center"/>
    </xf>
    <xf numFmtId="0" fontId="3" fillId="2" borderId="0" xfId="2" applyFont="1" applyFill="1" applyAlignment="1" applyProtection="1">
      <alignment horizontal="left" vertical="center"/>
    </xf>
    <xf numFmtId="0" fontId="2" fillId="2" borderId="0" xfId="2" applyFont="1" applyFill="1" applyAlignment="1" applyProtection="1">
      <alignment horizontal="center" vertical="center"/>
    </xf>
    <xf numFmtId="0" fontId="2" fillId="2" borderId="0" xfId="2" applyFont="1" applyFill="1" applyAlignment="1" applyProtection="1">
      <alignment vertical="center"/>
    </xf>
    <xf numFmtId="0" fontId="2" fillId="2" borderId="1" xfId="2" applyFont="1" applyFill="1" applyBorder="1" applyAlignment="1" applyProtection="1">
      <alignment horizontal="center" vertical="center"/>
    </xf>
    <xf numFmtId="165" fontId="3" fillId="2" borderId="1" xfId="3" applyNumberFormat="1" applyFont="1" applyFill="1" applyBorder="1" applyAlignment="1" applyProtection="1">
      <alignment horizontal="right" vertical="center"/>
    </xf>
    <xf numFmtId="3" fontId="3" fillId="2" borderId="0" xfId="2" applyNumberFormat="1" applyFont="1" applyFill="1" applyBorder="1" applyAlignment="1" applyProtection="1">
      <alignment horizontal="centerContinuous" vertical="center"/>
    </xf>
    <xf numFmtId="0" fontId="3" fillId="2" borderId="2" xfId="2" applyFont="1" applyFill="1" applyBorder="1" applyAlignment="1">
      <alignment horizontal="center" vertical="center"/>
    </xf>
    <xf numFmtId="4" fontId="3" fillId="2" borderId="2" xfId="2" applyNumberFormat="1" applyFont="1" applyFill="1" applyBorder="1" applyAlignment="1">
      <alignment horizontal="center" vertical="center"/>
    </xf>
    <xf numFmtId="165" fontId="3" fillId="2" borderId="2" xfId="3" applyNumberFormat="1" applyFont="1" applyFill="1" applyBorder="1" applyAlignment="1">
      <alignment horizontal="center" vertical="center"/>
    </xf>
    <xf numFmtId="165" fontId="3" fillId="2" borderId="3" xfId="3" applyNumberFormat="1" applyFont="1" applyFill="1" applyBorder="1" applyAlignment="1">
      <alignment horizontal="center" vertical="center"/>
    </xf>
    <xf numFmtId="3" fontId="3" fillId="2" borderId="4" xfId="2" applyNumberFormat="1" applyFont="1" applyFill="1" applyBorder="1" applyAlignment="1" applyProtection="1">
      <alignment horizontal="center" vertical="center" wrapText="1"/>
    </xf>
    <xf numFmtId="0" fontId="3" fillId="2" borderId="5" xfId="2" applyFont="1" applyFill="1" applyBorder="1" applyAlignment="1">
      <alignment horizontal="center" vertical="center"/>
    </xf>
    <xf numFmtId="0" fontId="3" fillId="2" borderId="5" xfId="2" applyFont="1" applyFill="1" applyBorder="1" applyAlignment="1">
      <alignment vertical="center"/>
    </xf>
    <xf numFmtId="4" fontId="3" fillId="2" borderId="5" xfId="2" applyNumberFormat="1" applyFont="1" applyFill="1" applyBorder="1" applyAlignment="1">
      <alignment horizontal="center" vertical="center"/>
    </xf>
    <xf numFmtId="165" fontId="3" fillId="2" borderId="5" xfId="3" applyNumberFormat="1" applyFont="1" applyFill="1" applyBorder="1" applyAlignment="1">
      <alignment horizontal="center" vertical="center"/>
    </xf>
    <xf numFmtId="165" fontId="3" fillId="2" borderId="6" xfId="3" applyNumberFormat="1" applyFont="1" applyFill="1" applyBorder="1" applyAlignment="1">
      <alignment horizontal="center" vertical="center"/>
    </xf>
    <xf numFmtId="0" fontId="2" fillId="2" borderId="7" xfId="2" applyFont="1" applyFill="1" applyBorder="1" applyAlignment="1" applyProtection="1">
      <alignment horizontal="center" vertical="center"/>
    </xf>
    <xf numFmtId="0" fontId="4" fillId="2" borderId="7" xfId="2" applyFont="1" applyFill="1" applyBorder="1" applyAlignment="1" applyProtection="1">
      <alignment horizontal="left" vertical="center" wrapText="1"/>
    </xf>
    <xf numFmtId="165" fontId="2" fillId="2" borderId="7" xfId="3" applyNumberFormat="1" applyFont="1" applyFill="1" applyBorder="1" applyAlignment="1" applyProtection="1">
      <alignment horizontal="right" vertical="center"/>
    </xf>
    <xf numFmtId="0" fontId="2" fillId="2" borderId="8" xfId="2" applyFont="1" applyFill="1" applyBorder="1" applyAlignment="1" applyProtection="1">
      <alignment horizontal="left" vertical="center"/>
    </xf>
    <xf numFmtId="0" fontId="4" fillId="2" borderId="9" xfId="2" applyFont="1" applyFill="1" applyBorder="1" applyAlignment="1" applyProtection="1">
      <alignment horizontal="left" vertical="center" wrapText="1"/>
    </xf>
    <xf numFmtId="0" fontId="2" fillId="2" borderId="9" xfId="2" applyFont="1" applyFill="1" applyBorder="1" applyAlignment="1" applyProtection="1">
      <alignment horizontal="center" vertical="center"/>
    </xf>
    <xf numFmtId="165" fontId="2" fillId="2" borderId="9" xfId="3" applyNumberFormat="1" applyFont="1" applyFill="1" applyBorder="1" applyAlignment="1" applyProtection="1">
      <alignment horizontal="right" vertical="center"/>
    </xf>
    <xf numFmtId="0" fontId="2" fillId="2" borderId="9" xfId="2" applyFont="1" applyFill="1" applyBorder="1" applyAlignment="1" applyProtection="1">
      <alignment horizontal="left" vertical="center" wrapText="1"/>
    </xf>
    <xf numFmtId="0" fontId="2" fillId="2" borderId="8" xfId="2" applyFont="1" applyFill="1" applyBorder="1" applyAlignment="1" applyProtection="1">
      <alignment horizontal="center" vertical="center"/>
    </xf>
    <xf numFmtId="0" fontId="2" fillId="2" borderId="9" xfId="2" applyFont="1" applyFill="1" applyBorder="1" applyAlignment="1" applyProtection="1">
      <alignment vertical="center" wrapText="1"/>
    </xf>
    <xf numFmtId="3" fontId="2" fillId="2" borderId="9" xfId="2" applyNumberFormat="1" applyFont="1" applyFill="1" applyBorder="1" applyAlignment="1" applyProtection="1">
      <alignment horizontal="center" vertical="center"/>
    </xf>
    <xf numFmtId="165" fontId="2" fillId="2" borderId="9" xfId="3" applyNumberFormat="1" applyFont="1" applyFill="1" applyBorder="1" applyAlignment="1">
      <alignment horizontal="right" vertical="center"/>
    </xf>
    <xf numFmtId="3" fontId="2" fillId="2" borderId="4" xfId="2" applyNumberFormat="1" applyFont="1" applyFill="1" applyBorder="1" applyAlignment="1">
      <alignment vertical="center"/>
    </xf>
    <xf numFmtId="0" fontId="3" fillId="2" borderId="9" xfId="2" applyFont="1" applyFill="1" applyBorder="1" applyAlignment="1" applyProtection="1">
      <alignment horizontal="left" vertical="center" wrapText="1"/>
    </xf>
    <xf numFmtId="0" fontId="6" fillId="2" borderId="9" xfId="2" applyFont="1" applyFill="1" applyBorder="1" applyAlignment="1" applyProtection="1">
      <alignment horizontal="left" vertical="center" wrapText="1"/>
    </xf>
    <xf numFmtId="0" fontId="2" fillId="2" borderId="8" xfId="2" applyFont="1" applyFill="1" applyBorder="1" applyAlignment="1" applyProtection="1">
      <alignment horizontal="left" vertical="center" wrapText="1"/>
    </xf>
    <xf numFmtId="3" fontId="2" fillId="2" borderId="8" xfId="2" applyNumberFormat="1" applyFont="1" applyFill="1" applyBorder="1" applyAlignment="1" applyProtection="1">
      <alignment horizontal="center" vertical="center"/>
    </xf>
    <xf numFmtId="165" fontId="2" fillId="2" borderId="8" xfId="3" applyNumberFormat="1" applyFont="1" applyFill="1" applyBorder="1" applyAlignment="1" applyProtection="1">
      <alignment horizontal="right" vertical="center"/>
    </xf>
    <xf numFmtId="0" fontId="2" fillId="0" borderId="9" xfId="2" applyFont="1" applyBorder="1" applyAlignment="1" applyProtection="1">
      <alignment horizontal="left" vertical="center" wrapText="1"/>
    </xf>
    <xf numFmtId="0" fontId="2" fillId="0" borderId="9" xfId="2" applyFont="1" applyBorder="1" applyAlignment="1" applyProtection="1">
      <alignment horizontal="center" vertical="center"/>
    </xf>
    <xf numFmtId="3" fontId="2" fillId="0" borderId="9" xfId="2" applyNumberFormat="1" applyFont="1" applyBorder="1" applyAlignment="1" applyProtection="1">
      <alignment horizontal="center" vertical="center"/>
    </xf>
    <xf numFmtId="165" fontId="2" fillId="0" borderId="9" xfId="5" applyNumberFormat="1" applyFont="1" applyBorder="1" applyAlignment="1">
      <alignment horizontal="right" vertical="center"/>
    </xf>
    <xf numFmtId="165" fontId="2" fillId="2" borderId="9" xfId="5" applyNumberFormat="1" applyFont="1" applyFill="1" applyBorder="1" applyAlignment="1">
      <alignment horizontal="right" vertical="center"/>
    </xf>
    <xf numFmtId="0" fontId="2" fillId="0" borderId="8" xfId="2" applyFont="1" applyFill="1" applyBorder="1" applyAlignment="1" applyProtection="1">
      <alignment horizontal="center" vertical="center"/>
    </xf>
    <xf numFmtId="0" fontId="2" fillId="0" borderId="9" xfId="2" applyFont="1" applyFill="1" applyBorder="1" applyAlignment="1" applyProtection="1">
      <alignment horizontal="left" vertical="center" wrapText="1"/>
    </xf>
    <xf numFmtId="0" fontId="2" fillId="0" borderId="9" xfId="2" applyFont="1" applyFill="1" applyBorder="1" applyAlignment="1" applyProtection="1">
      <alignment horizontal="center" vertical="center"/>
    </xf>
    <xf numFmtId="3" fontId="2" fillId="0" borderId="9" xfId="2" applyNumberFormat="1" applyFont="1" applyFill="1" applyBorder="1" applyAlignment="1" applyProtection="1">
      <alignment horizontal="center" vertical="center"/>
    </xf>
    <xf numFmtId="165" fontId="2" fillId="0" borderId="9" xfId="5" applyNumberFormat="1" applyFont="1" applyFill="1" applyBorder="1" applyAlignment="1">
      <alignment horizontal="right" vertical="center"/>
    </xf>
    <xf numFmtId="0" fontId="3" fillId="2" borderId="10" xfId="2" applyFont="1" applyFill="1" applyBorder="1" applyAlignment="1" applyProtection="1">
      <alignment horizontal="center" vertical="center"/>
    </xf>
    <xf numFmtId="0" fontId="3" fillId="2" borderId="11" xfId="2" applyFont="1" applyFill="1" applyBorder="1" applyAlignment="1" applyProtection="1">
      <alignment horizontal="left" vertical="center" wrapText="1"/>
    </xf>
    <xf numFmtId="0" fontId="3" fillId="2" borderId="11" xfId="2" applyFont="1" applyFill="1" applyBorder="1" applyAlignment="1" applyProtection="1">
      <alignment horizontal="center" vertical="center"/>
    </xf>
    <xf numFmtId="1" fontId="3" fillId="2" borderId="11" xfId="2" applyNumberFormat="1" applyFont="1" applyFill="1" applyBorder="1" applyAlignment="1" applyProtection="1">
      <alignment horizontal="center" vertical="center"/>
    </xf>
    <xf numFmtId="165" fontId="3" fillId="2" borderId="12" xfId="3" applyNumberFormat="1" applyFont="1" applyFill="1" applyBorder="1" applyAlignment="1">
      <alignment horizontal="right" vertical="center"/>
    </xf>
    <xf numFmtId="165" fontId="3" fillId="2" borderId="13" xfId="3" applyNumberFormat="1" applyFont="1" applyFill="1" applyBorder="1" applyAlignment="1">
      <alignment horizontal="right" vertical="center"/>
    </xf>
    <xf numFmtId="3" fontId="3" fillId="2" borderId="4" xfId="2" applyNumberFormat="1" applyFont="1" applyFill="1" applyBorder="1" applyAlignment="1">
      <alignment vertical="center"/>
    </xf>
    <xf numFmtId="0" fontId="3" fillId="2" borderId="0" xfId="2" applyFont="1" applyFill="1" applyAlignment="1">
      <alignment vertical="center"/>
    </xf>
    <xf numFmtId="0" fontId="3" fillId="2" borderId="8" xfId="2" applyFont="1" applyFill="1" applyBorder="1" applyAlignment="1" applyProtection="1">
      <alignment horizontal="left" vertical="center" wrapText="1"/>
    </xf>
    <xf numFmtId="4" fontId="2" fillId="2" borderId="9" xfId="2" applyNumberFormat="1" applyFont="1" applyFill="1" applyBorder="1" applyAlignment="1" applyProtection="1">
      <alignment horizontal="center" vertical="center"/>
    </xf>
    <xf numFmtId="4" fontId="2" fillId="0" borderId="9" xfId="2" applyNumberFormat="1" applyFont="1" applyFill="1" applyBorder="1" applyAlignment="1" applyProtection="1">
      <alignment horizontal="center" vertical="center"/>
    </xf>
    <xf numFmtId="165" fontId="2" fillId="0" borderId="9" xfId="3" applyNumberFormat="1" applyFont="1" applyFill="1" applyBorder="1" applyAlignment="1">
      <alignment horizontal="right" vertical="center"/>
    </xf>
    <xf numFmtId="0" fontId="3" fillId="0" borderId="0" xfId="2" applyFont="1" applyFill="1" applyAlignment="1">
      <alignment vertical="center"/>
    </xf>
    <xf numFmtId="0" fontId="2" fillId="2" borderId="0" xfId="2" applyFont="1" applyFill="1" applyBorder="1" applyAlignment="1">
      <alignment vertical="center"/>
    </xf>
    <xf numFmtId="165" fontId="2" fillId="2" borderId="8" xfId="3" applyNumberFormat="1" applyFont="1" applyFill="1" applyBorder="1" applyAlignment="1">
      <alignment horizontal="right" vertical="center"/>
    </xf>
    <xf numFmtId="0" fontId="2" fillId="2" borderId="8" xfId="2" applyFont="1" applyFill="1" applyBorder="1" applyAlignment="1">
      <alignment horizontal="center" vertical="center"/>
    </xf>
    <xf numFmtId="0" fontId="2" fillId="2" borderId="14" xfId="2" applyFont="1" applyFill="1" applyBorder="1" applyAlignment="1">
      <alignment vertical="center" wrapText="1"/>
    </xf>
    <xf numFmtId="0" fontId="2" fillId="2" borderId="14" xfId="2" applyNumberFormat="1" applyFont="1" applyFill="1" applyBorder="1" applyAlignment="1" applyProtection="1">
      <alignment horizontal="center" vertical="center"/>
    </xf>
    <xf numFmtId="1" fontId="2" fillId="2" borderId="14" xfId="6" applyNumberFormat="1" applyFont="1" applyFill="1" applyBorder="1" applyAlignment="1">
      <alignment horizontal="center" vertical="center"/>
    </xf>
    <xf numFmtId="0" fontId="2" fillId="2" borderId="14" xfId="2" applyFont="1" applyFill="1" applyBorder="1" applyAlignment="1" applyProtection="1">
      <alignment horizontal="left" vertical="center" wrapText="1"/>
    </xf>
    <xf numFmtId="0" fontId="2" fillId="2" borderId="8" xfId="2" applyFont="1" applyFill="1" applyBorder="1" applyAlignment="1">
      <alignment horizontal="left" vertical="center" wrapText="1"/>
    </xf>
    <xf numFmtId="0" fontId="3" fillId="2" borderId="0" xfId="2" applyFont="1" applyFill="1" applyBorder="1" applyAlignment="1">
      <alignment vertical="center"/>
    </xf>
    <xf numFmtId="0" fontId="2" fillId="2" borderId="8" xfId="2" quotePrefix="1" applyFont="1" applyFill="1" applyBorder="1" applyAlignment="1" applyProtection="1">
      <alignment horizontal="left" vertical="center" wrapText="1"/>
    </xf>
    <xf numFmtId="3" fontId="2" fillId="2" borderId="0" xfId="2" applyNumberFormat="1" applyFont="1" applyFill="1" applyBorder="1" applyAlignment="1">
      <alignment vertical="center"/>
    </xf>
    <xf numFmtId="0" fontId="3" fillId="2" borderId="16" xfId="2" applyFont="1" applyFill="1" applyBorder="1" applyAlignment="1" applyProtection="1">
      <alignment horizontal="center" vertical="center"/>
    </xf>
    <xf numFmtId="0" fontId="3" fillId="2" borderId="17" xfId="2" applyFont="1" applyFill="1" applyBorder="1" applyAlignment="1" applyProtection="1">
      <alignment horizontal="left" vertical="center" wrapText="1"/>
    </xf>
    <xf numFmtId="0" fontId="3" fillId="2" borderId="17" xfId="2" applyFont="1" applyFill="1" applyBorder="1" applyAlignment="1" applyProtection="1">
      <alignment horizontal="center" vertical="center"/>
    </xf>
    <xf numFmtId="165" fontId="3" fillId="2" borderId="18" xfId="3" quotePrefix="1" applyNumberFormat="1" applyFont="1" applyFill="1" applyBorder="1" applyAlignment="1">
      <alignment horizontal="right" vertical="center"/>
    </xf>
    <xf numFmtId="165" fontId="3" fillId="2" borderId="18" xfId="3" applyNumberFormat="1" applyFont="1" applyFill="1" applyBorder="1" applyAlignment="1">
      <alignment horizontal="right" vertical="center"/>
    </xf>
    <xf numFmtId="3" fontId="3" fillId="2" borderId="0" xfId="2" applyNumberFormat="1" applyFont="1" applyFill="1" applyBorder="1" applyAlignment="1">
      <alignment vertical="center"/>
    </xf>
    <xf numFmtId="0" fontId="2" fillId="2" borderId="0" xfId="2" applyFont="1" applyFill="1" applyBorder="1" applyAlignment="1" applyProtection="1">
      <alignment horizontal="center" vertical="center"/>
    </xf>
    <xf numFmtId="0" fontId="2" fillId="2" borderId="0" xfId="2" applyFont="1" applyFill="1" applyBorder="1" applyAlignment="1" applyProtection="1">
      <alignment horizontal="left" vertical="center" wrapText="1"/>
    </xf>
    <xf numFmtId="0" fontId="2" fillId="2" borderId="0" xfId="2" applyFont="1" applyFill="1" applyBorder="1" applyAlignment="1">
      <alignment horizontal="center" vertical="center"/>
    </xf>
    <xf numFmtId="165" fontId="2" fillId="2" borderId="0" xfId="3" applyNumberFormat="1" applyFont="1" applyFill="1" applyBorder="1" applyAlignment="1">
      <alignment horizontal="right" vertical="center"/>
    </xf>
    <xf numFmtId="0" fontId="2" fillId="2" borderId="0" xfId="2" applyFont="1" applyFill="1" applyBorder="1" applyAlignment="1" applyProtection="1">
      <alignment horizontal="left" vertical="center"/>
    </xf>
    <xf numFmtId="165" fontId="2" fillId="2" borderId="0" xfId="3" applyNumberFormat="1" applyFont="1" applyFill="1" applyBorder="1" applyAlignment="1" applyProtection="1">
      <alignment horizontal="right" vertical="center"/>
    </xf>
    <xf numFmtId="165" fontId="2" fillId="2" borderId="0" xfId="5" applyNumberFormat="1" applyFont="1" applyFill="1" applyAlignment="1">
      <alignment horizontal="right" vertical="center"/>
    </xf>
    <xf numFmtId="0" fontId="3" fillId="2" borderId="0" xfId="2" applyFont="1" applyFill="1" applyAlignment="1">
      <alignment horizontal="center" vertical="center"/>
    </xf>
    <xf numFmtId="165" fontId="3" fillId="2" borderId="0" xfId="5" applyNumberFormat="1" applyFont="1" applyFill="1" applyAlignment="1">
      <alignment horizontal="right" vertical="center"/>
    </xf>
    <xf numFmtId="3" fontId="3" fillId="2" borderId="0" xfId="2" quotePrefix="1" applyNumberFormat="1" applyFont="1" applyFill="1" applyAlignment="1">
      <alignment horizontal="left" vertical="center"/>
    </xf>
    <xf numFmtId="3" fontId="9" fillId="2" borderId="0" xfId="2" applyNumberFormat="1" applyFont="1" applyFill="1" applyAlignment="1">
      <alignment vertical="center"/>
    </xf>
    <xf numFmtId="165" fontId="3" fillId="2" borderId="1" xfId="5" applyNumberFormat="1" applyFont="1" applyFill="1" applyBorder="1" applyAlignment="1" applyProtection="1">
      <alignment horizontal="right" vertical="center"/>
    </xf>
    <xf numFmtId="165" fontId="3" fillId="2" borderId="2" xfId="5" applyNumberFormat="1" applyFont="1" applyFill="1" applyBorder="1" applyAlignment="1">
      <alignment horizontal="center" vertical="center"/>
    </xf>
    <xf numFmtId="165" fontId="3" fillId="2" borderId="3" xfId="5" applyNumberFormat="1" applyFont="1" applyFill="1" applyBorder="1" applyAlignment="1">
      <alignment horizontal="center" vertical="center"/>
    </xf>
    <xf numFmtId="165" fontId="3" fillId="2" borderId="5" xfId="5" applyNumberFormat="1" applyFont="1" applyFill="1" applyBorder="1" applyAlignment="1">
      <alignment horizontal="center" vertical="center"/>
    </xf>
    <xf numFmtId="165" fontId="3" fillId="2" borderId="6" xfId="5" applyNumberFormat="1" applyFont="1" applyFill="1" applyBorder="1" applyAlignment="1">
      <alignment horizontal="center" vertical="center"/>
    </xf>
    <xf numFmtId="0" fontId="2" fillId="2" borderId="19" xfId="2" applyFont="1" applyFill="1" applyBorder="1" applyAlignment="1">
      <alignment horizontal="center" vertical="center"/>
    </xf>
    <xf numFmtId="0" fontId="2" fillId="2" borderId="19" xfId="2" applyFont="1" applyFill="1" applyBorder="1" applyAlignment="1">
      <alignment horizontal="left" vertical="center" wrapText="1"/>
    </xf>
    <xf numFmtId="165" fontId="2" fillId="2" borderId="19" xfId="5" applyNumberFormat="1" applyFont="1" applyFill="1" applyBorder="1" applyAlignment="1">
      <alignment horizontal="right" vertical="center"/>
    </xf>
    <xf numFmtId="3" fontId="2" fillId="2" borderId="4" xfId="2" applyNumberFormat="1" applyFont="1" applyFill="1" applyBorder="1" applyAlignment="1">
      <alignment horizontal="center" vertical="center"/>
    </xf>
    <xf numFmtId="0" fontId="4" fillId="2" borderId="8" xfId="2" applyFont="1" applyFill="1" applyBorder="1" applyAlignment="1">
      <alignment horizontal="left" vertical="center" wrapText="1"/>
    </xf>
    <xf numFmtId="165" fontId="2" fillId="2" borderId="8" xfId="5" applyNumberFormat="1" applyFont="1" applyFill="1" applyBorder="1" applyAlignment="1">
      <alignment horizontal="right" vertical="center"/>
    </xf>
    <xf numFmtId="3" fontId="2" fillId="2" borderId="4" xfId="2" applyNumberFormat="1" applyFont="1" applyFill="1" applyBorder="1" applyAlignment="1">
      <alignment horizontal="right" vertical="center"/>
    </xf>
    <xf numFmtId="3" fontId="2" fillId="2" borderId="8" xfId="2" applyNumberFormat="1" applyFont="1" applyFill="1" applyBorder="1" applyAlignment="1">
      <alignment horizontal="center" vertical="center"/>
    </xf>
    <xf numFmtId="0" fontId="6" fillId="2" borderId="8" xfId="2" applyFont="1" applyFill="1" applyBorder="1" applyAlignment="1">
      <alignment horizontal="left" vertical="center" wrapText="1"/>
    </xf>
    <xf numFmtId="169" fontId="2" fillId="2" borderId="8" xfId="2" applyNumberFormat="1" applyFont="1" applyFill="1" applyBorder="1" applyAlignment="1">
      <alignment horizontal="center" vertical="center"/>
    </xf>
    <xf numFmtId="0" fontId="2" fillId="2" borderId="8" xfId="2" quotePrefix="1" applyFont="1" applyFill="1" applyBorder="1" applyAlignment="1">
      <alignment horizontal="center" vertical="center"/>
    </xf>
    <xf numFmtId="0" fontId="3" fillId="2" borderId="8" xfId="2" applyFont="1" applyFill="1" applyBorder="1" applyAlignment="1">
      <alignment horizontal="left" vertical="center" wrapText="1"/>
    </xf>
    <xf numFmtId="0" fontId="3" fillId="2" borderId="8" xfId="2" applyFont="1" applyFill="1" applyBorder="1" applyAlignment="1">
      <alignment horizontal="center" vertical="center"/>
    </xf>
    <xf numFmtId="169" fontId="3" fillId="2" borderId="8" xfId="2" applyNumberFormat="1" applyFont="1" applyFill="1" applyBorder="1" applyAlignment="1">
      <alignment horizontal="center" vertical="center"/>
    </xf>
    <xf numFmtId="165" fontId="3" fillId="2" borderId="9" xfId="5" applyNumberFormat="1" applyFont="1" applyFill="1" applyBorder="1" applyAlignment="1">
      <alignment horizontal="right" vertical="center"/>
    </xf>
    <xf numFmtId="0" fontId="10" fillId="2" borderId="8" xfId="2" applyFont="1" applyFill="1" applyBorder="1" applyAlignment="1">
      <alignment horizontal="left" vertical="center" wrapText="1"/>
    </xf>
    <xf numFmtId="0" fontId="2" fillId="2" borderId="8" xfId="2" quotePrefix="1" applyFont="1" applyFill="1" applyBorder="1" applyAlignment="1">
      <alignment horizontal="left" vertical="center" wrapText="1"/>
    </xf>
    <xf numFmtId="165" fontId="3" fillId="2" borderId="8" xfId="5" applyNumberFormat="1" applyFont="1" applyFill="1" applyBorder="1" applyAlignment="1">
      <alignment horizontal="right" vertical="center"/>
    </xf>
    <xf numFmtId="0" fontId="2" fillId="2" borderId="20" xfId="2" quotePrefix="1" applyFont="1" applyFill="1" applyBorder="1" applyAlignment="1">
      <alignment horizontal="center" vertical="center"/>
    </xf>
    <xf numFmtId="0" fontId="2" fillId="2" borderId="20" xfId="2" applyFont="1" applyFill="1" applyBorder="1" applyAlignment="1">
      <alignment horizontal="left" vertical="center" wrapText="1"/>
    </xf>
    <xf numFmtId="0" fontId="2" fillId="2" borderId="20" xfId="2" applyFont="1" applyFill="1" applyBorder="1" applyAlignment="1">
      <alignment horizontal="center" vertical="center"/>
    </xf>
    <xf numFmtId="3" fontId="2" fillId="2" borderId="20" xfId="2" applyNumberFormat="1" applyFont="1" applyFill="1" applyBorder="1" applyAlignment="1">
      <alignment horizontal="center" vertical="center"/>
    </xf>
    <xf numFmtId="165" fontId="2" fillId="2" borderId="20" xfId="5" applyNumberFormat="1" applyFont="1" applyFill="1" applyBorder="1" applyAlignment="1">
      <alignment horizontal="right" vertical="center"/>
    </xf>
    <xf numFmtId="0" fontId="3" fillId="2" borderId="16" xfId="2" applyFont="1" applyFill="1" applyBorder="1" applyAlignment="1">
      <alignment horizontal="center" vertical="center"/>
    </xf>
    <xf numFmtId="0" fontId="3" fillId="2" borderId="17" xfId="2" applyFont="1" applyFill="1" applyBorder="1" applyAlignment="1">
      <alignment horizontal="left" vertical="center" wrapText="1"/>
    </xf>
    <xf numFmtId="0" fontId="3" fillId="2" borderId="17" xfId="2" applyFont="1" applyFill="1" applyBorder="1" applyAlignment="1">
      <alignment horizontal="center" vertical="center"/>
    </xf>
    <xf numFmtId="169" fontId="3" fillId="2" borderId="17" xfId="2" applyNumberFormat="1" applyFont="1" applyFill="1" applyBorder="1" applyAlignment="1">
      <alignment horizontal="center" vertical="center"/>
    </xf>
    <xf numFmtId="165" fontId="3" fillId="2" borderId="18" xfId="5" applyNumberFormat="1" applyFont="1" applyFill="1" applyBorder="1" applyAlignment="1">
      <alignment horizontal="right" vertical="center"/>
    </xf>
    <xf numFmtId="165" fontId="3" fillId="2" borderId="21" xfId="5" applyNumberFormat="1" applyFont="1" applyFill="1" applyBorder="1" applyAlignment="1">
      <alignment horizontal="right" vertical="center"/>
    </xf>
    <xf numFmtId="3" fontId="3" fillId="2" borderId="4" xfId="2" applyNumberFormat="1" applyFont="1" applyFill="1" applyBorder="1" applyAlignment="1">
      <alignment horizontal="right" vertical="center"/>
    </xf>
    <xf numFmtId="3" fontId="12" fillId="2" borderId="20" xfId="2" applyNumberFormat="1" applyFont="1" applyFill="1" applyBorder="1" applyAlignment="1">
      <alignment horizontal="center" vertical="center"/>
    </xf>
    <xf numFmtId="3" fontId="12" fillId="2" borderId="20" xfId="2" applyNumberFormat="1" applyFont="1" applyFill="1" applyBorder="1" applyAlignment="1">
      <alignment vertical="center"/>
    </xf>
    <xf numFmtId="165" fontId="12" fillId="2" borderId="20" xfId="5" applyNumberFormat="1" applyFont="1" applyFill="1" applyBorder="1" applyAlignment="1">
      <alignment horizontal="right" vertical="center"/>
    </xf>
    <xf numFmtId="3" fontId="12" fillId="2" borderId="4" xfId="2" applyNumberFormat="1" applyFont="1" applyFill="1" applyBorder="1" applyAlignment="1">
      <alignment vertical="center"/>
    </xf>
    <xf numFmtId="3" fontId="12" fillId="2" borderId="0" xfId="2" applyNumberFormat="1" applyFont="1" applyFill="1" applyAlignment="1">
      <alignment vertical="center"/>
    </xf>
    <xf numFmtId="3" fontId="13" fillId="2" borderId="16" xfId="2" applyNumberFormat="1" applyFont="1" applyFill="1" applyBorder="1" applyAlignment="1">
      <alignment horizontal="center" vertical="center"/>
    </xf>
    <xf numFmtId="3" fontId="13" fillId="2" borderId="17" xfId="2" applyNumberFormat="1" applyFont="1" applyFill="1" applyBorder="1" applyAlignment="1">
      <alignment vertical="center"/>
    </xf>
    <xf numFmtId="3" fontId="13" fillId="2" borderId="17" xfId="2" applyNumberFormat="1" applyFont="1" applyFill="1" applyBorder="1" applyAlignment="1">
      <alignment horizontal="center" vertical="center"/>
    </xf>
    <xf numFmtId="165" fontId="14" fillId="2" borderId="21" xfId="5" applyNumberFormat="1" applyFont="1" applyFill="1" applyBorder="1" applyAlignment="1">
      <alignment horizontal="right" vertical="center"/>
    </xf>
    <xf numFmtId="3" fontId="13" fillId="2" borderId="4" xfId="2" applyNumberFormat="1" applyFont="1" applyFill="1" applyBorder="1" applyAlignment="1">
      <alignment vertical="center"/>
    </xf>
    <xf numFmtId="3" fontId="13" fillId="2" borderId="0" xfId="2" applyNumberFormat="1" applyFont="1" applyFill="1" applyAlignment="1">
      <alignment vertical="center"/>
    </xf>
    <xf numFmtId="0" fontId="2" fillId="2" borderId="19" xfId="2" applyFont="1" applyFill="1" applyBorder="1" applyAlignment="1" applyProtection="1">
      <alignment horizontal="center" vertical="center"/>
    </xf>
    <xf numFmtId="0" fontId="2" fillId="2" borderId="19" xfId="2" applyFont="1" applyFill="1" applyBorder="1" applyAlignment="1" applyProtection="1">
      <alignment horizontal="left" vertical="center" wrapText="1"/>
    </xf>
    <xf numFmtId="0" fontId="3" fillId="2" borderId="8" xfId="2" applyFont="1" applyFill="1" applyBorder="1" applyAlignment="1" applyProtection="1">
      <alignment horizontal="center" vertical="center"/>
    </xf>
    <xf numFmtId="165" fontId="3" fillId="2" borderId="18" xfId="5" quotePrefix="1" applyNumberFormat="1" applyFont="1" applyFill="1" applyBorder="1" applyAlignment="1">
      <alignment horizontal="right" vertical="center"/>
    </xf>
    <xf numFmtId="165" fontId="2" fillId="2" borderId="0" xfId="5" applyNumberFormat="1" applyFont="1" applyFill="1" applyBorder="1" applyAlignment="1">
      <alignment horizontal="right" vertical="center"/>
    </xf>
    <xf numFmtId="0" fontId="2" fillId="2" borderId="22" xfId="2" applyFont="1" applyFill="1" applyBorder="1" applyAlignment="1" applyProtection="1">
      <alignment horizontal="center" vertical="center"/>
    </xf>
    <xf numFmtId="0" fontId="2" fillId="2" borderId="9" xfId="2" applyFont="1" applyFill="1" applyBorder="1" applyAlignment="1" applyProtection="1">
      <alignment horizontal="centerContinuous" vertical="center"/>
    </xf>
    <xf numFmtId="165" fontId="2" fillId="2" borderId="9" xfId="5" applyNumberFormat="1" applyFont="1" applyFill="1" applyBorder="1" applyAlignment="1" applyProtection="1">
      <alignment horizontal="center" vertical="center"/>
    </xf>
    <xf numFmtId="165" fontId="2" fillId="2" borderId="8" xfId="5" applyNumberFormat="1" applyFont="1" applyFill="1" applyBorder="1" applyAlignment="1" applyProtection="1">
      <alignment horizontal="center" vertical="center"/>
    </xf>
    <xf numFmtId="0" fontId="2" fillId="2" borderId="22" xfId="2" quotePrefix="1" applyFont="1" applyFill="1" applyBorder="1" applyAlignment="1" applyProtection="1">
      <alignment horizontal="center" vertical="center"/>
    </xf>
    <xf numFmtId="165" fontId="2" fillId="2" borderId="9" xfId="5" applyNumberFormat="1" applyFont="1" applyFill="1" applyBorder="1" applyAlignment="1">
      <alignment vertical="center"/>
    </xf>
    <xf numFmtId="165" fontId="2" fillId="2" borderId="8" xfId="5" applyNumberFormat="1" applyFont="1" applyFill="1" applyBorder="1" applyAlignment="1">
      <alignment vertical="center"/>
    </xf>
    <xf numFmtId="0" fontId="10" fillId="2" borderId="9" xfId="2" applyFont="1" applyFill="1" applyBorder="1" applyAlignment="1" applyProtection="1">
      <alignment horizontal="left" vertical="center" wrapText="1"/>
    </xf>
    <xf numFmtId="0" fontId="2" fillId="2" borderId="22" xfId="2" applyFont="1" applyFill="1" applyBorder="1" applyAlignment="1" applyProtection="1">
      <alignment horizontal="left" vertical="center"/>
    </xf>
    <xf numFmtId="169" fontId="2" fillId="2" borderId="9" xfId="2" applyNumberFormat="1" applyFont="1" applyFill="1" applyBorder="1" applyAlignment="1" applyProtection="1">
      <alignment horizontal="right" vertical="center"/>
    </xf>
    <xf numFmtId="0" fontId="2" fillId="3" borderId="0" xfId="2" applyFont="1" applyFill="1" applyAlignment="1">
      <alignment vertical="center"/>
    </xf>
    <xf numFmtId="0" fontId="3" fillId="3" borderId="0" xfId="2" applyFont="1" applyFill="1" applyAlignment="1">
      <alignment vertical="center"/>
    </xf>
    <xf numFmtId="0" fontId="3" fillId="2" borderId="14" xfId="2" applyFont="1" applyFill="1" applyBorder="1" applyAlignment="1">
      <alignment horizontal="center" vertical="center"/>
    </xf>
    <xf numFmtId="0" fontId="3" fillId="2" borderId="14" xfId="2" applyFont="1" applyFill="1" applyBorder="1" applyAlignment="1">
      <alignment vertical="center"/>
    </xf>
    <xf numFmtId="4" fontId="3" fillId="2" borderId="14" xfId="2" applyNumberFormat="1" applyFont="1" applyFill="1" applyBorder="1" applyAlignment="1">
      <alignment horizontal="center" vertical="center"/>
    </xf>
    <xf numFmtId="165" fontId="3" fillId="2" borderId="14" xfId="48" applyNumberFormat="1" applyFont="1" applyFill="1" applyBorder="1" applyAlignment="1">
      <alignment horizontal="centerContinuous" vertical="center"/>
    </xf>
    <xf numFmtId="0" fontId="3" fillId="2" borderId="23" xfId="2" applyFont="1" applyFill="1" applyBorder="1" applyAlignment="1">
      <alignment horizontal="center" vertical="center"/>
    </xf>
    <xf numFmtId="0" fontId="3" fillId="2" borderId="23" xfId="2" applyFont="1" applyFill="1" applyBorder="1" applyAlignment="1">
      <alignment vertical="center"/>
    </xf>
    <xf numFmtId="4" fontId="3" fillId="2" borderId="23" xfId="2" applyNumberFormat="1" applyFont="1" applyFill="1" applyBorder="1" applyAlignment="1">
      <alignment horizontal="center" vertical="center"/>
    </xf>
    <xf numFmtId="0" fontId="3" fillId="2" borderId="2" xfId="2" applyFont="1" applyFill="1" applyBorder="1" applyAlignment="1">
      <alignment vertical="center"/>
    </xf>
    <xf numFmtId="165" fontId="3" fillId="2" borderId="14" xfId="48" applyNumberFormat="1" applyFont="1" applyFill="1" applyBorder="1" applyAlignment="1">
      <alignment horizontal="center" vertical="center"/>
    </xf>
    <xf numFmtId="0" fontId="3" fillId="2" borderId="14" xfId="2" applyFont="1" applyFill="1" applyBorder="1" applyAlignment="1" applyProtection="1">
      <alignment horizontal="left" vertical="center" wrapText="1"/>
    </xf>
    <xf numFmtId="0" fontId="2" fillId="2" borderId="14" xfId="2" quotePrefix="1" applyFont="1" applyFill="1" applyBorder="1" applyAlignment="1" applyProtection="1">
      <alignment horizontal="left" vertical="center" wrapText="1"/>
    </xf>
    <xf numFmtId="0" fontId="15" fillId="2" borderId="14" xfId="2" quotePrefix="1" applyFont="1" applyFill="1" applyBorder="1" applyAlignment="1" applyProtection="1">
      <alignment horizontal="left" vertical="center" wrapText="1"/>
    </xf>
    <xf numFmtId="170" fontId="3" fillId="2" borderId="14" xfId="2" applyNumberFormat="1" applyFont="1" applyFill="1" applyBorder="1" applyAlignment="1">
      <alignment horizontal="center" vertical="center"/>
    </xf>
    <xf numFmtId="169" fontId="3" fillId="2" borderId="14" xfId="2" applyNumberFormat="1" applyFont="1" applyFill="1" applyBorder="1" applyAlignment="1">
      <alignment horizontal="center" vertical="center"/>
    </xf>
    <xf numFmtId="0" fontId="15" fillId="2" borderId="14" xfId="2" applyNumberFormat="1" applyFont="1" applyFill="1" applyBorder="1" applyAlignment="1">
      <alignment horizontal="center" vertical="center"/>
    </xf>
    <xf numFmtId="0" fontId="16" fillId="2" borderId="24" xfId="2" applyFont="1" applyFill="1" applyBorder="1" applyAlignment="1">
      <alignment vertical="center"/>
    </xf>
    <xf numFmtId="0" fontId="15" fillId="2" borderId="14" xfId="2" applyFont="1" applyFill="1" applyBorder="1" applyAlignment="1">
      <alignment horizontal="center" vertical="center"/>
    </xf>
    <xf numFmtId="0" fontId="15" fillId="2" borderId="0" xfId="2" applyFont="1" applyFill="1" applyBorder="1" applyAlignment="1">
      <alignment vertical="center"/>
    </xf>
    <xf numFmtId="0" fontId="15" fillId="2" borderId="0" xfId="2" applyFont="1" applyFill="1" applyAlignment="1">
      <alignment vertical="center"/>
    </xf>
    <xf numFmtId="0" fontId="15" fillId="2" borderId="24" xfId="2" applyFont="1" applyFill="1" applyBorder="1" applyAlignment="1">
      <alignment vertical="center"/>
    </xf>
    <xf numFmtId="0" fontId="2" fillId="2" borderId="14" xfId="2" applyFont="1" applyFill="1" applyBorder="1" applyAlignment="1">
      <alignment horizontal="center" vertical="center"/>
    </xf>
    <xf numFmtId="0" fontId="4" fillId="2" borderId="14" xfId="2" applyFont="1" applyFill="1" applyBorder="1" applyAlignment="1">
      <alignment vertical="center"/>
    </xf>
    <xf numFmtId="3" fontId="2" fillId="2" borderId="14" xfId="2" applyNumberFormat="1" applyFont="1" applyFill="1" applyBorder="1" applyAlignment="1">
      <alignment horizontal="center" vertical="center"/>
    </xf>
    <xf numFmtId="169" fontId="2" fillId="2" borderId="14" xfId="2" applyNumberFormat="1" applyFont="1" applyFill="1" applyBorder="1" applyAlignment="1">
      <alignment horizontal="center" vertical="center"/>
    </xf>
    <xf numFmtId="0" fontId="4" fillId="2" borderId="14" xfId="2" applyFont="1" applyFill="1" applyBorder="1" applyAlignment="1">
      <alignment horizontal="left" vertical="center" wrapText="1"/>
    </xf>
    <xf numFmtId="0" fontId="4" fillId="2" borderId="24" xfId="2" applyFont="1" applyFill="1" applyBorder="1" applyAlignment="1">
      <alignment horizontal="left" vertical="center" wrapText="1"/>
    </xf>
    <xf numFmtId="0" fontId="10" fillId="2" borderId="24" xfId="2" applyFont="1" applyFill="1" applyBorder="1" applyAlignment="1">
      <alignment horizontal="left" vertical="center" wrapText="1"/>
    </xf>
    <xf numFmtId="0" fontId="2" fillId="2" borderId="24" xfId="2" applyFont="1" applyFill="1" applyBorder="1" applyAlignment="1">
      <alignment horizontal="left" vertical="center" wrapText="1"/>
    </xf>
    <xf numFmtId="0" fontId="2" fillId="2" borderId="24" xfId="2" applyFont="1" applyFill="1" applyBorder="1" applyAlignment="1">
      <alignment vertical="center" wrapText="1"/>
    </xf>
    <xf numFmtId="0" fontId="6" fillId="2" borderId="24" xfId="2" applyFont="1" applyFill="1" applyBorder="1" applyAlignment="1">
      <alignment vertical="center"/>
    </xf>
    <xf numFmtId="0" fontId="10" fillId="2" borderId="14" xfId="2" applyFont="1" applyFill="1" applyBorder="1" applyAlignment="1">
      <alignment horizontal="left" vertical="center" wrapText="1"/>
    </xf>
    <xf numFmtId="165" fontId="3" fillId="2" borderId="12" xfId="48" applyNumberFormat="1" applyFont="1" applyFill="1" applyBorder="1" applyAlignment="1">
      <alignment horizontal="right" vertical="center"/>
    </xf>
    <xf numFmtId="1" fontId="2" fillId="2" borderId="14" xfId="2" applyNumberFormat="1" applyFont="1" applyFill="1" applyBorder="1" applyAlignment="1">
      <alignment horizontal="center" vertical="center"/>
    </xf>
    <xf numFmtId="0" fontId="2" fillId="2" borderId="14" xfId="2" applyFont="1" applyFill="1" applyBorder="1" applyAlignment="1">
      <alignment horizontal="left" vertical="center" wrapText="1"/>
    </xf>
    <xf numFmtId="0" fontId="6" fillId="2" borderId="14" xfId="2" applyFont="1" applyFill="1" applyBorder="1" applyAlignment="1">
      <alignment vertical="center"/>
    </xf>
    <xf numFmtId="0" fontId="2" fillId="2" borderId="14" xfId="2" applyFont="1" applyFill="1" applyBorder="1" applyAlignment="1">
      <alignment vertical="center"/>
    </xf>
    <xf numFmtId="170" fontId="2" fillId="2" borderId="14" xfId="2" applyNumberFormat="1" applyFont="1" applyFill="1" applyBorder="1" applyAlignment="1">
      <alignment horizontal="center" vertical="center"/>
    </xf>
    <xf numFmtId="0" fontId="2" fillId="2" borderId="8" xfId="2" applyFont="1" applyFill="1" applyBorder="1" applyAlignment="1" applyProtection="1">
      <alignment vertical="center" wrapText="1"/>
      <protection locked="0"/>
    </xf>
    <xf numFmtId="0" fontId="19" fillId="2" borderId="14" xfId="2" applyFont="1" applyFill="1" applyBorder="1" applyAlignment="1">
      <alignment horizontal="left" vertical="center" wrapText="1"/>
    </xf>
    <xf numFmtId="0" fontId="4" fillId="2" borderId="24" xfId="2" applyFont="1" applyFill="1" applyBorder="1" applyAlignment="1">
      <alignment vertical="center"/>
    </xf>
    <xf numFmtId="165" fontId="2" fillId="2" borderId="14" xfId="48" applyNumberFormat="1" applyFont="1" applyFill="1" applyBorder="1" applyAlignment="1">
      <alignment horizontal="right" vertical="center"/>
    </xf>
    <xf numFmtId="0" fontId="20" fillId="2" borderId="14" xfId="2" applyFont="1" applyFill="1" applyBorder="1" applyAlignment="1">
      <alignment vertical="center"/>
    </xf>
    <xf numFmtId="4" fontId="15" fillId="2" borderId="14" xfId="2" applyNumberFormat="1" applyFont="1" applyFill="1" applyBorder="1" applyAlignment="1">
      <alignment horizontal="center" vertical="center"/>
    </xf>
    <xf numFmtId="0" fontId="16" fillId="2" borderId="14" xfId="2" applyFont="1" applyFill="1" applyBorder="1" applyAlignment="1">
      <alignment vertical="center"/>
    </xf>
    <xf numFmtId="0" fontId="2" fillId="2" borderId="14" xfId="2" quotePrefix="1" applyFont="1" applyFill="1" applyBorder="1" applyAlignment="1">
      <alignment horizontal="left" vertical="center" wrapText="1"/>
    </xf>
    <xf numFmtId="0" fontId="10" fillId="2" borderId="14" xfId="2" quotePrefix="1" applyFont="1" applyFill="1" applyBorder="1" applyAlignment="1">
      <alignment horizontal="left" vertical="center" wrapText="1"/>
    </xf>
    <xf numFmtId="0" fontId="6" fillId="2" borderId="24" xfId="2" applyFont="1" applyFill="1" applyBorder="1" applyAlignment="1">
      <alignment horizontal="left" vertical="center" wrapText="1"/>
    </xf>
    <xf numFmtId="0" fontId="2" fillId="2" borderId="14" xfId="2" applyNumberFormat="1" applyFont="1" applyFill="1" applyBorder="1" applyAlignment="1">
      <alignment horizontal="center" vertical="center"/>
    </xf>
    <xf numFmtId="0" fontId="15" fillId="2" borderId="14" xfId="2" applyFont="1" applyFill="1" applyBorder="1" applyAlignment="1">
      <alignment vertical="center" wrapText="1"/>
    </xf>
    <xf numFmtId="1" fontId="15" fillId="2" borderId="14" xfId="2" applyNumberFormat="1" applyFont="1" applyFill="1" applyBorder="1" applyAlignment="1">
      <alignment horizontal="center" vertical="center"/>
    </xf>
    <xf numFmtId="3" fontId="15" fillId="2" borderId="14" xfId="2" applyNumberFormat="1" applyFont="1" applyFill="1" applyBorder="1" applyAlignment="1">
      <alignment horizontal="center" vertical="center"/>
    </xf>
    <xf numFmtId="0" fontId="15" fillId="2" borderId="14" xfId="2" applyFont="1" applyFill="1" applyBorder="1" applyAlignment="1">
      <alignment vertical="center"/>
    </xf>
    <xf numFmtId="166" fontId="15" fillId="2" borderId="14" xfId="24" applyNumberFormat="1" applyFont="1" applyFill="1" applyBorder="1" applyAlignment="1">
      <alignment horizontal="center" vertical="center"/>
    </xf>
    <xf numFmtId="0" fontId="19" fillId="2" borderId="14" xfId="2" quotePrefix="1" applyFont="1" applyFill="1" applyBorder="1" applyAlignment="1">
      <alignment horizontal="left" vertical="center" wrapText="1"/>
    </xf>
    <xf numFmtId="0" fontId="15" fillId="2" borderId="14" xfId="2" quotePrefix="1" applyNumberFormat="1" applyFont="1" applyFill="1" applyBorder="1" applyAlignment="1">
      <alignment horizontal="center" vertical="center"/>
    </xf>
    <xf numFmtId="4" fontId="3" fillId="2" borderId="0" xfId="2" applyNumberFormat="1" applyFont="1" applyFill="1" applyAlignment="1">
      <alignment horizontal="center" vertical="center"/>
    </xf>
    <xf numFmtId="165" fontId="3" fillId="2" borderId="0" xfId="24" applyNumberFormat="1" applyFont="1" applyFill="1" applyAlignment="1">
      <alignment horizontal="center" vertical="center"/>
    </xf>
    <xf numFmtId="165" fontId="3" fillId="2" borderId="0" xfId="48" applyNumberFormat="1" applyFont="1" applyFill="1" applyAlignment="1">
      <alignment vertical="center"/>
    </xf>
    <xf numFmtId="0" fontId="3" fillId="2" borderId="26" xfId="2" applyFont="1" applyFill="1" applyBorder="1" applyAlignment="1" applyProtection="1">
      <alignment horizontal="center" vertical="center"/>
      <protection locked="0"/>
    </xf>
    <xf numFmtId="0" fontId="3" fillId="2" borderId="27" xfId="2" applyFont="1" applyFill="1" applyBorder="1" applyAlignment="1" applyProtection="1">
      <alignment horizontal="center" vertical="center"/>
      <protection locked="0"/>
    </xf>
    <xf numFmtId="4" fontId="3" fillId="2" borderId="27" xfId="2" applyNumberFormat="1" applyFont="1" applyFill="1" applyBorder="1" applyAlignment="1" applyProtection="1">
      <alignment horizontal="center" vertical="center"/>
      <protection locked="0"/>
    </xf>
    <xf numFmtId="165" fontId="3" fillId="2" borderId="27" xfId="48" applyNumberFormat="1" applyFont="1" applyFill="1" applyBorder="1" applyAlignment="1" applyProtection="1">
      <alignment horizontal="center" vertical="center"/>
      <protection locked="0"/>
    </xf>
    <xf numFmtId="165" fontId="3" fillId="2" borderId="28" xfId="48" applyNumberFormat="1" applyFont="1" applyFill="1" applyBorder="1" applyAlignment="1" applyProtection="1">
      <alignment horizontal="center" vertical="center"/>
      <protection locked="0"/>
    </xf>
    <xf numFmtId="0" fontId="3" fillId="2" borderId="29" xfId="2" applyFont="1" applyFill="1" applyBorder="1" applyAlignment="1" applyProtection="1">
      <alignment horizontal="center" vertical="center"/>
      <protection locked="0"/>
    </xf>
    <xf numFmtId="0" fontId="3" fillId="2" borderId="14" xfId="2" applyFont="1" applyFill="1" applyBorder="1" applyAlignment="1" applyProtection="1">
      <alignment vertical="center"/>
      <protection locked="0"/>
    </xf>
    <xf numFmtId="0" fontId="3" fillId="2" borderId="14" xfId="2" applyFont="1" applyFill="1" applyBorder="1" applyAlignment="1" applyProtection="1">
      <alignment horizontal="center" vertical="center"/>
      <protection locked="0"/>
    </xf>
    <xf numFmtId="4" fontId="3" fillId="2" borderId="14" xfId="2" applyNumberFormat="1" applyFont="1" applyFill="1" applyBorder="1" applyAlignment="1" applyProtection="1">
      <alignment horizontal="center" vertical="center"/>
      <protection locked="0"/>
    </xf>
    <xf numFmtId="165" fontId="3" fillId="2" borderId="14" xfId="48" applyNumberFormat="1" applyFont="1" applyFill="1" applyBorder="1" applyAlignment="1" applyProtection="1">
      <alignment horizontal="centerContinuous" vertical="center"/>
      <protection locked="0"/>
    </xf>
    <xf numFmtId="165" fontId="3" fillId="2" borderId="30" xfId="48" applyNumberFormat="1" applyFont="1" applyFill="1" applyBorder="1" applyAlignment="1" applyProtection="1">
      <alignment horizontal="centerContinuous" vertical="center"/>
      <protection locked="0"/>
    </xf>
    <xf numFmtId="0" fontId="3" fillId="2" borderId="31" xfId="2" applyFont="1" applyFill="1" applyBorder="1" applyAlignment="1" applyProtection="1">
      <alignment horizontal="center" vertical="center"/>
      <protection locked="0"/>
    </xf>
    <xf numFmtId="0" fontId="3" fillId="2" borderId="32" xfId="2" applyFont="1" applyFill="1" applyBorder="1" applyAlignment="1" applyProtection="1">
      <alignment vertical="center"/>
      <protection locked="0"/>
    </xf>
    <xf numFmtId="0" fontId="3" fillId="2" borderId="32" xfId="2" applyFont="1" applyFill="1" applyBorder="1" applyAlignment="1" applyProtection="1">
      <alignment horizontal="center" vertical="center"/>
      <protection locked="0"/>
    </xf>
    <xf numFmtId="4" fontId="3" fillId="2" borderId="32" xfId="2" applyNumberFormat="1" applyFont="1" applyFill="1" applyBorder="1" applyAlignment="1" applyProtection="1">
      <alignment horizontal="center" vertical="center"/>
      <protection locked="0"/>
    </xf>
    <xf numFmtId="165" fontId="3" fillId="2" borderId="32" xfId="48" applyNumberFormat="1" applyFont="1" applyFill="1" applyBorder="1" applyAlignment="1" applyProtection="1">
      <alignment horizontal="centerContinuous" vertical="center"/>
      <protection locked="0"/>
    </xf>
    <xf numFmtId="165" fontId="3" fillId="2" borderId="33" xfId="48" applyNumberFormat="1" applyFont="1" applyFill="1" applyBorder="1" applyAlignment="1" applyProtection="1">
      <alignment horizontal="center" vertical="center"/>
      <protection locked="0"/>
    </xf>
    <xf numFmtId="0" fontId="3" fillId="2" borderId="27" xfId="2" applyFont="1" applyFill="1" applyBorder="1" applyAlignment="1">
      <alignment vertical="center"/>
    </xf>
    <xf numFmtId="165" fontId="2" fillId="2" borderId="14" xfId="48" applyNumberFormat="1" applyFont="1" applyFill="1" applyBorder="1" applyAlignment="1">
      <alignment horizontal="centerContinuous" vertical="center"/>
    </xf>
    <xf numFmtId="165" fontId="2" fillId="2" borderId="14" xfId="48" applyNumberFormat="1" applyFont="1" applyFill="1" applyBorder="1" applyAlignment="1">
      <alignment vertical="center"/>
    </xf>
    <xf numFmtId="2" fontId="2" fillId="2" borderId="14" xfId="48" applyNumberFormat="1" applyFont="1" applyFill="1" applyBorder="1" applyAlignment="1">
      <alignment horizontal="center" vertical="center"/>
    </xf>
    <xf numFmtId="0" fontId="15" fillId="2" borderId="14" xfId="2" applyFont="1" applyFill="1" applyBorder="1" applyAlignment="1" applyProtection="1">
      <alignment horizontal="center" vertical="center"/>
    </xf>
    <xf numFmtId="0" fontId="19" fillId="2" borderId="14" xfId="2" quotePrefix="1" applyFont="1" applyFill="1" applyBorder="1" applyAlignment="1" applyProtection="1">
      <alignment horizontal="left" vertical="center" wrapText="1"/>
    </xf>
    <xf numFmtId="1" fontId="15" fillId="2" borderId="14" xfId="2" applyNumberFormat="1" applyFont="1" applyFill="1" applyBorder="1" applyAlignment="1" applyProtection="1">
      <alignment horizontal="center" vertical="center"/>
    </xf>
    <xf numFmtId="165" fontId="15" fillId="2" borderId="14" xfId="48" applyNumberFormat="1" applyFont="1" applyFill="1" applyBorder="1" applyAlignment="1" applyProtection="1">
      <alignment horizontal="right" vertical="center"/>
    </xf>
    <xf numFmtId="0" fontId="20" fillId="2" borderId="14" xfId="2" applyFont="1" applyFill="1" applyBorder="1" applyAlignment="1" applyProtection="1">
      <alignment vertical="center"/>
    </xf>
    <xf numFmtId="0" fontId="15" fillId="2" borderId="14" xfId="2" quotePrefix="1" applyFont="1" applyFill="1" applyBorder="1" applyAlignment="1" applyProtection="1">
      <alignment horizontal="center" vertical="center"/>
    </xf>
    <xf numFmtId="0" fontId="15" fillId="2" borderId="14" xfId="2" applyFont="1" applyFill="1" applyBorder="1" applyAlignment="1" applyProtection="1">
      <alignment horizontal="left" vertical="center" wrapText="1"/>
    </xf>
    <xf numFmtId="2" fontId="2" fillId="2" borderId="14" xfId="2" quotePrefix="1" applyNumberFormat="1" applyFont="1" applyFill="1" applyBorder="1" applyAlignment="1">
      <alignment horizontal="center" vertical="center"/>
    </xf>
    <xf numFmtId="0" fontId="4" fillId="2" borderId="14" xfId="2" applyFont="1" applyFill="1" applyBorder="1" applyAlignment="1">
      <alignment horizontal="left" vertical="center"/>
    </xf>
    <xf numFmtId="3" fontId="2" fillId="2" borderId="0" xfId="2" applyNumberFormat="1" applyFont="1" applyFill="1" applyBorder="1" applyAlignment="1">
      <alignment horizontal="center" vertical="center"/>
    </xf>
    <xf numFmtId="0" fontId="15" fillId="2" borderId="14" xfId="2" quotePrefix="1" applyFont="1" applyFill="1" applyBorder="1" applyAlignment="1">
      <alignment horizontal="center" vertical="center"/>
    </xf>
    <xf numFmtId="165" fontId="15" fillId="2" borderId="14" xfId="48" applyNumberFormat="1" applyFont="1" applyFill="1" applyBorder="1" applyAlignment="1">
      <alignment horizontal="right" vertical="center"/>
    </xf>
    <xf numFmtId="0" fontId="15" fillId="2" borderId="14" xfId="2" applyFont="1" applyFill="1" applyBorder="1" applyAlignment="1">
      <alignment horizontal="left" vertical="center" wrapText="1"/>
    </xf>
    <xf numFmtId="0" fontId="6" fillId="2" borderId="14" xfId="2" applyFont="1" applyFill="1" applyBorder="1" applyAlignment="1">
      <alignment horizontal="left" vertical="center"/>
    </xf>
    <xf numFmtId="0" fontId="2" fillId="2" borderId="14" xfId="2" quotePrefix="1" applyFont="1" applyFill="1" applyBorder="1" applyAlignment="1">
      <alignment horizontal="center" vertical="center"/>
    </xf>
    <xf numFmtId="0" fontId="15" fillId="2" borderId="23" xfId="2" applyFont="1" applyFill="1" applyBorder="1" applyAlignment="1" applyProtection="1">
      <alignment horizontal="center" vertical="center"/>
    </xf>
    <xf numFmtId="0" fontId="20" fillId="2" borderId="23" xfId="2" applyFont="1" applyFill="1" applyBorder="1" applyAlignment="1" applyProtection="1">
      <alignment vertical="center"/>
    </xf>
    <xf numFmtId="1" fontId="15" fillId="2" borderId="23" xfId="2" applyNumberFormat="1" applyFont="1" applyFill="1" applyBorder="1" applyAlignment="1" applyProtection="1">
      <alignment horizontal="center" vertical="center"/>
    </xf>
    <xf numFmtId="165" fontId="15" fillId="2" borderId="23" xfId="48" applyNumberFormat="1" applyFont="1" applyFill="1" applyBorder="1" applyAlignment="1" applyProtection="1">
      <alignment horizontal="right" vertical="center"/>
    </xf>
    <xf numFmtId="165" fontId="2" fillId="2" borderId="23" xfId="48" applyNumberFormat="1" applyFont="1" applyFill="1" applyBorder="1" applyAlignment="1">
      <alignment horizontal="right" vertical="center"/>
    </xf>
    <xf numFmtId="165" fontId="3" fillId="2" borderId="13" xfId="48" applyNumberFormat="1" applyFont="1" applyFill="1" applyBorder="1" applyAlignment="1">
      <alignment horizontal="right" vertical="center"/>
    </xf>
    <xf numFmtId="0" fontId="15" fillId="2" borderId="2" xfId="2" applyFont="1" applyFill="1" applyBorder="1" applyAlignment="1" applyProtection="1">
      <alignment horizontal="center" vertical="center"/>
    </xf>
    <xf numFmtId="0" fontId="19" fillId="2" borderId="2" xfId="2" applyFont="1" applyFill="1" applyBorder="1" applyAlignment="1" applyProtection="1">
      <alignment horizontal="left" vertical="center" wrapText="1"/>
    </xf>
    <xf numFmtId="1" fontId="15" fillId="2" borderId="2" xfId="2" applyNumberFormat="1" applyFont="1" applyFill="1" applyBorder="1" applyAlignment="1" applyProtection="1">
      <alignment horizontal="center" vertical="center"/>
    </xf>
    <xf numFmtId="165" fontId="15" fillId="2" borderId="2" xfId="48" applyNumberFormat="1" applyFont="1" applyFill="1" applyBorder="1" applyAlignment="1" applyProtection="1">
      <alignment horizontal="right" vertical="center"/>
    </xf>
    <xf numFmtId="165" fontId="2" fillId="2" borderId="2" xfId="48" applyNumberFormat="1" applyFont="1" applyFill="1" applyBorder="1" applyAlignment="1">
      <alignment horizontal="right" vertical="center"/>
    </xf>
    <xf numFmtId="3" fontId="2" fillId="2" borderId="8" xfId="2" applyNumberFormat="1" applyFont="1" applyFill="1" applyBorder="1" applyAlignment="1">
      <alignment vertical="center"/>
    </xf>
    <xf numFmtId="0" fontId="2" fillId="2" borderId="14" xfId="2" quotePrefix="1" applyFont="1" applyFill="1" applyBorder="1" applyAlignment="1">
      <alignment horizontal="left" vertical="center"/>
    </xf>
    <xf numFmtId="0" fontId="2" fillId="2" borderId="14" xfId="2" applyFont="1" applyFill="1" applyBorder="1" applyAlignment="1">
      <alignment horizontal="left" vertical="center"/>
    </xf>
    <xf numFmtId="3" fontId="2" fillId="2" borderId="14" xfId="2" applyNumberFormat="1" applyFont="1" applyFill="1" applyBorder="1" applyAlignment="1">
      <alignment horizontal="right" vertical="center"/>
    </xf>
    <xf numFmtId="0" fontId="19" fillId="2" borderId="14" xfId="2" applyFont="1" applyFill="1" applyBorder="1" applyAlignment="1" applyProtection="1">
      <alignment horizontal="left" vertical="center" wrapText="1"/>
    </xf>
    <xf numFmtId="165" fontId="15" fillId="2" borderId="14" xfId="48" applyNumberFormat="1" applyFont="1" applyFill="1" applyBorder="1" applyAlignment="1">
      <alignment vertical="center"/>
    </xf>
    <xf numFmtId="2" fontId="2" fillId="2" borderId="14" xfId="2" applyNumberFormat="1" applyFont="1" applyFill="1" applyBorder="1" applyAlignment="1">
      <alignment horizontal="center" vertical="center"/>
    </xf>
    <xf numFmtId="0" fontId="2" fillId="2" borderId="8" xfId="2" applyFont="1" applyFill="1" applyBorder="1" applyAlignment="1">
      <alignment vertical="center"/>
    </xf>
    <xf numFmtId="0" fontId="2" fillId="2" borderId="23" xfId="2" applyFont="1" applyFill="1" applyBorder="1" applyAlignment="1">
      <alignment horizontal="center" vertical="center"/>
    </xf>
    <xf numFmtId="0" fontId="2" fillId="2" borderId="23" xfId="2" applyFont="1" applyFill="1" applyBorder="1" applyAlignment="1">
      <alignment vertical="center"/>
    </xf>
    <xf numFmtId="1" fontId="2" fillId="2" borderId="23" xfId="2" applyNumberFormat="1" applyFont="1" applyFill="1" applyBorder="1" applyAlignment="1">
      <alignment horizontal="center" vertical="center"/>
    </xf>
    <xf numFmtId="0" fontId="2" fillId="2" borderId="2" xfId="2" applyFont="1" applyFill="1" applyBorder="1" applyAlignment="1">
      <alignment horizontal="center" vertical="center"/>
    </xf>
    <xf numFmtId="0" fontId="2" fillId="2" borderId="2" xfId="2" applyFont="1" applyFill="1" applyBorder="1" applyAlignment="1">
      <alignment vertical="center"/>
    </xf>
    <xf numFmtId="1" fontId="2" fillId="2" borderId="2" xfId="2" applyNumberFormat="1" applyFont="1" applyFill="1" applyBorder="1" applyAlignment="1">
      <alignment horizontal="center" vertical="center"/>
    </xf>
    <xf numFmtId="0" fontId="10" fillId="2" borderId="14" xfId="2" quotePrefix="1" applyFont="1" applyFill="1" applyBorder="1" applyAlignment="1">
      <alignment vertical="center" wrapText="1"/>
    </xf>
    <xf numFmtId="4" fontId="2" fillId="2" borderId="14" xfId="2" applyNumberFormat="1" applyFont="1" applyFill="1" applyBorder="1" applyAlignment="1">
      <alignment horizontal="center" vertical="center"/>
    </xf>
    <xf numFmtId="0" fontId="10" fillId="2" borderId="14" xfId="2" applyFont="1" applyFill="1" applyBorder="1" applyAlignment="1">
      <alignment vertical="center" wrapText="1"/>
    </xf>
    <xf numFmtId="0" fontId="2" fillId="2" borderId="14" xfId="2" applyFont="1" applyFill="1" applyBorder="1" applyAlignment="1" applyProtection="1">
      <alignment vertical="center" wrapText="1"/>
    </xf>
    <xf numFmtId="0" fontId="2" fillId="2" borderId="32" xfId="2" quotePrefix="1" applyFont="1" applyFill="1" applyBorder="1" applyAlignment="1">
      <alignment horizontal="center" vertical="center"/>
    </xf>
    <xf numFmtId="0" fontId="2" fillId="2" borderId="32" xfId="2" quotePrefix="1" applyFont="1" applyFill="1" applyBorder="1" applyAlignment="1">
      <alignment horizontal="left" vertical="center"/>
    </xf>
    <xf numFmtId="0" fontId="2" fillId="2" borderId="32" xfId="2" applyFont="1" applyFill="1" applyBorder="1" applyAlignment="1">
      <alignment horizontal="center" vertical="center"/>
    </xf>
    <xf numFmtId="1" fontId="2" fillId="2" borderId="32" xfId="2" applyNumberFormat="1" applyFont="1" applyFill="1" applyBorder="1" applyAlignment="1">
      <alignment horizontal="center" vertical="center"/>
    </xf>
    <xf numFmtId="165" fontId="2" fillId="2" borderId="32" xfId="48" applyNumberFormat="1" applyFont="1" applyFill="1" applyBorder="1" applyAlignment="1">
      <alignment horizontal="right" vertical="center"/>
    </xf>
    <xf numFmtId="0" fontId="3" fillId="2" borderId="34" xfId="2" applyFont="1" applyFill="1" applyBorder="1" applyAlignment="1" applyProtection="1">
      <alignment horizontal="center" vertical="center"/>
    </xf>
    <xf numFmtId="0" fontId="3" fillId="2" borderId="35" xfId="2" applyFont="1" applyFill="1" applyBorder="1" applyAlignment="1" applyProtection="1">
      <alignment horizontal="left" vertical="center" wrapText="1"/>
    </xf>
    <xf numFmtId="0" fontId="3" fillId="2" borderId="35" xfId="2" applyFont="1" applyFill="1" applyBorder="1" applyAlignment="1" applyProtection="1">
      <alignment horizontal="center" vertical="center"/>
    </xf>
    <xf numFmtId="1" fontId="3" fillId="2" borderId="35" xfId="2" applyNumberFormat="1" applyFont="1" applyFill="1" applyBorder="1" applyAlignment="1" applyProtection="1">
      <alignment horizontal="center" vertical="center"/>
    </xf>
    <xf numFmtId="165" fontId="3" fillId="2" borderId="36" xfId="48" applyNumberFormat="1" applyFont="1" applyFill="1" applyBorder="1" applyAlignment="1">
      <alignment horizontal="right" vertical="center"/>
    </xf>
    <xf numFmtId="165" fontId="3" fillId="2" borderId="37" xfId="48" applyNumberFormat="1" applyFont="1" applyFill="1" applyBorder="1" applyAlignment="1">
      <alignment horizontal="right" vertical="center"/>
    </xf>
    <xf numFmtId="0" fontId="2" fillId="2" borderId="27" xfId="2" applyFont="1" applyFill="1" applyBorder="1" applyAlignment="1">
      <alignment horizontal="center" vertical="center"/>
    </xf>
    <xf numFmtId="0" fontId="2" fillId="2" borderId="27" xfId="2" applyFont="1" applyFill="1" applyBorder="1" applyAlignment="1">
      <alignment vertical="center"/>
    </xf>
    <xf numFmtId="1" fontId="2" fillId="2" borderId="27" xfId="2" applyNumberFormat="1" applyFont="1" applyFill="1" applyBorder="1" applyAlignment="1">
      <alignment horizontal="center" vertical="center"/>
    </xf>
    <xf numFmtId="165" fontId="2" fillId="2" borderId="27" xfId="48" applyNumberFormat="1" applyFont="1" applyFill="1" applyBorder="1" applyAlignment="1">
      <alignment horizontal="right" vertical="center"/>
    </xf>
    <xf numFmtId="0" fontId="4" fillId="2" borderId="14" xfId="2" quotePrefix="1" applyFont="1" applyFill="1" applyBorder="1" applyAlignment="1">
      <alignment horizontal="left" vertical="center" wrapText="1"/>
    </xf>
    <xf numFmtId="0" fontId="6" fillId="2" borderId="14" xfId="2" quotePrefix="1" applyFont="1" applyFill="1" applyBorder="1" applyAlignment="1">
      <alignment horizontal="left" vertical="center"/>
    </xf>
    <xf numFmtId="0" fontId="2" fillId="2" borderId="14" xfId="2" applyFont="1" applyFill="1" applyBorder="1" applyAlignment="1" applyProtection="1">
      <alignment horizontal="center" vertical="center"/>
    </xf>
    <xf numFmtId="165" fontId="2" fillId="2" borderId="14" xfId="48" applyNumberFormat="1" applyFont="1" applyFill="1" applyBorder="1" applyAlignment="1">
      <alignment horizontal="center" vertical="center"/>
    </xf>
    <xf numFmtId="0" fontId="17" fillId="2" borderId="14" xfId="2" applyFont="1" applyFill="1" applyBorder="1" applyAlignment="1">
      <alignment vertical="center" wrapText="1"/>
    </xf>
    <xf numFmtId="165" fontId="2" fillId="0" borderId="14" xfId="48" applyNumberFormat="1" applyFont="1" applyFill="1" applyBorder="1" applyAlignment="1">
      <alignment horizontal="center" vertical="center"/>
    </xf>
    <xf numFmtId="0" fontId="2" fillId="2" borderId="23" xfId="2" applyFont="1" applyFill="1" applyBorder="1" applyAlignment="1" applyProtection="1">
      <alignment horizontal="center" vertical="center"/>
    </xf>
    <xf numFmtId="0" fontId="2" fillId="2" borderId="23" xfId="2" applyFont="1" applyFill="1" applyBorder="1" applyAlignment="1" applyProtection="1">
      <alignment horizontal="left" vertical="center" wrapText="1"/>
    </xf>
    <xf numFmtId="0" fontId="2" fillId="2" borderId="2" xfId="2" applyFont="1" applyFill="1" applyBorder="1" applyAlignment="1" applyProtection="1">
      <alignment horizontal="center" vertical="center"/>
    </xf>
    <xf numFmtId="0" fontId="2" fillId="2" borderId="2" xfId="2" applyFont="1" applyFill="1" applyBorder="1" applyAlignment="1" applyProtection="1">
      <alignment horizontal="left" vertical="center" wrapText="1"/>
    </xf>
    <xf numFmtId="165" fontId="3" fillId="2" borderId="12" xfId="48" quotePrefix="1" applyNumberFormat="1" applyFont="1" applyFill="1" applyBorder="1" applyAlignment="1">
      <alignment horizontal="right" vertical="center"/>
    </xf>
    <xf numFmtId="0" fontId="2" fillId="2" borderId="0" xfId="2" applyFont="1" applyFill="1" applyBorder="1" applyAlignment="1">
      <alignment horizontal="left" vertical="center" wrapText="1"/>
    </xf>
    <xf numFmtId="169" fontId="2" fillId="2" borderId="0" xfId="2" applyNumberFormat="1" applyFont="1" applyFill="1" applyBorder="1" applyAlignment="1">
      <alignment horizontal="center" vertical="center"/>
    </xf>
    <xf numFmtId="165" fontId="2" fillId="2" borderId="0" xfId="48" applyNumberFormat="1" applyFont="1" applyFill="1" applyBorder="1" applyAlignment="1">
      <alignment horizontal="right" vertical="center"/>
    </xf>
    <xf numFmtId="4" fontId="2" fillId="2" borderId="0" xfId="2" applyNumberFormat="1" applyFont="1" applyFill="1" applyBorder="1" applyAlignment="1">
      <alignment horizontal="center" vertical="center"/>
    </xf>
    <xf numFmtId="165" fontId="2" fillId="2" borderId="0" xfId="48" applyNumberFormat="1" applyFont="1" applyFill="1" applyBorder="1" applyAlignment="1">
      <alignment vertical="center"/>
    </xf>
    <xf numFmtId="4" fontId="2" fillId="2" borderId="0" xfId="2" applyNumberFormat="1" applyFont="1" applyFill="1" applyAlignment="1">
      <alignment horizontal="center" vertical="center"/>
    </xf>
    <xf numFmtId="165" fontId="2" fillId="2" borderId="0" xfId="48" applyNumberFormat="1" applyFont="1" applyFill="1" applyAlignment="1">
      <alignment vertical="center"/>
    </xf>
    <xf numFmtId="0" fontId="3" fillId="3" borderId="14" xfId="2" applyFont="1" applyFill="1" applyBorder="1" applyAlignment="1">
      <alignment horizontal="center" vertical="center"/>
    </xf>
    <xf numFmtId="0" fontId="2" fillId="3" borderId="14" xfId="2" applyFont="1" applyFill="1" applyBorder="1" applyAlignment="1">
      <alignment horizontal="center" vertical="center"/>
    </xf>
    <xf numFmtId="3" fontId="2" fillId="3" borderId="14" xfId="2" applyNumberFormat="1" applyFont="1" applyFill="1" applyBorder="1" applyAlignment="1">
      <alignment horizontal="center" vertical="center"/>
    </xf>
    <xf numFmtId="0" fontId="2" fillId="3" borderId="0" xfId="2" applyFont="1" applyFill="1" applyBorder="1" applyAlignment="1">
      <alignment vertical="center"/>
    </xf>
    <xf numFmtId="0" fontId="2" fillId="3" borderId="14" xfId="2" applyFont="1" applyFill="1" applyBorder="1" applyAlignment="1">
      <alignment horizontal="left" vertical="center" wrapText="1"/>
    </xf>
    <xf numFmtId="1" fontId="2" fillId="3" borderId="14" xfId="2" applyNumberFormat="1" applyFont="1" applyFill="1" applyBorder="1" applyAlignment="1">
      <alignment horizontal="center" vertical="center"/>
    </xf>
    <xf numFmtId="0" fontId="2" fillId="3" borderId="2" xfId="2" applyFont="1" applyFill="1" applyBorder="1" applyAlignment="1">
      <alignment horizontal="center" vertical="center"/>
    </xf>
    <xf numFmtId="1" fontId="2" fillId="3" borderId="2" xfId="2" applyNumberFormat="1" applyFont="1" applyFill="1" applyBorder="1" applyAlignment="1">
      <alignment horizontal="center" vertical="center"/>
    </xf>
    <xf numFmtId="0" fontId="2" fillId="3" borderId="0" xfId="2" applyFont="1" applyFill="1" applyBorder="1" applyAlignment="1">
      <alignment horizontal="center" vertical="center"/>
    </xf>
    <xf numFmtId="0" fontId="2" fillId="3" borderId="14" xfId="2" applyFont="1" applyFill="1" applyBorder="1" applyAlignment="1" applyProtection="1">
      <alignment horizontal="center" vertical="center"/>
    </xf>
    <xf numFmtId="0" fontId="2" fillId="3" borderId="14" xfId="2" applyFont="1" applyFill="1" applyBorder="1" applyAlignment="1" applyProtection="1">
      <alignment horizontal="left" vertical="center" wrapText="1"/>
    </xf>
    <xf numFmtId="0" fontId="2" fillId="3" borderId="14" xfId="2" applyFont="1" applyFill="1" applyBorder="1" applyAlignment="1">
      <alignment vertical="center" wrapText="1"/>
    </xf>
    <xf numFmtId="0" fontId="3" fillId="2" borderId="24" xfId="2" applyFont="1" applyFill="1" applyBorder="1" applyAlignment="1">
      <alignment horizontal="left" vertical="center" wrapText="1"/>
    </xf>
    <xf numFmtId="0" fontId="2" fillId="3" borderId="14" xfId="2" quotePrefix="1" applyFont="1" applyFill="1" applyBorder="1" applyAlignment="1" applyProtection="1">
      <alignment horizontal="left" vertical="center" wrapText="1"/>
    </xf>
    <xf numFmtId="0" fontId="2" fillId="3" borderId="0" xfId="2" applyFont="1" applyFill="1" applyAlignment="1">
      <alignment horizontal="center" vertical="center"/>
    </xf>
    <xf numFmtId="165" fontId="2" fillId="2" borderId="14" xfId="18" applyNumberFormat="1" applyFont="1" applyFill="1" applyBorder="1" applyAlignment="1">
      <alignment horizontal="center" vertical="center"/>
    </xf>
    <xf numFmtId="0" fontId="10" fillId="2" borderId="14" xfId="2" applyFont="1" applyFill="1" applyBorder="1" applyAlignment="1">
      <alignment vertical="top" wrapText="1"/>
    </xf>
    <xf numFmtId="165" fontId="3" fillId="2" borderId="0" xfId="18" applyNumberFormat="1" applyFont="1" applyFill="1" applyAlignment="1">
      <alignment horizontal="center" vertical="center"/>
    </xf>
    <xf numFmtId="165" fontId="3" fillId="2" borderId="0" xfId="18" applyNumberFormat="1" applyFont="1" applyFill="1" applyAlignment="1">
      <alignment horizontal="right" vertical="center"/>
    </xf>
    <xf numFmtId="165" fontId="3" fillId="2" borderId="0" xfId="18" applyNumberFormat="1" applyFont="1" applyFill="1" applyAlignment="1">
      <alignment vertical="center"/>
    </xf>
    <xf numFmtId="165" fontId="3" fillId="2" borderId="2" xfId="18" applyNumberFormat="1" applyFont="1" applyFill="1" applyBorder="1" applyAlignment="1">
      <alignment horizontal="center" vertical="center"/>
    </xf>
    <xf numFmtId="165" fontId="3" fillId="2" borderId="23" xfId="18" applyNumberFormat="1" applyFont="1" applyFill="1" applyBorder="1" applyAlignment="1">
      <alignment horizontal="center" vertical="center"/>
    </xf>
    <xf numFmtId="0" fontId="3" fillId="2" borderId="14" xfId="2" applyFont="1" applyFill="1" applyBorder="1" applyAlignment="1">
      <alignment horizontal="left" vertical="center"/>
    </xf>
    <xf numFmtId="4" fontId="3" fillId="2" borderId="14" xfId="2" applyNumberFormat="1" applyFont="1" applyFill="1" applyBorder="1" applyAlignment="1">
      <alignment horizontal="right" vertical="center"/>
    </xf>
    <xf numFmtId="165" fontId="3" fillId="2" borderId="14" xfId="18" applyNumberFormat="1" applyFont="1" applyFill="1" applyBorder="1" applyAlignment="1">
      <alignment horizontal="right" vertical="center"/>
    </xf>
    <xf numFmtId="165" fontId="3" fillId="2" borderId="14" xfId="18" applyNumberFormat="1" applyFont="1" applyFill="1" applyBorder="1" applyAlignment="1">
      <alignment horizontal="center" vertical="center"/>
    </xf>
    <xf numFmtId="4" fontId="3" fillId="2" borderId="14" xfId="2" applyNumberFormat="1" applyFont="1" applyFill="1" applyBorder="1" applyAlignment="1">
      <alignment vertical="center"/>
    </xf>
    <xf numFmtId="165" fontId="3" fillId="2" borderId="14" xfId="18" applyNumberFormat="1" applyFont="1" applyFill="1" applyBorder="1" applyAlignment="1">
      <alignment vertical="center"/>
    </xf>
    <xf numFmtId="0" fontId="15" fillId="0" borderId="0" xfId="2" quotePrefix="1" applyFont="1" applyFill="1" applyBorder="1" applyAlignment="1" applyProtection="1">
      <alignment horizontal="left" vertical="center" wrapText="1"/>
    </xf>
    <xf numFmtId="169" fontId="3" fillId="2" borderId="14" xfId="2" applyNumberFormat="1" applyFont="1" applyFill="1" applyBorder="1" applyAlignment="1">
      <alignment vertical="center"/>
    </xf>
    <xf numFmtId="43" fontId="2" fillId="2" borderId="14" xfId="14" applyFont="1" applyFill="1" applyBorder="1" applyAlignment="1">
      <alignment horizontal="center" vertical="center"/>
    </xf>
    <xf numFmtId="169" fontId="2" fillId="2" borderId="14" xfId="2" applyNumberFormat="1" applyFont="1" applyFill="1" applyBorder="1" applyAlignment="1">
      <alignment vertical="center"/>
    </xf>
    <xf numFmtId="165" fontId="2" fillId="2" borderId="14" xfId="18" applyNumberFormat="1" applyFont="1" applyFill="1" applyBorder="1" applyAlignment="1">
      <alignment vertical="center"/>
    </xf>
    <xf numFmtId="3" fontId="2" fillId="2" borderId="14" xfId="2" applyNumberFormat="1" applyFont="1" applyFill="1" applyBorder="1" applyAlignment="1">
      <alignment vertical="center"/>
    </xf>
    <xf numFmtId="165" fontId="2" fillId="2" borderId="0" xfId="18" applyNumberFormat="1" applyFont="1" applyFill="1" applyBorder="1" applyAlignment="1">
      <alignment horizontal="center" vertical="center"/>
    </xf>
    <xf numFmtId="0" fontId="6" fillId="2" borderId="14" xfId="2" applyFont="1" applyFill="1" applyBorder="1" applyAlignment="1">
      <alignment horizontal="left" vertical="center" wrapText="1"/>
    </xf>
    <xf numFmtId="43" fontId="2" fillId="2" borderId="14" xfId="14" quotePrefix="1" applyFont="1" applyFill="1" applyBorder="1" applyAlignment="1">
      <alignment horizontal="center" vertical="center"/>
    </xf>
    <xf numFmtId="3" fontId="2" fillId="2" borderId="14" xfId="2" applyNumberFormat="1" applyFont="1" applyFill="1" applyBorder="1" applyAlignment="1" applyProtection="1">
      <alignment horizontal="center" vertical="center"/>
    </xf>
    <xf numFmtId="165" fontId="2" fillId="2" borderId="14" xfId="18" applyNumberFormat="1" applyFont="1" applyFill="1" applyBorder="1" applyAlignment="1" applyProtection="1">
      <alignment horizontal="center" vertical="center"/>
    </xf>
    <xf numFmtId="0" fontId="9" fillId="2" borderId="14" xfId="2" applyFont="1" applyFill="1" applyBorder="1" applyAlignment="1">
      <alignment vertical="center"/>
    </xf>
    <xf numFmtId="43" fontId="3" fillId="2" borderId="10" xfId="14" applyFont="1" applyFill="1" applyBorder="1" applyAlignment="1" applyProtection="1">
      <alignment horizontal="center" vertical="center"/>
    </xf>
    <xf numFmtId="165" fontId="3" fillId="2" borderId="11" xfId="18" applyNumberFormat="1" applyFont="1" applyFill="1" applyBorder="1" applyAlignment="1">
      <alignment horizontal="right" vertical="center"/>
    </xf>
    <xf numFmtId="165" fontId="3" fillId="2" borderId="13" xfId="18" applyNumberFormat="1" applyFont="1" applyFill="1" applyBorder="1" applyAlignment="1">
      <alignment vertical="center"/>
    </xf>
    <xf numFmtId="0" fontId="2" fillId="2" borderId="24" xfId="2" applyFont="1" applyFill="1" applyBorder="1" applyAlignment="1">
      <alignment vertical="center"/>
    </xf>
    <xf numFmtId="0" fontId="10" fillId="2" borderId="24" xfId="2" quotePrefix="1" applyFont="1" applyFill="1" applyBorder="1" applyAlignment="1">
      <alignment horizontal="left" vertical="center" wrapText="1"/>
    </xf>
    <xf numFmtId="0" fontId="10" fillId="2" borderId="24" xfId="2" applyFont="1" applyFill="1" applyBorder="1" applyAlignment="1">
      <alignment vertical="center"/>
    </xf>
    <xf numFmtId="171" fontId="15" fillId="2" borderId="14" xfId="14" applyNumberFormat="1" applyFont="1" applyFill="1" applyBorder="1" applyAlignment="1">
      <alignment horizontal="center" vertical="center"/>
    </xf>
    <xf numFmtId="165" fontId="15" fillId="2" borderId="14" xfId="18" applyNumberFormat="1" applyFont="1" applyFill="1" applyBorder="1" applyAlignment="1">
      <alignment horizontal="center" vertical="center"/>
    </xf>
    <xf numFmtId="171" fontId="15" fillId="2" borderId="14" xfId="2" applyNumberFormat="1" applyFont="1" applyFill="1" applyBorder="1" applyAlignment="1">
      <alignment horizontal="center" vertical="center"/>
    </xf>
    <xf numFmtId="0" fontId="15" fillId="2" borderId="14" xfId="2" quotePrefix="1" applyFont="1" applyFill="1" applyBorder="1" applyAlignment="1">
      <alignment horizontal="left" vertical="center"/>
    </xf>
    <xf numFmtId="0" fontId="15" fillId="2" borderId="24" xfId="2" applyFont="1" applyFill="1" applyBorder="1" applyAlignment="1">
      <alignment horizontal="left" vertical="center" wrapText="1"/>
    </xf>
    <xf numFmtId="165" fontId="15" fillId="2" borderId="14" xfId="18" applyNumberFormat="1" applyFont="1" applyFill="1" applyBorder="1" applyAlignment="1">
      <alignment horizontal="right" vertical="center"/>
    </xf>
    <xf numFmtId="0" fontId="15" fillId="2" borderId="24" xfId="2" applyFont="1" applyFill="1" applyBorder="1" applyAlignment="1">
      <alignment horizontal="left" vertical="center"/>
    </xf>
    <xf numFmtId="1" fontId="2" fillId="2" borderId="24" xfId="2" applyNumberFormat="1" applyFont="1" applyFill="1" applyBorder="1" applyAlignment="1">
      <alignment horizontal="center" vertical="center"/>
    </xf>
    <xf numFmtId="43" fontId="3" fillId="2" borderId="2" xfId="14" applyFont="1" applyFill="1" applyBorder="1" applyAlignment="1" applyProtection="1">
      <alignment horizontal="center" vertical="center"/>
    </xf>
    <xf numFmtId="0" fontId="3" fillId="2" borderId="2" xfId="2" applyFont="1" applyFill="1" applyBorder="1" applyAlignment="1" applyProtection="1">
      <alignment horizontal="left" vertical="center" wrapText="1"/>
    </xf>
    <xf numFmtId="0" fontId="3" fillId="2" borderId="2" xfId="2" applyFont="1" applyFill="1" applyBorder="1" applyAlignment="1" applyProtection="1">
      <alignment horizontal="center" vertical="center"/>
    </xf>
    <xf numFmtId="1" fontId="3" fillId="2" borderId="2" xfId="2" applyNumberFormat="1" applyFont="1" applyFill="1" applyBorder="1" applyAlignment="1" applyProtection="1">
      <alignment horizontal="center" vertical="center"/>
    </xf>
    <xf numFmtId="165" fontId="3" fillId="2" borderId="2" xfId="18" applyNumberFormat="1" applyFont="1" applyFill="1" applyBorder="1" applyAlignment="1">
      <alignment horizontal="right" vertical="center"/>
    </xf>
    <xf numFmtId="165" fontId="3" fillId="2" borderId="2" xfId="18" applyNumberFormat="1" applyFont="1" applyFill="1" applyBorder="1" applyAlignment="1">
      <alignment vertical="center"/>
    </xf>
    <xf numFmtId="4" fontId="15" fillId="2" borderId="24" xfId="2" applyNumberFormat="1" applyFont="1" applyFill="1" applyBorder="1" applyAlignment="1">
      <alignment horizontal="center" vertical="center"/>
    </xf>
    <xf numFmtId="0" fontId="2" fillId="2" borderId="42" xfId="2" applyFont="1" applyFill="1" applyBorder="1" applyAlignment="1">
      <alignment vertical="center"/>
    </xf>
    <xf numFmtId="0" fontId="10" fillId="2" borderId="42" xfId="2" quotePrefix="1" applyFont="1" applyFill="1" applyBorder="1" applyAlignment="1">
      <alignment horizontal="left" vertical="center" wrapText="1"/>
    </xf>
    <xf numFmtId="0" fontId="10" fillId="2" borderId="14" xfId="2" applyFont="1" applyFill="1" applyBorder="1" applyAlignment="1">
      <alignment vertical="center"/>
    </xf>
    <xf numFmtId="4" fontId="15" fillId="2" borderId="14" xfId="14" applyNumberFormat="1" applyFont="1" applyFill="1" applyBorder="1" applyAlignment="1">
      <alignment horizontal="center" vertical="center"/>
    </xf>
    <xf numFmtId="3" fontId="15" fillId="2" borderId="14" xfId="14" applyNumberFormat="1" applyFont="1" applyFill="1" applyBorder="1" applyAlignment="1">
      <alignment horizontal="center" vertical="center"/>
    </xf>
    <xf numFmtId="0" fontId="20" fillId="2" borderId="24" xfId="2" applyFont="1" applyFill="1" applyBorder="1" applyAlignment="1">
      <alignment vertical="center"/>
    </xf>
    <xf numFmtId="165" fontId="2" fillId="2" borderId="14" xfId="18" applyNumberFormat="1" applyFont="1" applyFill="1" applyBorder="1" applyAlignment="1">
      <alignment horizontal="right" vertical="center"/>
    </xf>
    <xf numFmtId="0" fontId="3" fillId="2" borderId="14" xfId="2" applyFont="1" applyFill="1" applyBorder="1" applyAlignment="1">
      <alignment horizontal="left" vertical="center" wrapText="1"/>
    </xf>
    <xf numFmtId="0" fontId="19" fillId="2" borderId="14" xfId="2" applyFont="1" applyFill="1" applyBorder="1" applyAlignment="1">
      <alignment vertical="center" wrapText="1"/>
    </xf>
    <xf numFmtId="43" fontId="2" fillId="2" borderId="0" xfId="2" applyNumberFormat="1" applyFont="1" applyFill="1" applyBorder="1" applyAlignment="1">
      <alignment vertical="center"/>
    </xf>
    <xf numFmtId="0" fontId="2" fillId="2" borderId="23" xfId="2" applyFont="1" applyFill="1" applyBorder="1" applyAlignment="1">
      <alignment vertical="center" wrapText="1"/>
    </xf>
    <xf numFmtId="3" fontId="2" fillId="2" borderId="23" xfId="2" applyNumberFormat="1" applyFont="1" applyFill="1" applyBorder="1" applyAlignment="1">
      <alignment horizontal="center" vertical="center"/>
    </xf>
    <xf numFmtId="165" fontId="2" fillId="2" borderId="23" xfId="18" applyNumberFormat="1" applyFont="1" applyFill="1" applyBorder="1" applyAlignment="1">
      <alignment horizontal="center" vertical="center"/>
    </xf>
    <xf numFmtId="165" fontId="2" fillId="2" borderId="23" xfId="18" applyNumberFormat="1" applyFont="1" applyFill="1" applyBorder="1" applyAlignment="1">
      <alignment vertical="center"/>
    </xf>
    <xf numFmtId="1" fontId="2" fillId="2" borderId="14" xfId="2" applyNumberFormat="1" applyFont="1" applyFill="1" applyBorder="1" applyAlignment="1">
      <alignment vertical="center"/>
    </xf>
    <xf numFmtId="0" fontId="2" fillId="2" borderId="14" xfId="2" applyFont="1" applyFill="1" applyBorder="1" applyAlignment="1" applyProtection="1">
      <alignment vertical="center"/>
      <protection locked="0"/>
    </xf>
    <xf numFmtId="165" fontId="2" fillId="2" borderId="14" xfId="18" applyNumberFormat="1" applyFont="1" applyFill="1" applyBorder="1" applyAlignment="1" applyProtection="1">
      <alignment vertical="center"/>
      <protection locked="0"/>
    </xf>
    <xf numFmtId="0" fontId="3" fillId="2" borderId="11" xfId="2" applyFont="1" applyFill="1" applyBorder="1" applyAlignment="1" applyProtection="1">
      <alignment vertical="center"/>
    </xf>
    <xf numFmtId="1" fontId="3" fillId="2" borderId="11" xfId="2" applyNumberFormat="1" applyFont="1" applyFill="1" applyBorder="1" applyAlignment="1" applyProtection="1">
      <alignment vertical="center"/>
    </xf>
    <xf numFmtId="165" fontId="3" fillId="2" borderId="11" xfId="18" applyNumberFormat="1" applyFont="1" applyFill="1" applyBorder="1" applyAlignment="1" applyProtection="1">
      <alignment vertical="center"/>
    </xf>
    <xf numFmtId="165" fontId="3" fillId="2" borderId="13" xfId="18" applyNumberFormat="1" applyFont="1" applyFill="1" applyBorder="1" applyAlignment="1">
      <alignment horizontal="right" vertical="center"/>
    </xf>
    <xf numFmtId="0" fontId="2" fillId="2" borderId="0" xfId="2" applyFont="1" applyFill="1" applyBorder="1" applyAlignment="1">
      <alignment horizontal="left" vertical="center"/>
    </xf>
    <xf numFmtId="165" fontId="2" fillId="2" borderId="0" xfId="18" applyNumberFormat="1" applyFont="1" applyFill="1" applyBorder="1" applyAlignment="1">
      <alignment horizontal="right" vertical="center"/>
    </xf>
    <xf numFmtId="165" fontId="2" fillId="2" borderId="0" xfId="18" applyNumberFormat="1" applyFont="1" applyFill="1" applyBorder="1" applyAlignment="1">
      <alignment vertical="center"/>
    </xf>
    <xf numFmtId="165" fontId="2" fillId="2" borderId="0" xfId="18" applyNumberFormat="1" applyFont="1" applyFill="1" applyAlignment="1">
      <alignment horizontal="center" vertical="center"/>
    </xf>
    <xf numFmtId="165" fontId="2" fillId="2" borderId="0" xfId="18" applyNumberFormat="1" applyFont="1" applyFill="1" applyAlignment="1">
      <alignment vertical="center"/>
    </xf>
    <xf numFmtId="0" fontId="15" fillId="2" borderId="14" xfId="0" applyNumberFormat="1" applyFont="1" applyFill="1" applyBorder="1" applyAlignment="1">
      <alignment horizontal="center" vertical="center"/>
    </xf>
    <xf numFmtId="0" fontId="16" fillId="2" borderId="24" xfId="0" applyFont="1" applyFill="1" applyBorder="1" applyAlignment="1">
      <alignment vertical="center"/>
    </xf>
    <xf numFmtId="0" fontId="15" fillId="2" borderId="14" xfId="0" applyFont="1" applyFill="1" applyBorder="1" applyAlignment="1">
      <alignment horizontal="center" vertical="center"/>
    </xf>
    <xf numFmtId="169" fontId="15" fillId="2" borderId="14" xfId="0" applyNumberFormat="1" applyFont="1" applyFill="1" applyBorder="1" applyAlignment="1">
      <alignment horizontal="center" vertical="center"/>
    </xf>
    <xf numFmtId="0" fontId="19" fillId="2" borderId="24" xfId="0" applyFont="1" applyFill="1" applyBorder="1" applyAlignment="1">
      <alignment horizontal="left" vertical="center" wrapText="1"/>
    </xf>
    <xf numFmtId="0" fontId="15" fillId="2" borderId="24" xfId="0" applyFont="1" applyFill="1" applyBorder="1" applyAlignment="1">
      <alignment vertical="center"/>
    </xf>
    <xf numFmtId="0" fontId="15" fillId="2" borderId="24" xfId="0" applyFont="1" applyFill="1" applyBorder="1" applyAlignment="1">
      <alignment horizontal="left" vertical="center" wrapText="1"/>
    </xf>
    <xf numFmtId="0" fontId="2" fillId="2" borderId="24" xfId="0" quotePrefix="1" applyFont="1" applyFill="1" applyBorder="1" applyAlignment="1">
      <alignment horizontal="left" vertical="center" wrapText="1"/>
    </xf>
    <xf numFmtId="169" fontId="15" fillId="2" borderId="14" xfId="14" applyNumberFormat="1" applyFont="1" applyFill="1" applyBorder="1" applyAlignment="1">
      <alignment horizontal="center" vertical="center"/>
    </xf>
    <xf numFmtId="0" fontId="3" fillId="2" borderId="0" xfId="2" applyFont="1" applyFill="1" applyBorder="1" applyAlignment="1" applyProtection="1">
      <alignment horizontal="left" vertical="center" wrapText="1"/>
    </xf>
    <xf numFmtId="0" fontId="2" fillId="2" borderId="24" xfId="2" applyNumberFormat="1" applyFont="1" applyFill="1" applyBorder="1" applyAlignment="1">
      <alignment horizontal="center" vertical="center"/>
    </xf>
    <xf numFmtId="0" fontId="15" fillId="2" borderId="24" xfId="0" applyNumberFormat="1" applyFont="1" applyFill="1" applyBorder="1" applyAlignment="1">
      <alignment horizontal="center" vertical="center"/>
    </xf>
    <xf numFmtId="0" fontId="16" fillId="2" borderId="38" xfId="0" applyFont="1" applyFill="1" applyBorder="1" applyAlignment="1">
      <alignment vertical="center"/>
    </xf>
    <xf numFmtId="0" fontId="2" fillId="2" borderId="38" xfId="0" quotePrefix="1" applyFont="1" applyFill="1" applyBorder="1" applyAlignment="1">
      <alignment horizontal="left" vertical="center" wrapText="1"/>
    </xf>
    <xf numFmtId="0" fontId="21" fillId="2" borderId="0" xfId="71" applyFont="1" applyFill="1" applyBorder="1" applyAlignment="1">
      <alignment horizontal="center"/>
    </xf>
    <xf numFmtId="3" fontId="22" fillId="0" borderId="38" xfId="0" applyNumberFormat="1" applyFont="1" applyBorder="1" applyAlignment="1">
      <alignment horizontal="center"/>
    </xf>
    <xf numFmtId="3" fontId="22" fillId="0" borderId="0" xfId="0" applyNumberFormat="1" applyFont="1" applyBorder="1" applyAlignment="1">
      <alignment horizontal="center"/>
    </xf>
    <xf numFmtId="165" fontId="22" fillId="0" borderId="38" xfId="1" applyNumberFormat="1" applyFont="1" applyBorder="1" applyAlignment="1">
      <alignment horizontal="center"/>
    </xf>
    <xf numFmtId="0" fontId="3" fillId="3" borderId="0" xfId="2" applyFont="1" applyFill="1" applyBorder="1" applyAlignment="1">
      <alignment vertical="center"/>
    </xf>
    <xf numFmtId="0" fontId="2" fillId="3" borderId="14" xfId="2" quotePrefix="1" applyFont="1" applyFill="1" applyBorder="1" applyAlignment="1">
      <alignment horizontal="center" vertical="center"/>
    </xf>
    <xf numFmtId="0" fontId="2" fillId="3" borderId="14" xfId="2" applyFont="1" applyFill="1" applyBorder="1" applyAlignment="1">
      <alignment horizontal="left" vertical="center"/>
    </xf>
    <xf numFmtId="165" fontId="2" fillId="3" borderId="14" xfId="24" applyNumberFormat="1" applyFont="1" applyFill="1" applyBorder="1" applyAlignment="1">
      <alignment horizontal="right" vertical="center"/>
    </xf>
    <xf numFmtId="0" fontId="2" fillId="3" borderId="0" xfId="2" applyFont="1" applyFill="1" applyBorder="1" applyAlignment="1">
      <alignment horizontal="left" vertical="center" wrapText="1"/>
    </xf>
    <xf numFmtId="4" fontId="2" fillId="3" borderId="0" xfId="2" applyNumberFormat="1" applyFont="1" applyFill="1" applyAlignment="1">
      <alignment horizontal="center" vertical="center"/>
    </xf>
    <xf numFmtId="165" fontId="2" fillId="2" borderId="0" xfId="20" applyNumberFormat="1" applyFont="1" applyFill="1" applyAlignment="1">
      <alignment horizontal="right" vertical="center"/>
    </xf>
    <xf numFmtId="43" fontId="3" fillId="2" borderId="0" xfId="20" applyFont="1" applyFill="1" applyAlignment="1">
      <alignment horizontal="right" vertical="center"/>
    </xf>
    <xf numFmtId="0" fontId="3" fillId="2" borderId="0" xfId="2" quotePrefix="1" applyFont="1" applyFill="1" applyBorder="1" applyAlignment="1" applyProtection="1">
      <alignment horizontal="left" vertical="center"/>
    </xf>
    <xf numFmtId="0" fontId="3" fillId="2" borderId="0" xfId="2" applyFont="1" applyFill="1" applyBorder="1" applyAlignment="1">
      <alignment horizontal="left" vertical="center"/>
    </xf>
    <xf numFmtId="3" fontId="3" fillId="2" borderId="0" xfId="2" applyNumberFormat="1" applyFont="1" applyFill="1" applyBorder="1" applyAlignment="1">
      <alignment horizontal="center" vertical="center"/>
    </xf>
    <xf numFmtId="0" fontId="3" fillId="2" borderId="0" xfId="2" applyFont="1" applyFill="1" applyBorder="1" applyAlignment="1">
      <alignment horizontal="center" vertical="center"/>
    </xf>
    <xf numFmtId="43" fontId="3" fillId="2" borderId="0" xfId="5" applyNumberFormat="1" applyFont="1" applyFill="1" applyBorder="1" applyAlignment="1">
      <alignment horizontal="right" vertical="center"/>
    </xf>
    <xf numFmtId="3" fontId="3" fillId="2" borderId="0" xfId="2" applyNumberFormat="1" applyFont="1" applyFill="1" applyAlignment="1">
      <alignment horizontal="center" vertical="center"/>
    </xf>
    <xf numFmtId="43" fontId="3" fillId="2" borderId="0" xfId="5" applyNumberFormat="1" applyFont="1" applyFill="1" applyAlignment="1">
      <alignment horizontal="center" vertical="center"/>
    </xf>
    <xf numFmtId="165" fontId="3" fillId="2" borderId="2" xfId="20" applyNumberFormat="1" applyFont="1" applyFill="1" applyBorder="1" applyAlignment="1">
      <alignment horizontal="center" vertical="center"/>
    </xf>
    <xf numFmtId="165" fontId="3" fillId="2" borderId="3" xfId="20" applyNumberFormat="1" applyFont="1" applyFill="1" applyBorder="1" applyAlignment="1">
      <alignment horizontal="center" vertical="center"/>
    </xf>
    <xf numFmtId="165" fontId="3" fillId="2" borderId="5" xfId="20" applyNumberFormat="1" applyFont="1" applyFill="1" applyBorder="1" applyAlignment="1">
      <alignment horizontal="center" vertical="center"/>
    </xf>
    <xf numFmtId="172" fontId="3" fillId="2" borderId="14" xfId="20" applyNumberFormat="1" applyFont="1" applyFill="1" applyBorder="1" applyAlignment="1">
      <alignment horizontal="center" vertical="center"/>
    </xf>
    <xf numFmtId="43" fontId="3" fillId="2" borderId="14" xfId="5" applyNumberFormat="1" applyFont="1" applyFill="1" applyBorder="1" applyAlignment="1">
      <alignment horizontal="center" vertical="center"/>
    </xf>
    <xf numFmtId="0" fontId="16" fillId="2" borderId="14" xfId="2" applyFont="1" applyFill="1" applyBorder="1" applyAlignment="1">
      <alignment vertical="center" wrapText="1"/>
    </xf>
    <xf numFmtId="169" fontId="15" fillId="2" borderId="14" xfId="2" applyNumberFormat="1" applyFont="1" applyFill="1" applyBorder="1" applyAlignment="1">
      <alignment horizontal="center" vertical="center"/>
    </xf>
    <xf numFmtId="172" fontId="15" fillId="2" borderId="24" xfId="20" applyNumberFormat="1" applyFont="1" applyFill="1" applyBorder="1" applyAlignment="1">
      <alignment horizontal="center" vertical="center"/>
    </xf>
    <xf numFmtId="43" fontId="15" fillId="2" borderId="14" xfId="5" applyNumberFormat="1" applyFont="1" applyFill="1" applyBorder="1" applyAlignment="1">
      <alignment horizontal="center" vertical="center"/>
    </xf>
    <xf numFmtId="0" fontId="15" fillId="2" borderId="14" xfId="2" quotePrefix="1" applyFont="1" applyFill="1" applyBorder="1" applyAlignment="1">
      <alignment horizontal="left" vertical="center" wrapText="1"/>
    </xf>
    <xf numFmtId="172" fontId="2" fillId="2" borderId="14" xfId="20" applyNumberFormat="1" applyFont="1" applyFill="1" applyBorder="1" applyAlignment="1">
      <alignment vertical="center"/>
    </xf>
    <xf numFmtId="4" fontId="2" fillId="2" borderId="14" xfId="55" applyNumberFormat="1" applyFont="1" applyFill="1" applyBorder="1" applyAlignment="1">
      <alignment horizontal="center" vertical="center"/>
    </xf>
    <xf numFmtId="0" fontId="2" fillId="2" borderId="24" xfId="2" quotePrefix="1" applyFont="1" applyFill="1" applyBorder="1" applyAlignment="1">
      <alignment horizontal="left" vertical="center"/>
    </xf>
    <xf numFmtId="172" fontId="2" fillId="2" borderId="14" xfId="20" applyNumberFormat="1" applyFont="1" applyFill="1" applyBorder="1" applyAlignment="1">
      <alignment horizontal="right" vertical="center"/>
    </xf>
    <xf numFmtId="43" fontId="2" fillId="2" borderId="14" xfId="5" applyNumberFormat="1" applyFont="1" applyFill="1" applyBorder="1" applyAlignment="1">
      <alignment horizontal="right" vertical="center"/>
    </xf>
    <xf numFmtId="43" fontId="2" fillId="2" borderId="14" xfId="5" applyNumberFormat="1" applyFont="1" applyFill="1" applyBorder="1" applyAlignment="1">
      <alignment horizontal="center" vertical="center"/>
    </xf>
    <xf numFmtId="4" fontId="2" fillId="2" borderId="14" xfId="2" applyNumberFormat="1" applyFont="1" applyFill="1" applyBorder="1" applyAlignment="1" applyProtection="1">
      <alignment horizontal="center" vertical="center"/>
    </xf>
    <xf numFmtId="43" fontId="15" fillId="2" borderId="14" xfId="5" applyNumberFormat="1" applyFont="1" applyFill="1" applyBorder="1" applyAlignment="1">
      <alignment horizontal="right" vertical="center"/>
    </xf>
    <xf numFmtId="0" fontId="2" fillId="2" borderId="10" xfId="2" applyFont="1" applyFill="1" applyBorder="1" applyAlignment="1" applyProtection="1">
      <alignment horizontal="center" vertical="center"/>
    </xf>
    <xf numFmtId="0" fontId="2" fillId="2" borderId="11" xfId="2" applyFont="1" applyFill="1" applyBorder="1" applyAlignment="1" applyProtection="1">
      <alignment horizontal="left" vertical="center" wrapText="1"/>
    </xf>
    <xf numFmtId="0" fontId="2" fillId="2" borderId="11" xfId="2" applyFont="1" applyFill="1" applyBorder="1" applyAlignment="1" applyProtection="1">
      <alignment horizontal="center" vertical="center"/>
    </xf>
    <xf numFmtId="4" fontId="2" fillId="2" borderId="11" xfId="2" applyNumberFormat="1" applyFont="1" applyFill="1" applyBorder="1" applyAlignment="1" applyProtection="1">
      <alignment horizontal="center" vertical="center"/>
    </xf>
    <xf numFmtId="172" fontId="3" fillId="2" borderId="11" xfId="20" applyNumberFormat="1" applyFont="1" applyFill="1" applyBorder="1" applyAlignment="1">
      <alignment horizontal="right" vertical="center"/>
    </xf>
    <xf numFmtId="43" fontId="3" fillId="2" borderId="13" xfId="5" applyNumberFormat="1" applyFont="1" applyFill="1" applyBorder="1" applyAlignment="1">
      <alignment horizontal="right" vertical="center"/>
    </xf>
    <xf numFmtId="4" fontId="3" fillId="2" borderId="11" xfId="2" applyNumberFormat="1" applyFont="1" applyFill="1" applyBorder="1" applyAlignment="1" applyProtection="1">
      <alignment horizontal="center" vertical="center"/>
    </xf>
    <xf numFmtId="43" fontId="2" fillId="2" borderId="14" xfId="5" quotePrefix="1" applyFont="1" applyFill="1" applyBorder="1" applyAlignment="1">
      <alignment horizontal="center" vertical="center"/>
    </xf>
    <xf numFmtId="172" fontId="2" fillId="2" borderId="9" xfId="20" applyNumberFormat="1" applyFont="1" applyFill="1" applyBorder="1" applyAlignment="1">
      <alignment horizontal="right" vertical="center"/>
    </xf>
    <xf numFmtId="43" fontId="2" fillId="2" borderId="14" xfId="5" applyNumberFormat="1" applyFont="1" applyFill="1" applyBorder="1" applyAlignment="1">
      <alignment vertical="center"/>
    </xf>
    <xf numFmtId="43" fontId="2" fillId="2" borderId="14" xfId="5" applyFont="1" applyFill="1" applyBorder="1" applyAlignment="1">
      <alignment horizontal="center" vertical="center"/>
    </xf>
    <xf numFmtId="172" fontId="2" fillId="2" borderId="14" xfId="20" applyNumberFormat="1" applyFont="1" applyFill="1" applyBorder="1" applyAlignment="1">
      <alignment horizontal="center" vertical="center"/>
    </xf>
    <xf numFmtId="0" fontId="2" fillId="2" borderId="24" xfId="2" quotePrefix="1" applyFont="1" applyFill="1" applyBorder="1" applyAlignment="1">
      <alignment horizontal="left" vertical="center" wrapText="1"/>
    </xf>
    <xf numFmtId="0" fontId="4" fillId="2" borderId="14" xfId="2" applyFont="1" applyFill="1" applyBorder="1" applyAlignment="1" applyProtection="1">
      <alignment horizontal="left" vertical="center" wrapText="1"/>
    </xf>
    <xf numFmtId="0" fontId="9" fillId="2" borderId="14" xfId="2" applyFont="1" applyFill="1" applyBorder="1" applyAlignment="1" applyProtection="1">
      <alignment horizontal="left" vertical="center" wrapText="1"/>
    </xf>
    <xf numFmtId="169" fontId="2" fillId="2" borderId="14" xfId="2" applyNumberFormat="1" applyFont="1" applyFill="1" applyBorder="1" applyAlignment="1" applyProtection="1">
      <alignment horizontal="center" vertical="center"/>
    </xf>
    <xf numFmtId="0" fontId="14" fillId="2" borderId="0" xfId="2" applyFont="1" applyFill="1" applyBorder="1" applyAlignment="1">
      <alignment vertical="center"/>
    </xf>
    <xf numFmtId="0" fontId="14" fillId="2" borderId="0" xfId="2" applyFont="1" applyFill="1" applyAlignment="1">
      <alignment vertical="center"/>
    </xf>
    <xf numFmtId="172" fontId="2" fillId="2" borderId="0" xfId="20" applyNumberFormat="1" applyFont="1" applyFill="1" applyBorder="1" applyAlignment="1">
      <alignment vertical="center"/>
    </xf>
    <xf numFmtId="49" fontId="2" fillId="2" borderId="14" xfId="6" applyNumberFormat="1" applyFont="1" applyFill="1" applyBorder="1" applyAlignment="1">
      <alignment horizontal="center" vertical="center"/>
    </xf>
    <xf numFmtId="0" fontId="10" fillId="2" borderId="0" xfId="2" applyFont="1" applyFill="1" applyBorder="1" applyAlignment="1">
      <alignment horizontal="left" vertical="center" wrapText="1"/>
    </xf>
    <xf numFmtId="0" fontId="14" fillId="2" borderId="14" xfId="2" applyFont="1" applyFill="1" applyBorder="1" applyAlignment="1">
      <alignment horizontal="center" vertical="center"/>
    </xf>
    <xf numFmtId="3" fontId="14" fillId="2" borderId="14" xfId="2" applyNumberFormat="1" applyFont="1" applyFill="1" applyBorder="1" applyAlignment="1">
      <alignment horizontal="center" vertical="center"/>
    </xf>
    <xf numFmtId="43" fontId="3" fillId="2" borderId="14" xfId="5" applyNumberFormat="1" applyFont="1" applyFill="1" applyBorder="1" applyAlignment="1">
      <alignment horizontal="right" vertical="center"/>
    </xf>
    <xf numFmtId="169" fontId="15" fillId="2" borderId="14" xfId="2" applyNumberFormat="1" applyFont="1" applyFill="1" applyBorder="1" applyAlignment="1" applyProtection="1">
      <alignment horizontal="center" vertical="center"/>
    </xf>
    <xf numFmtId="0" fontId="15" fillId="2" borderId="24" xfId="2" applyFont="1" applyFill="1" applyBorder="1" applyAlignment="1">
      <alignment vertical="center" wrapText="1"/>
    </xf>
    <xf numFmtId="4" fontId="15" fillId="2" borderId="14" xfId="5" applyNumberFormat="1" applyFont="1" applyFill="1" applyBorder="1" applyAlignment="1">
      <alignment horizontal="center" vertical="center"/>
    </xf>
    <xf numFmtId="43" fontId="24" fillId="2" borderId="14" xfId="5" applyNumberFormat="1" applyFont="1" applyFill="1" applyBorder="1" applyAlignment="1">
      <alignment horizontal="right" vertical="center"/>
    </xf>
    <xf numFmtId="0" fontId="14" fillId="2" borderId="14" xfId="2" applyFont="1" applyFill="1" applyBorder="1" applyAlignment="1">
      <alignment vertical="center"/>
    </xf>
    <xf numFmtId="172" fontId="2" fillId="2" borderId="0" xfId="20" applyNumberFormat="1" applyFont="1" applyFill="1" applyBorder="1" applyAlignment="1">
      <alignment horizontal="right" vertical="center"/>
    </xf>
    <xf numFmtId="0" fontId="2" fillId="2" borderId="8" xfId="2" quotePrefix="1" applyFont="1" applyFill="1" applyBorder="1" applyAlignment="1">
      <alignment vertical="center" wrapText="1"/>
    </xf>
    <xf numFmtId="43" fontId="3" fillId="2" borderId="11" xfId="5" applyNumberFormat="1" applyFont="1" applyFill="1" applyBorder="1" applyAlignment="1">
      <alignment horizontal="right" vertical="center"/>
    </xf>
    <xf numFmtId="2" fontId="3" fillId="2" borderId="8" xfId="2" applyNumberFormat="1" applyFont="1" applyFill="1" applyBorder="1" applyAlignment="1">
      <alignment horizontal="center" vertical="center"/>
    </xf>
    <xf numFmtId="2" fontId="2" fillId="2" borderId="8" xfId="2" applyNumberFormat="1" applyFont="1" applyFill="1" applyBorder="1" applyAlignment="1">
      <alignment horizontal="center" vertical="center"/>
    </xf>
    <xf numFmtId="43" fontId="2" fillId="2" borderId="22" xfId="5" applyFont="1" applyFill="1" applyBorder="1" applyAlignment="1">
      <alignment horizontal="right" vertical="center"/>
    </xf>
    <xf numFmtId="43" fontId="2" fillId="2" borderId="41" xfId="5" applyFont="1" applyFill="1" applyBorder="1" applyAlignment="1">
      <alignment horizontal="right" vertical="center"/>
    </xf>
    <xf numFmtId="43" fontId="3" fillId="2" borderId="11" xfId="5" quotePrefix="1" applyNumberFormat="1" applyFont="1" applyFill="1" applyBorder="1" applyAlignment="1">
      <alignment horizontal="right" vertical="center"/>
    </xf>
    <xf numFmtId="43" fontId="2" fillId="2" borderId="0" xfId="5" applyNumberFormat="1" applyFont="1" applyFill="1" applyAlignment="1">
      <alignment vertical="center"/>
    </xf>
    <xf numFmtId="43" fontId="3" fillId="2" borderId="0" xfId="5" applyFont="1" applyFill="1" applyAlignment="1">
      <alignment vertical="center"/>
    </xf>
    <xf numFmtId="43" fontId="3" fillId="2" borderId="0" xfId="5" applyFont="1" applyFill="1" applyBorder="1" applyAlignment="1" applyProtection="1">
      <alignment horizontal="right" vertical="center"/>
    </xf>
    <xf numFmtId="3" fontId="3" fillId="2" borderId="0" xfId="2" applyNumberFormat="1" applyFont="1" applyFill="1" applyBorder="1" applyAlignment="1" applyProtection="1">
      <alignment horizontal="center" vertical="center" wrapText="1"/>
    </xf>
    <xf numFmtId="2" fontId="2" fillId="2" borderId="14" xfId="36" applyNumberFormat="1" applyFont="1" applyFill="1" applyBorder="1" applyAlignment="1">
      <alignment horizontal="center" vertical="center"/>
    </xf>
    <xf numFmtId="0" fontId="4" fillId="2" borderId="42" xfId="2" applyFont="1" applyFill="1" applyBorder="1" applyAlignment="1">
      <alignment vertical="center"/>
    </xf>
    <xf numFmtId="0" fontId="3" fillId="2" borderId="42" xfId="2" applyFont="1" applyFill="1" applyBorder="1" applyAlignment="1">
      <alignment vertical="center"/>
    </xf>
    <xf numFmtId="0" fontId="10" fillId="2" borderId="42" xfId="2" applyFont="1" applyFill="1" applyBorder="1" applyAlignment="1">
      <alignment horizontal="left" vertical="center" wrapText="1"/>
    </xf>
    <xf numFmtId="0" fontId="2" fillId="2" borderId="42" xfId="2" applyFont="1" applyFill="1" applyBorder="1" applyAlignment="1">
      <alignment horizontal="left" vertical="center" wrapText="1"/>
    </xf>
    <xf numFmtId="4" fontId="2" fillId="2" borderId="24" xfId="2" applyNumberFormat="1" applyFont="1" applyFill="1" applyBorder="1" applyAlignment="1">
      <alignment horizontal="center" vertical="center"/>
    </xf>
    <xf numFmtId="0" fontId="4" fillId="2" borderId="42" xfId="2" applyFont="1" applyFill="1" applyBorder="1" applyAlignment="1">
      <alignment horizontal="left" vertical="center" wrapText="1"/>
    </xf>
    <xf numFmtId="0" fontId="3" fillId="2" borderId="42" xfId="2" applyFont="1" applyFill="1" applyBorder="1" applyAlignment="1">
      <alignment horizontal="left" vertical="center" wrapText="1"/>
    </xf>
    <xf numFmtId="2" fontId="13" fillId="2" borderId="17" xfId="2" applyNumberFormat="1" applyFont="1" applyFill="1" applyBorder="1" applyAlignment="1">
      <alignment horizontal="center" vertical="center"/>
    </xf>
    <xf numFmtId="0" fontId="2" fillId="2" borderId="42" xfId="2" quotePrefix="1" applyFont="1" applyFill="1" applyBorder="1" applyAlignment="1">
      <alignment horizontal="left" vertical="center" wrapText="1"/>
    </xf>
    <xf numFmtId="2" fontId="2" fillId="2" borderId="0" xfId="2" applyNumberFormat="1" applyFont="1" applyFill="1" applyBorder="1" applyAlignment="1">
      <alignment horizontal="center" vertical="center"/>
    </xf>
    <xf numFmtId="4" fontId="2" fillId="2" borderId="8" xfId="2" applyNumberFormat="1" applyFont="1" applyFill="1" applyBorder="1" applyAlignment="1">
      <alignment horizontal="center" vertical="center"/>
    </xf>
    <xf numFmtId="0" fontId="10" fillId="2" borderId="8" xfId="2" quotePrefix="1" applyFont="1" applyFill="1" applyBorder="1" applyAlignment="1">
      <alignment horizontal="left" vertical="center" wrapText="1"/>
    </xf>
    <xf numFmtId="0" fontId="4" fillId="2" borderId="9" xfId="2" applyFont="1" applyFill="1" applyBorder="1" applyAlignment="1">
      <alignment vertical="center" wrapText="1"/>
    </xf>
    <xf numFmtId="0" fontId="4" fillId="2" borderId="0" xfId="2" applyFont="1" applyFill="1" applyBorder="1" applyAlignment="1">
      <alignment vertical="center" wrapText="1"/>
    </xf>
    <xf numFmtId="43" fontId="2" fillId="2" borderId="8" xfId="5" applyFont="1" applyFill="1" applyBorder="1" applyAlignment="1">
      <alignment horizontal="center" vertical="center"/>
    </xf>
    <xf numFmtId="0" fontId="2" fillId="2" borderId="9" xfId="2" applyFont="1" applyFill="1" applyBorder="1" applyAlignment="1">
      <alignment vertical="center" wrapText="1"/>
    </xf>
    <xf numFmtId="0" fontId="15" fillId="2" borderId="8" xfId="2" applyFont="1" applyFill="1" applyBorder="1" applyAlignment="1">
      <alignment horizontal="center" vertical="center"/>
    </xf>
    <xf numFmtId="0" fontId="4" fillId="2" borderId="8" xfId="2" applyFont="1" applyFill="1" applyBorder="1" applyAlignment="1">
      <alignment horizontal="left" vertical="center"/>
    </xf>
    <xf numFmtId="2" fontId="15" fillId="2" borderId="8" xfId="2" applyNumberFormat="1" applyFont="1" applyFill="1" applyBorder="1" applyAlignment="1">
      <alignment horizontal="center" vertical="center"/>
    </xf>
    <xf numFmtId="0" fontId="15" fillId="2" borderId="8" xfId="2" applyFont="1" applyFill="1" applyBorder="1" applyAlignment="1">
      <alignment vertical="center"/>
    </xf>
    <xf numFmtId="0" fontId="10" fillId="2" borderId="8" xfId="2" applyFont="1" applyFill="1" applyBorder="1" applyAlignment="1">
      <alignment horizontal="left" vertical="center"/>
    </xf>
    <xf numFmtId="0" fontId="2" fillId="2" borderId="9" xfId="2" applyFont="1" applyFill="1" applyBorder="1" applyAlignment="1">
      <alignment horizontal="center" vertical="center"/>
    </xf>
    <xf numFmtId="0" fontId="19" fillId="2" borderId="8" xfId="2" applyFont="1" applyFill="1" applyBorder="1" applyAlignment="1">
      <alignment horizontal="left" vertical="center" wrapText="1"/>
    </xf>
    <xf numFmtId="0" fontId="2" fillId="2" borderId="8" xfId="2" applyFont="1" applyFill="1" applyBorder="1" applyAlignment="1">
      <alignment vertical="center" wrapText="1"/>
    </xf>
    <xf numFmtId="165" fontId="15" fillId="2" borderId="8" xfId="20" applyNumberFormat="1" applyFont="1" applyFill="1" applyBorder="1" applyAlignment="1">
      <alignment horizontal="right" vertical="center"/>
    </xf>
    <xf numFmtId="2" fontId="2" fillId="2" borderId="14" xfId="2" applyNumberFormat="1" applyFont="1" applyFill="1" applyBorder="1" applyAlignment="1" applyProtection="1">
      <alignment horizontal="center" vertical="center"/>
    </xf>
    <xf numFmtId="2" fontId="15" fillId="2" borderId="14" xfId="2" applyNumberFormat="1" applyFont="1" applyFill="1" applyBorder="1" applyAlignment="1" applyProtection="1">
      <alignment horizontal="center" vertical="center"/>
    </xf>
    <xf numFmtId="2" fontId="15" fillId="2" borderId="14" xfId="2" applyNumberFormat="1" applyFont="1" applyFill="1" applyBorder="1" applyAlignment="1">
      <alignment horizontal="center" vertical="center"/>
    </xf>
    <xf numFmtId="0" fontId="16" fillId="2" borderId="0" xfId="2" applyFont="1" applyFill="1" applyBorder="1" applyAlignment="1">
      <alignment vertical="center"/>
    </xf>
    <xf numFmtId="0" fontId="2" fillId="2" borderId="5" xfId="2" applyFont="1" applyFill="1" applyBorder="1" applyAlignment="1">
      <alignment horizontal="center" vertical="center"/>
    </xf>
    <xf numFmtId="3" fontId="2" fillId="2" borderId="5" xfId="2" applyNumberFormat="1" applyFont="1" applyFill="1" applyBorder="1" applyAlignment="1">
      <alignment horizontal="center" vertical="center"/>
    </xf>
    <xf numFmtId="0" fontId="15" fillId="2" borderId="8" xfId="2" applyFont="1" applyFill="1" applyBorder="1" applyAlignment="1">
      <alignment vertical="center" wrapText="1"/>
    </xf>
    <xf numFmtId="0" fontId="2" fillId="2" borderId="20" xfId="2" quotePrefix="1" applyFont="1" applyFill="1" applyBorder="1" applyAlignment="1">
      <alignment horizontal="left" vertical="center"/>
    </xf>
    <xf numFmtId="2" fontId="2" fillId="2" borderId="20" xfId="2" applyNumberFormat="1" applyFont="1" applyFill="1" applyBorder="1" applyAlignment="1">
      <alignment horizontal="center" vertical="center"/>
    </xf>
    <xf numFmtId="43" fontId="2" fillId="2" borderId="14" xfId="5" applyFont="1" applyFill="1" applyBorder="1" applyAlignment="1">
      <alignment horizontal="right" vertical="center"/>
    </xf>
    <xf numFmtId="43" fontId="2" fillId="2" borderId="0" xfId="5" applyFont="1" applyFill="1" applyAlignment="1">
      <alignment horizontal="right" vertical="center"/>
    </xf>
    <xf numFmtId="0" fontId="2" fillId="3" borderId="0" xfId="2" applyFont="1" applyFill="1" applyAlignment="1">
      <alignment horizontal="right" vertical="center"/>
    </xf>
    <xf numFmtId="4" fontId="3" fillId="3" borderId="0" xfId="2" applyNumberFormat="1" applyFont="1" applyFill="1" applyBorder="1" applyAlignment="1">
      <alignment horizontal="center" vertical="center"/>
    </xf>
    <xf numFmtId="0" fontId="3" fillId="3" borderId="0" xfId="2" applyFont="1" applyFill="1" applyBorder="1" applyAlignment="1">
      <alignment horizontal="center" vertical="center"/>
    </xf>
    <xf numFmtId="0" fontId="3" fillId="3" borderId="42" xfId="2" applyFont="1" applyFill="1" applyBorder="1" applyAlignment="1">
      <alignment horizontal="center" vertical="center"/>
    </xf>
    <xf numFmtId="4" fontId="2" fillId="3" borderId="1" xfId="2" applyNumberFormat="1" applyFont="1" applyFill="1" applyBorder="1" applyAlignment="1">
      <alignment horizontal="center" vertical="center"/>
    </xf>
    <xf numFmtId="0" fontId="3" fillId="3" borderId="0" xfId="2" quotePrefix="1" applyFont="1" applyFill="1" applyBorder="1" applyAlignment="1">
      <alignment horizontal="left" vertical="center" wrapText="1"/>
    </xf>
    <xf numFmtId="3" fontId="2" fillId="3" borderId="0" xfId="2" quotePrefix="1" applyNumberFormat="1" applyFont="1" applyFill="1" applyBorder="1" applyAlignment="1">
      <alignment vertical="center"/>
    </xf>
    <xf numFmtId="4" fontId="2" fillId="3" borderId="0" xfId="2" applyNumberFormat="1" applyFont="1" applyFill="1" applyBorder="1" applyAlignment="1">
      <alignment vertical="center"/>
    </xf>
    <xf numFmtId="0" fontId="25" fillId="2" borderId="0" xfId="60" applyFont="1" applyFill="1" applyAlignment="1">
      <alignment vertical="center"/>
    </xf>
    <xf numFmtId="174" fontId="25" fillId="2" borderId="21" xfId="60" applyNumberFormat="1" applyFont="1" applyFill="1" applyBorder="1" applyAlignment="1">
      <alignment vertical="center"/>
    </xf>
    <xf numFmtId="0" fontId="3" fillId="3" borderId="0" xfId="2" applyFont="1" applyFill="1" applyBorder="1" applyAlignment="1">
      <alignment vertical="center" wrapText="1"/>
    </xf>
    <xf numFmtId="0" fontId="27" fillId="2" borderId="0" xfId="60" applyFont="1" applyFill="1"/>
    <xf numFmtId="0" fontId="25" fillId="2" borderId="0" xfId="60" applyFont="1" applyFill="1"/>
    <xf numFmtId="0" fontId="3" fillId="3" borderId="0" xfId="2" applyFont="1" applyFill="1"/>
    <xf numFmtId="165" fontId="2" fillId="3" borderId="0" xfId="5" applyNumberFormat="1" applyFont="1" applyFill="1" applyBorder="1" applyAlignment="1">
      <alignment horizontal="right" vertical="center"/>
    </xf>
    <xf numFmtId="0" fontId="2" fillId="2" borderId="0" xfId="2" applyFill="1"/>
    <xf numFmtId="165" fontId="12" fillId="0" borderId="0" xfId="24" applyNumberFormat="1" applyFont="1" applyFill="1"/>
    <xf numFmtId="0" fontId="15" fillId="2" borderId="0" xfId="2" applyFont="1" applyFill="1" applyBorder="1" applyAlignment="1">
      <alignment horizontal="center"/>
    </xf>
    <xf numFmtId="165" fontId="2" fillId="0" borderId="14" xfId="24" applyNumberFormat="1" applyFont="1" applyFill="1" applyBorder="1" applyAlignment="1">
      <alignment vertical="center"/>
    </xf>
    <xf numFmtId="0" fontId="2" fillId="0" borderId="14" xfId="2" applyFont="1" applyFill="1" applyBorder="1" applyAlignment="1">
      <alignment horizontal="center" vertical="center"/>
    </xf>
    <xf numFmtId="1" fontId="2" fillId="0" borderId="14" xfId="2" applyNumberFormat="1" applyFont="1" applyFill="1" applyBorder="1" applyAlignment="1">
      <alignment horizontal="center" vertical="center"/>
    </xf>
    <xf numFmtId="0" fontId="2" fillId="2" borderId="4" xfId="2" quotePrefix="1" applyFont="1" applyFill="1" applyBorder="1" applyAlignment="1" applyProtection="1">
      <alignment horizontal="center" vertical="center"/>
    </xf>
    <xf numFmtId="0" fontId="2" fillId="0" borderId="24" xfId="2" applyFont="1" applyFill="1" applyBorder="1" applyAlignment="1">
      <alignment vertical="center"/>
    </xf>
    <xf numFmtId="165" fontId="2" fillId="2" borderId="14" xfId="5" applyNumberFormat="1" applyFont="1" applyFill="1" applyBorder="1" applyAlignment="1">
      <alignment horizontal="right" vertical="center"/>
    </xf>
    <xf numFmtId="0" fontId="4" fillId="2" borderId="8" xfId="2" applyFont="1" applyFill="1" applyBorder="1" applyAlignment="1">
      <alignment vertical="center"/>
    </xf>
    <xf numFmtId="0" fontId="31" fillId="0" borderId="0" xfId="0" applyFont="1"/>
    <xf numFmtId="2" fontId="30" fillId="0" borderId="21" xfId="74" applyNumberFormat="1" applyFont="1" applyBorder="1" applyAlignment="1">
      <alignment vertical="center"/>
    </xf>
    <xf numFmtId="0" fontId="31" fillId="0" borderId="0" xfId="0" applyFont="1" applyBorder="1"/>
    <xf numFmtId="0" fontId="31" fillId="0" borderId="17" xfId="0" applyFont="1" applyBorder="1"/>
    <xf numFmtId="0" fontId="22" fillId="0" borderId="20" xfId="74" applyFont="1" applyBorder="1" applyAlignment="1">
      <alignment horizontal="left"/>
    </xf>
    <xf numFmtId="0" fontId="32" fillId="0" borderId="1" xfId="74" applyFont="1" applyBorder="1"/>
    <xf numFmtId="0" fontId="22" fillId="0" borderId="1" xfId="74" applyFont="1" applyBorder="1"/>
    <xf numFmtId="165" fontId="22" fillId="0" borderId="18" xfId="75" applyNumberFormat="1" applyFont="1" applyBorder="1"/>
    <xf numFmtId="0" fontId="22" fillId="0" borderId="8" xfId="74" applyFont="1" applyBorder="1" applyAlignment="1">
      <alignment horizontal="left"/>
    </xf>
    <xf numFmtId="0" fontId="30" fillId="0" borderId="0" xfId="74" applyFont="1" applyBorder="1"/>
    <xf numFmtId="0" fontId="22" fillId="0" borderId="0" xfId="74" applyFont="1" applyBorder="1"/>
    <xf numFmtId="165" fontId="22" fillId="0" borderId="9" xfId="75" applyNumberFormat="1" applyFont="1" applyBorder="1"/>
    <xf numFmtId="0" fontId="30" fillId="0" borderId="8" xfId="74" applyFont="1" applyBorder="1" applyAlignment="1">
      <alignment horizontal="left"/>
    </xf>
    <xf numFmtId="0" fontId="32" fillId="0" borderId="0" xfId="74" applyFont="1" applyBorder="1"/>
    <xf numFmtId="170" fontId="22" fillId="0" borderId="8" xfId="74" applyNumberFormat="1" applyFont="1" applyBorder="1" applyAlignment="1">
      <alignment horizontal="left"/>
    </xf>
    <xf numFmtId="170" fontId="30" fillId="0" borderId="8" xfId="74" applyNumberFormat="1" applyFont="1" applyBorder="1" applyAlignment="1">
      <alignment horizontal="left"/>
    </xf>
    <xf numFmtId="0" fontId="33" fillId="0" borderId="0" xfId="74" quotePrefix="1" applyFont="1" applyBorder="1"/>
    <xf numFmtId="165" fontId="30" fillId="0" borderId="9" xfId="75" applyNumberFormat="1" applyFont="1" applyBorder="1"/>
    <xf numFmtId="0" fontId="30" fillId="0" borderId="0" xfId="74" applyFont="1" applyFill="1" applyBorder="1"/>
    <xf numFmtId="2" fontId="22" fillId="0" borderId="8" xfId="74" applyNumberFormat="1" applyFont="1" applyBorder="1" applyAlignment="1">
      <alignment horizontal="left"/>
    </xf>
    <xf numFmtId="170" fontId="22" fillId="0" borderId="20" xfId="74" applyNumberFormat="1" applyFont="1" applyBorder="1" applyAlignment="1">
      <alignment horizontal="left"/>
    </xf>
    <xf numFmtId="0" fontId="33" fillId="0" borderId="1" xfId="74" quotePrefix="1" applyFont="1" applyBorder="1"/>
    <xf numFmtId="165" fontId="22" fillId="0" borderId="46" xfId="75" applyNumberFormat="1" applyFont="1" applyBorder="1"/>
    <xf numFmtId="3" fontId="22" fillId="0" borderId="0" xfId="74" applyNumberFormat="1" applyFont="1" applyBorder="1"/>
    <xf numFmtId="0" fontId="22" fillId="0" borderId="0" xfId="74" applyFont="1" applyFill="1" applyBorder="1"/>
    <xf numFmtId="0" fontId="35" fillId="0" borderId="0" xfId="74" applyFont="1" applyBorder="1"/>
    <xf numFmtId="0" fontId="35" fillId="0" borderId="1" xfId="74" applyFont="1" applyBorder="1"/>
    <xf numFmtId="165" fontId="35" fillId="0" borderId="9" xfId="75" applyNumberFormat="1" applyFont="1" applyBorder="1"/>
    <xf numFmtId="0" fontId="32" fillId="0" borderId="0" xfId="74" applyFont="1" applyFill="1" applyBorder="1"/>
    <xf numFmtId="0" fontId="33" fillId="0" borderId="0" xfId="74" applyFont="1" applyBorder="1"/>
    <xf numFmtId="0" fontId="22" fillId="0" borderId="0" xfId="0" applyFont="1"/>
    <xf numFmtId="2" fontId="22" fillId="0" borderId="20" xfId="74" applyNumberFormat="1" applyFont="1" applyBorder="1" applyAlignment="1">
      <alignment horizontal="left"/>
    </xf>
    <xf numFmtId="0" fontId="29" fillId="0" borderId="0" xfId="74" applyFont="1" applyBorder="1"/>
    <xf numFmtId="0" fontId="30" fillId="0" borderId="0" xfId="74" applyFont="1" applyFill="1" applyBorder="1" applyAlignment="1">
      <alignment horizontal="center"/>
    </xf>
    <xf numFmtId="0" fontId="32" fillId="0" borderId="0" xfId="74" applyFont="1" applyFill="1" applyBorder="1" applyAlignment="1">
      <alignment horizontal="center"/>
    </xf>
    <xf numFmtId="0" fontId="22" fillId="0" borderId="0" xfId="74" applyFont="1" applyBorder="1" applyAlignment="1">
      <alignment horizontal="center"/>
    </xf>
    <xf numFmtId="0" fontId="22" fillId="0" borderId="0" xfId="74" applyFont="1" applyFill="1" applyBorder="1" applyAlignment="1">
      <alignment horizontal="center"/>
    </xf>
    <xf numFmtId="0" fontId="22" fillId="0" borderId="1" xfId="74" applyFont="1" applyFill="1" applyBorder="1" applyAlignment="1">
      <alignment horizontal="center"/>
    </xf>
    <xf numFmtId="0" fontId="22" fillId="0" borderId="1" xfId="74" applyFont="1" applyFill="1" applyBorder="1"/>
    <xf numFmtId="0" fontId="30" fillId="0" borderId="0" xfId="74" applyFont="1" applyBorder="1" applyAlignment="1">
      <alignment horizontal="center"/>
    </xf>
    <xf numFmtId="0" fontId="32" fillId="0" borderId="0" xfId="74" applyFont="1" applyBorder="1" applyAlignment="1">
      <alignment horizontal="center"/>
    </xf>
    <xf numFmtId="2" fontId="30" fillId="0" borderId="8" xfId="74" applyNumberFormat="1" applyFont="1" applyBorder="1" applyAlignment="1">
      <alignment horizontal="left"/>
    </xf>
    <xf numFmtId="0" fontId="22" fillId="0" borderId="9" xfId="0" applyFont="1" applyBorder="1"/>
    <xf numFmtId="175" fontId="22" fillId="0" borderId="9" xfId="1" applyNumberFormat="1" applyFont="1" applyBorder="1"/>
    <xf numFmtId="1" fontId="22" fillId="0" borderId="8" xfId="74" applyNumberFormat="1" applyFont="1" applyBorder="1" applyAlignment="1">
      <alignment horizontal="left"/>
    </xf>
    <xf numFmtId="165" fontId="22" fillId="0" borderId="9" xfId="1" applyNumberFormat="1" applyFont="1" applyBorder="1"/>
    <xf numFmtId="3" fontId="22" fillId="0" borderId="9" xfId="0" applyNumberFormat="1" applyFont="1" applyBorder="1"/>
    <xf numFmtId="0" fontId="22" fillId="0" borderId="46" xfId="0" applyFont="1" applyBorder="1"/>
    <xf numFmtId="0" fontId="22" fillId="0" borderId="8" xfId="74" applyFont="1" applyFill="1" applyBorder="1"/>
    <xf numFmtId="175" fontId="22" fillId="0" borderId="46" xfId="1" applyNumberFormat="1" applyFont="1" applyBorder="1"/>
    <xf numFmtId="0" fontId="22" fillId="0" borderId="8" xfId="0" applyFont="1" applyBorder="1"/>
    <xf numFmtId="0" fontId="2" fillId="3" borderId="0" xfId="72" applyFont="1" applyFill="1" applyBorder="1" applyAlignment="1">
      <alignment horizontal="center"/>
    </xf>
    <xf numFmtId="3" fontId="2" fillId="0" borderId="38" xfId="0" applyNumberFormat="1" applyFont="1" applyBorder="1" applyAlignment="1">
      <alignment horizontal="center"/>
    </xf>
    <xf numFmtId="165" fontId="2" fillId="0" borderId="38" xfId="1" applyNumberFormat="1" applyFont="1" applyBorder="1" applyAlignment="1"/>
    <xf numFmtId="0" fontId="15" fillId="2" borderId="0" xfId="71" applyFont="1" applyFill="1" applyBorder="1" applyAlignment="1">
      <alignment horizontal="center"/>
    </xf>
    <xf numFmtId="3" fontId="2" fillId="0" borderId="0" xfId="0" applyNumberFormat="1" applyFont="1" applyBorder="1" applyAlignment="1">
      <alignment horizontal="right"/>
    </xf>
    <xf numFmtId="165" fontId="25" fillId="0" borderId="0" xfId="73" applyNumberFormat="1" applyFont="1" applyFill="1" applyBorder="1" applyAlignment="1">
      <alignment vertical="center"/>
    </xf>
    <xf numFmtId="173" fontId="25" fillId="0" borderId="0" xfId="4" applyNumberFormat="1" applyFont="1" applyFill="1" applyBorder="1" applyAlignment="1">
      <alignment vertical="center"/>
    </xf>
    <xf numFmtId="0" fontId="25" fillId="0" borderId="0" xfId="60" applyFont="1" applyFill="1" applyBorder="1" applyAlignment="1">
      <alignment vertical="center"/>
    </xf>
    <xf numFmtId="10" fontId="25" fillId="0" borderId="0" xfId="73" applyNumberFormat="1" applyFont="1" applyFill="1" applyBorder="1" applyAlignment="1">
      <alignment vertical="center"/>
    </xf>
    <xf numFmtId="165" fontId="27" fillId="0" borderId="0" xfId="73" applyNumberFormat="1" applyFont="1" applyFill="1" applyBorder="1"/>
    <xf numFmtId="173" fontId="27" fillId="0" borderId="0" xfId="4" applyNumberFormat="1" applyFont="1" applyFill="1" applyBorder="1"/>
    <xf numFmtId="0" fontId="27" fillId="0" borderId="0" xfId="60" applyFont="1" applyFill="1" applyBorder="1"/>
    <xf numFmtId="165" fontId="25" fillId="0" borderId="0" xfId="73" applyNumberFormat="1" applyFont="1" applyFill="1" applyBorder="1"/>
    <xf numFmtId="0" fontId="25" fillId="0" borderId="0" xfId="60" applyFont="1" applyFill="1" applyBorder="1"/>
    <xf numFmtId="165" fontId="26" fillId="0" borderId="0" xfId="70" applyNumberFormat="1" applyFont="1" applyFill="1" applyBorder="1"/>
    <xf numFmtId="9" fontId="26" fillId="0" borderId="0" xfId="4" applyFont="1" applyFill="1" applyBorder="1"/>
    <xf numFmtId="165" fontId="26" fillId="0" borderId="0" xfId="73" applyNumberFormat="1" applyFont="1" applyFill="1" applyBorder="1"/>
    <xf numFmtId="0" fontId="3" fillId="2" borderId="0" xfId="2" applyFont="1" applyFill="1" applyAlignment="1">
      <alignment horizontal="left" vertical="center"/>
    </xf>
    <xf numFmtId="0" fontId="3" fillId="3" borderId="0" xfId="2" applyFont="1" applyFill="1" applyAlignment="1">
      <alignment horizontal="center" vertical="center"/>
    </xf>
    <xf numFmtId="0" fontId="3" fillId="2" borderId="0" xfId="2" applyFont="1" applyFill="1" applyAlignment="1">
      <alignment horizontal="left" vertical="center"/>
    </xf>
    <xf numFmtId="0" fontId="10" fillId="3" borderId="14" xfId="2" quotePrefix="1" applyFont="1" applyFill="1" applyBorder="1" applyAlignment="1">
      <alignment horizontal="left" vertical="center" wrapText="1"/>
    </xf>
    <xf numFmtId="165" fontId="2" fillId="2" borderId="14" xfId="40" applyNumberFormat="1" applyFont="1" applyFill="1" applyBorder="1" applyAlignment="1">
      <alignment horizontal="right" vertical="center"/>
    </xf>
    <xf numFmtId="165" fontId="2" fillId="3" borderId="14" xfId="40" applyNumberFormat="1" applyFont="1" applyFill="1" applyBorder="1" applyAlignment="1">
      <alignment horizontal="right" vertical="center"/>
    </xf>
    <xf numFmtId="0" fontId="2" fillId="3" borderId="14" xfId="2" applyFont="1" applyFill="1" applyBorder="1" applyAlignment="1">
      <alignment vertical="center"/>
    </xf>
    <xf numFmtId="2" fontId="2" fillId="3" borderId="14" xfId="2" quotePrefix="1" applyNumberFormat="1" applyFont="1" applyFill="1" applyBorder="1" applyAlignment="1">
      <alignment horizontal="center" vertical="center"/>
    </xf>
    <xf numFmtId="0" fontId="6" fillId="3" borderId="14" xfId="2" applyFont="1" applyFill="1" applyBorder="1" applyAlignment="1">
      <alignment vertical="center"/>
    </xf>
    <xf numFmtId="0" fontId="3" fillId="3" borderId="0" xfId="2" quotePrefix="1" applyFont="1" applyFill="1" applyAlignment="1" applyProtection="1">
      <alignment horizontal="left" vertical="center"/>
    </xf>
    <xf numFmtId="4" fontId="3" fillId="3" borderId="0" xfId="2" applyNumberFormat="1" applyFont="1" applyFill="1" applyAlignment="1">
      <alignment horizontal="center" vertical="center"/>
    </xf>
    <xf numFmtId="165" fontId="3" fillId="3" borderId="0" xfId="40" applyNumberFormat="1" applyFont="1" applyFill="1" applyAlignment="1">
      <alignment vertical="center"/>
    </xf>
    <xf numFmtId="0" fontId="3" fillId="3" borderId="26" xfId="2" applyFont="1" applyFill="1" applyBorder="1" applyAlignment="1">
      <alignment horizontal="center" vertical="center"/>
    </xf>
    <xf numFmtId="0" fontId="3" fillId="3" borderId="27" xfId="2" applyFont="1" applyFill="1" applyBorder="1" applyAlignment="1">
      <alignment horizontal="center" vertical="center"/>
    </xf>
    <xf numFmtId="4" fontId="3" fillId="3" borderId="27" xfId="2" applyNumberFormat="1" applyFont="1" applyFill="1" applyBorder="1" applyAlignment="1">
      <alignment horizontal="center" vertical="center"/>
    </xf>
    <xf numFmtId="165" fontId="3" fillId="3" borderId="27" xfId="40" applyNumberFormat="1" applyFont="1" applyFill="1" applyBorder="1" applyAlignment="1">
      <alignment horizontal="center" vertical="center"/>
    </xf>
    <xf numFmtId="165" fontId="3" fillId="3" borderId="28" xfId="40" applyNumberFormat="1" applyFont="1" applyFill="1" applyBorder="1" applyAlignment="1">
      <alignment horizontal="center" vertical="center"/>
    </xf>
    <xf numFmtId="0" fontId="3" fillId="3" borderId="31" xfId="2" applyFont="1" applyFill="1" applyBorder="1" applyAlignment="1">
      <alignment horizontal="center" vertical="center"/>
    </xf>
    <xf numFmtId="0" fontId="3" fillId="3" borderId="32" xfId="2" applyFont="1" applyFill="1" applyBorder="1" applyAlignment="1">
      <alignment vertical="center"/>
    </xf>
    <xf numFmtId="0" fontId="3" fillId="3" borderId="32" xfId="2" applyFont="1" applyFill="1" applyBorder="1" applyAlignment="1">
      <alignment horizontal="center" vertical="center"/>
    </xf>
    <xf numFmtId="4" fontId="3" fillId="3" borderId="32" xfId="2" applyNumberFormat="1" applyFont="1" applyFill="1" applyBorder="1" applyAlignment="1">
      <alignment horizontal="center" vertical="center"/>
    </xf>
    <xf numFmtId="165" fontId="3" fillId="3" borderId="32" xfId="40" applyNumberFormat="1" applyFont="1" applyFill="1" applyBorder="1" applyAlignment="1">
      <alignment horizontal="centerContinuous" vertical="center"/>
    </xf>
    <xf numFmtId="165" fontId="3" fillId="3" borderId="33" xfId="40" applyNumberFormat="1" applyFont="1" applyFill="1" applyBorder="1" applyAlignment="1">
      <alignment horizontal="center" vertical="center"/>
    </xf>
    <xf numFmtId="0" fontId="3" fillId="3" borderId="27" xfId="2" applyFont="1" applyFill="1" applyBorder="1" applyAlignment="1">
      <alignment vertical="center"/>
    </xf>
    <xf numFmtId="4" fontId="3" fillId="3" borderId="14" xfId="2" applyNumberFormat="1" applyFont="1" applyFill="1" applyBorder="1" applyAlignment="1">
      <alignment horizontal="center" vertical="center"/>
    </xf>
    <xf numFmtId="165" fontId="3" fillId="3" borderId="14" xfId="40" applyNumberFormat="1" applyFont="1" applyFill="1" applyBorder="1" applyAlignment="1">
      <alignment horizontal="centerContinuous" vertical="center"/>
    </xf>
    <xf numFmtId="165" fontId="3" fillId="3" borderId="14" xfId="40" applyNumberFormat="1" applyFont="1" applyFill="1" applyBorder="1" applyAlignment="1">
      <alignment horizontal="center" vertical="center"/>
    </xf>
    <xf numFmtId="0" fontId="15" fillId="3" borderId="14" xfId="2" quotePrefix="1" applyFont="1" applyFill="1" applyBorder="1" applyAlignment="1" applyProtection="1">
      <alignment horizontal="left" vertical="center" wrapText="1"/>
    </xf>
    <xf numFmtId="169" fontId="3" fillId="3" borderId="14" xfId="2" applyNumberFormat="1" applyFont="1" applyFill="1" applyBorder="1" applyAlignment="1">
      <alignment horizontal="center" vertical="center"/>
    </xf>
    <xf numFmtId="0" fontId="4" fillId="3" borderId="14" xfId="2" applyFont="1" applyFill="1" applyBorder="1" applyAlignment="1">
      <alignment vertical="center"/>
    </xf>
    <xf numFmtId="169" fontId="2" fillId="3" borderId="14" xfId="2" applyNumberFormat="1" applyFont="1" applyFill="1" applyBorder="1" applyAlignment="1">
      <alignment horizontal="center" vertical="center"/>
    </xf>
    <xf numFmtId="165" fontId="2" fillId="3" borderId="14" xfId="40" applyNumberFormat="1" applyFont="1" applyFill="1" applyBorder="1" applyAlignment="1">
      <alignment horizontal="centerContinuous" vertical="center"/>
    </xf>
    <xf numFmtId="165" fontId="2" fillId="3" borderId="14" xfId="40" applyNumberFormat="1" applyFont="1" applyFill="1" applyBorder="1" applyAlignment="1">
      <alignment vertical="center"/>
    </xf>
    <xf numFmtId="2" fontId="2" fillId="2" borderId="14" xfId="40" applyNumberFormat="1" applyFont="1" applyFill="1" applyBorder="1" applyAlignment="1">
      <alignment horizontal="center" vertical="center"/>
    </xf>
    <xf numFmtId="0" fontId="10" fillId="3" borderId="14" xfId="2" applyFont="1" applyFill="1" applyBorder="1" applyAlignment="1">
      <alignment horizontal="left" vertical="center" wrapText="1"/>
    </xf>
    <xf numFmtId="0" fontId="15" fillId="3" borderId="14" xfId="2" applyFont="1" applyFill="1" applyBorder="1" applyAlignment="1" applyProtection="1">
      <alignment horizontal="center" vertical="center"/>
    </xf>
    <xf numFmtId="0" fontId="15" fillId="3" borderId="14" xfId="2" applyFont="1" applyFill="1" applyBorder="1" applyAlignment="1" applyProtection="1">
      <alignment horizontal="left" vertical="center" wrapText="1"/>
    </xf>
    <xf numFmtId="1" fontId="15" fillId="3" borderId="14" xfId="2" applyNumberFormat="1" applyFont="1" applyFill="1" applyBorder="1" applyAlignment="1" applyProtection="1">
      <alignment horizontal="center" vertical="center"/>
    </xf>
    <xf numFmtId="165" fontId="15" fillId="3" borderId="14" xfId="40" applyNumberFormat="1" applyFont="1" applyFill="1" applyBorder="1" applyAlignment="1" applyProtection="1">
      <alignment horizontal="right" vertical="center"/>
    </xf>
    <xf numFmtId="0" fontId="15" fillId="0" borderId="14" xfId="2" applyFont="1" applyFill="1" applyBorder="1" applyAlignment="1" applyProtection="1">
      <alignment horizontal="left" vertical="center" wrapText="1"/>
    </xf>
    <xf numFmtId="165" fontId="2" fillId="3" borderId="0" xfId="2" applyNumberFormat="1" applyFont="1" applyFill="1" applyAlignment="1">
      <alignment vertical="center"/>
    </xf>
    <xf numFmtId="165" fontId="2" fillId="3" borderId="0" xfId="40" applyNumberFormat="1" applyFont="1" applyFill="1" applyAlignment="1">
      <alignment vertical="center"/>
    </xf>
    <xf numFmtId="165" fontId="2" fillId="0" borderId="14" xfId="40" applyNumberFormat="1" applyFont="1" applyFill="1" applyBorder="1" applyAlignment="1">
      <alignment horizontal="right" vertical="center"/>
    </xf>
    <xf numFmtId="0" fontId="2" fillId="3" borderId="39" xfId="2" applyFont="1" applyFill="1" applyBorder="1" applyAlignment="1">
      <alignment vertical="center"/>
    </xf>
    <xf numFmtId="165" fontId="2" fillId="2" borderId="23" xfId="40" applyNumberFormat="1" applyFont="1" applyFill="1" applyBorder="1" applyAlignment="1">
      <alignment horizontal="right" vertical="center"/>
    </xf>
    <xf numFmtId="165" fontId="3" fillId="3" borderId="12" xfId="40" applyNumberFormat="1" applyFont="1" applyFill="1" applyBorder="1" applyAlignment="1">
      <alignment horizontal="right" vertical="center"/>
    </xf>
    <xf numFmtId="165" fontId="3" fillId="3" borderId="13" xfId="40" applyNumberFormat="1" applyFont="1" applyFill="1" applyBorder="1" applyAlignment="1">
      <alignment horizontal="right" vertical="center"/>
    </xf>
    <xf numFmtId="0" fontId="15" fillId="3" borderId="0" xfId="2" applyFont="1" applyFill="1" applyAlignment="1">
      <alignment vertical="center"/>
    </xf>
    <xf numFmtId="0" fontId="15" fillId="3" borderId="2" xfId="2" quotePrefix="1" applyFont="1" applyFill="1" applyBorder="1" applyAlignment="1" applyProtection="1">
      <alignment horizontal="center" vertical="center"/>
    </xf>
    <xf numFmtId="0" fontId="15" fillId="3" borderId="2" xfId="2" applyFont="1" applyFill="1" applyBorder="1" applyAlignment="1">
      <alignment horizontal="left" vertical="center" wrapText="1"/>
    </xf>
    <xf numFmtId="0" fontId="15" fillId="3" borderId="2" xfId="2" applyFont="1" applyFill="1" applyBorder="1" applyAlignment="1">
      <alignment horizontal="center" vertical="center"/>
    </xf>
    <xf numFmtId="3" fontId="15" fillId="3" borderId="2" xfId="2" applyNumberFormat="1" applyFont="1" applyFill="1" applyBorder="1" applyAlignment="1">
      <alignment horizontal="center" vertical="center"/>
    </xf>
    <xf numFmtId="165" fontId="15" fillId="3" borderId="2" xfId="40" applyNumberFormat="1" applyFont="1" applyFill="1" applyBorder="1" applyAlignment="1">
      <alignment horizontal="right" vertical="center"/>
    </xf>
    <xf numFmtId="165" fontId="2" fillId="3" borderId="14" xfId="47" applyNumberFormat="1" applyFont="1" applyFill="1" applyBorder="1" applyAlignment="1">
      <alignment horizontal="right" vertical="center"/>
    </xf>
    <xf numFmtId="0" fontId="16" fillId="3" borderId="14" xfId="2" applyFont="1" applyFill="1" applyBorder="1" applyAlignment="1">
      <alignment vertical="center"/>
    </xf>
    <xf numFmtId="0" fontId="15" fillId="3" borderId="14" xfId="2" quotePrefix="1" applyFont="1" applyFill="1" applyBorder="1" applyAlignment="1">
      <alignment horizontal="center" vertical="center"/>
    </xf>
    <xf numFmtId="0" fontId="20" fillId="3" borderId="14" xfId="2" applyFont="1" applyFill="1" applyBorder="1" applyAlignment="1">
      <alignment vertical="center"/>
    </xf>
    <xf numFmtId="0" fontId="15" fillId="3" borderId="14" xfId="2" applyFont="1" applyFill="1" applyBorder="1" applyAlignment="1">
      <alignment horizontal="center" vertical="center"/>
    </xf>
    <xf numFmtId="3" fontId="15" fillId="3" borderId="14" xfId="2" applyNumberFormat="1" applyFont="1" applyFill="1" applyBorder="1" applyAlignment="1">
      <alignment horizontal="center" vertical="center"/>
    </xf>
    <xf numFmtId="165" fontId="15" fillId="3" borderId="14" xfId="47" applyNumberFormat="1" applyFont="1" applyFill="1" applyBorder="1" applyAlignment="1">
      <alignment horizontal="right" vertical="center"/>
    </xf>
    <xf numFmtId="0" fontId="19" fillId="3" borderId="14" xfId="2" applyFont="1" applyFill="1" applyBorder="1" applyAlignment="1">
      <alignment horizontal="left" vertical="center" wrapText="1"/>
    </xf>
    <xf numFmtId="0" fontId="15" fillId="3" borderId="14" xfId="2" applyFont="1" applyFill="1" applyBorder="1" applyAlignment="1">
      <alignment horizontal="left" vertical="center" wrapText="1"/>
    </xf>
    <xf numFmtId="0" fontId="15" fillId="3" borderId="14" xfId="2" applyFont="1" applyFill="1" applyBorder="1" applyAlignment="1">
      <alignment vertical="center"/>
    </xf>
    <xf numFmtId="0" fontId="4" fillId="3" borderId="14" xfId="2" applyFont="1" applyFill="1" applyBorder="1" applyAlignment="1">
      <alignment horizontal="left" vertical="center"/>
    </xf>
    <xf numFmtId="0" fontId="6" fillId="3" borderId="14" xfId="2" applyFont="1" applyFill="1" applyBorder="1" applyAlignment="1">
      <alignment horizontal="left" vertical="center"/>
    </xf>
    <xf numFmtId="0" fontId="15" fillId="3" borderId="14" xfId="2" quotePrefix="1" applyNumberFormat="1" applyFont="1" applyFill="1" applyBorder="1" applyAlignment="1">
      <alignment horizontal="center" vertical="center"/>
    </xf>
    <xf numFmtId="1" fontId="15" fillId="3" borderId="14" xfId="2" applyNumberFormat="1" applyFont="1" applyFill="1" applyBorder="1" applyAlignment="1">
      <alignment horizontal="center" vertical="center"/>
    </xf>
    <xf numFmtId="165" fontId="15" fillId="3" borderId="14" xfId="36" applyNumberFormat="1" applyFont="1" applyFill="1" applyBorder="1" applyAlignment="1">
      <alignment horizontal="right" vertical="center"/>
    </xf>
    <xf numFmtId="0" fontId="2" fillId="0" borderId="0" xfId="2" applyFont="1" applyFill="1" applyAlignment="1">
      <alignment vertical="center"/>
    </xf>
    <xf numFmtId="0" fontId="2" fillId="0" borderId="14" xfId="2" quotePrefix="1" applyFont="1" applyFill="1" applyBorder="1" applyAlignment="1">
      <alignment horizontal="center" vertical="center"/>
    </xf>
    <xf numFmtId="0" fontId="2" fillId="0" borderId="14" xfId="2" applyFont="1" applyFill="1" applyBorder="1" applyAlignment="1">
      <alignment vertical="center"/>
    </xf>
    <xf numFmtId="0" fontId="10" fillId="3" borderId="14" xfId="2" applyFont="1" applyFill="1" applyBorder="1" applyAlignment="1">
      <alignment vertical="center" wrapText="1"/>
    </xf>
    <xf numFmtId="0" fontId="10" fillId="3" borderId="14" xfId="2" applyFont="1" applyFill="1" applyBorder="1" applyAlignment="1">
      <alignment vertical="center"/>
    </xf>
    <xf numFmtId="0" fontId="2" fillId="3" borderId="14" xfId="40" applyNumberFormat="1" applyFont="1" applyFill="1" applyBorder="1" applyAlignment="1">
      <alignment horizontal="center" vertical="center"/>
    </xf>
    <xf numFmtId="0" fontId="2" fillId="3" borderId="23" xfId="2" applyFont="1" applyFill="1" applyBorder="1" applyAlignment="1">
      <alignment horizontal="center" vertical="center"/>
    </xf>
    <xf numFmtId="165" fontId="2" fillId="3" borderId="23" xfId="40" applyNumberFormat="1" applyFont="1" applyFill="1" applyBorder="1" applyAlignment="1">
      <alignment horizontal="right" vertical="center"/>
    </xf>
    <xf numFmtId="0" fontId="4" fillId="3" borderId="2" xfId="2" applyFont="1" applyFill="1" applyBorder="1" applyAlignment="1">
      <alignment vertical="center"/>
    </xf>
    <xf numFmtId="165" fontId="2" fillId="3" borderId="2" xfId="40" applyNumberFormat="1" applyFont="1" applyFill="1" applyBorder="1" applyAlignment="1">
      <alignment horizontal="right" vertical="center"/>
    </xf>
    <xf numFmtId="0" fontId="19" fillId="3" borderId="14" xfId="2" applyFont="1" applyFill="1" applyBorder="1" applyAlignment="1" applyProtection="1">
      <alignment horizontal="left" vertical="center" wrapText="1"/>
    </xf>
    <xf numFmtId="2" fontId="2" fillId="3" borderId="14" xfId="2" applyNumberFormat="1" applyFont="1" applyFill="1" applyBorder="1" applyAlignment="1">
      <alignment horizontal="center" vertical="center"/>
    </xf>
    <xf numFmtId="165" fontId="2" fillId="3" borderId="24" xfId="40" applyNumberFormat="1" applyFont="1" applyFill="1" applyBorder="1" applyAlignment="1">
      <alignment horizontal="right" vertical="center"/>
    </xf>
    <xf numFmtId="165" fontId="15" fillId="3" borderId="14" xfId="40" applyNumberFormat="1" applyFont="1" applyFill="1" applyBorder="1" applyAlignment="1">
      <alignment vertical="center"/>
    </xf>
    <xf numFmtId="0" fontId="2" fillId="3" borderId="23" xfId="2" applyFont="1" applyFill="1" applyBorder="1" applyAlignment="1">
      <alignment horizontal="left" vertical="center"/>
    </xf>
    <xf numFmtId="3" fontId="2" fillId="3" borderId="23" xfId="2" applyNumberFormat="1" applyFont="1" applyFill="1" applyBorder="1" applyAlignment="1">
      <alignment horizontal="center" vertical="center"/>
    </xf>
    <xf numFmtId="0" fontId="4" fillId="3" borderId="2" xfId="2" applyFont="1" applyFill="1" applyBorder="1" applyAlignment="1">
      <alignment horizontal="left" vertical="center" wrapText="1"/>
    </xf>
    <xf numFmtId="0" fontId="4" fillId="3" borderId="14" xfId="2" applyFont="1" applyFill="1" applyBorder="1" applyAlignment="1">
      <alignment horizontal="left" vertical="center" wrapText="1"/>
    </xf>
    <xf numFmtId="0" fontId="10" fillId="3" borderId="14" xfId="2" quotePrefix="1" applyFont="1" applyFill="1" applyBorder="1" applyAlignment="1">
      <alignment vertical="center" wrapText="1"/>
    </xf>
    <xf numFmtId="4" fontId="2" fillId="3" borderId="14" xfId="2" applyNumberFormat="1" applyFont="1" applyFill="1" applyBorder="1" applyAlignment="1">
      <alignment horizontal="center" vertical="center"/>
    </xf>
    <xf numFmtId="0" fontId="2" fillId="3" borderId="14" xfId="2" quotePrefix="1" applyFont="1" applyFill="1" applyBorder="1" applyAlignment="1">
      <alignment horizontal="left" vertical="center"/>
    </xf>
    <xf numFmtId="0" fontId="2" fillId="3" borderId="2" xfId="2" quotePrefix="1" applyFont="1" applyFill="1" applyBorder="1" applyAlignment="1">
      <alignment horizontal="center" vertical="center"/>
    </xf>
    <xf numFmtId="0" fontId="2" fillId="3" borderId="2" xfId="2" quotePrefix="1" applyFont="1" applyFill="1" applyBorder="1" applyAlignment="1">
      <alignment horizontal="left" vertical="center"/>
    </xf>
    <xf numFmtId="0" fontId="16" fillId="0" borderId="24" xfId="2" applyFont="1" applyFill="1" applyBorder="1" applyAlignment="1">
      <alignment vertical="center"/>
    </xf>
    <xf numFmtId="165" fontId="15" fillId="2" borderId="14" xfId="47" applyNumberFormat="1" applyFont="1" applyFill="1" applyBorder="1" applyAlignment="1">
      <alignment horizontal="right" vertical="center"/>
    </xf>
    <xf numFmtId="0" fontId="19" fillId="2" borderId="24" xfId="2" applyFont="1" applyFill="1" applyBorder="1" applyAlignment="1">
      <alignment horizontal="left" vertical="center" wrapText="1"/>
    </xf>
    <xf numFmtId="165" fontId="15" fillId="0" borderId="14" xfId="48" applyNumberFormat="1" applyFont="1" applyFill="1" applyBorder="1" applyAlignment="1">
      <alignment horizontal="right" vertical="center"/>
    </xf>
    <xf numFmtId="0" fontId="4" fillId="3" borderId="14" xfId="2" quotePrefix="1" applyFont="1" applyFill="1" applyBorder="1" applyAlignment="1">
      <alignment horizontal="left" vertical="center" wrapText="1"/>
    </xf>
    <xf numFmtId="0" fontId="6" fillId="3" borderId="14" xfId="2" quotePrefix="1" applyFont="1" applyFill="1" applyBorder="1" applyAlignment="1">
      <alignment horizontal="left" vertical="center"/>
    </xf>
    <xf numFmtId="165" fontId="2" fillId="2" borderId="14" xfId="40" applyNumberFormat="1" applyFont="1" applyFill="1" applyBorder="1" applyAlignment="1">
      <alignment vertical="center"/>
    </xf>
    <xf numFmtId="0" fontId="2" fillId="3" borderId="14" xfId="2" applyNumberFormat="1" applyFont="1" applyFill="1" applyBorder="1" applyAlignment="1">
      <alignment horizontal="center" vertical="center"/>
    </xf>
    <xf numFmtId="0" fontId="15" fillId="3" borderId="14" xfId="2" applyFont="1" applyFill="1" applyBorder="1" applyAlignment="1">
      <alignment vertical="center" wrapText="1"/>
    </xf>
    <xf numFmtId="165" fontId="15" fillId="2" borderId="14" xfId="36" applyNumberFormat="1" applyFont="1" applyFill="1" applyBorder="1" applyAlignment="1">
      <alignment horizontal="right" vertical="center"/>
    </xf>
    <xf numFmtId="165" fontId="15" fillId="2" borderId="14" xfId="42" applyNumberFormat="1" applyFont="1" applyFill="1" applyBorder="1" applyAlignment="1">
      <alignment horizontal="right" vertical="center"/>
    </xf>
    <xf numFmtId="165" fontId="2" fillId="3" borderId="14" xfId="42" applyNumberFormat="1" applyFont="1" applyFill="1" applyBorder="1" applyAlignment="1">
      <alignment vertical="center"/>
    </xf>
    <xf numFmtId="0" fontId="2" fillId="3" borderId="2" xfId="2" applyFont="1" applyFill="1" applyBorder="1" applyAlignment="1" applyProtection="1">
      <alignment horizontal="center" vertical="center"/>
    </xf>
    <xf numFmtId="0" fontId="2" fillId="3" borderId="2" xfId="2" applyFont="1" applyFill="1" applyBorder="1" applyAlignment="1" applyProtection="1">
      <alignment horizontal="left" vertical="center" wrapText="1"/>
    </xf>
    <xf numFmtId="165" fontId="2" fillId="3" borderId="14" xfId="24" applyNumberFormat="1" applyFont="1" applyFill="1" applyBorder="1" applyAlignment="1">
      <alignment horizontal="center" vertical="center"/>
    </xf>
    <xf numFmtId="0" fontId="16" fillId="3" borderId="14" xfId="2" applyFont="1" applyFill="1" applyBorder="1" applyAlignment="1">
      <alignment vertical="center" wrapText="1"/>
    </xf>
    <xf numFmtId="0" fontId="15" fillId="3" borderId="14" xfId="2" applyFont="1" applyFill="1" applyBorder="1" applyAlignment="1">
      <alignment horizontal="left" vertical="center"/>
    </xf>
    <xf numFmtId="3" fontId="15" fillId="3" borderId="14" xfId="2" applyNumberFormat="1" applyFont="1" applyFill="1" applyBorder="1" applyAlignment="1">
      <alignment horizontal="right" vertical="center"/>
    </xf>
    <xf numFmtId="165" fontId="15" fillId="3" borderId="14" xfId="24" applyNumberFormat="1" applyFont="1" applyFill="1" applyBorder="1" applyAlignment="1">
      <alignment horizontal="right" vertical="center"/>
    </xf>
    <xf numFmtId="0" fontId="10" fillId="0" borderId="14" xfId="2" applyFont="1" applyBorder="1" applyAlignment="1">
      <alignment vertical="top" wrapText="1"/>
    </xf>
    <xf numFmtId="165" fontId="15" fillId="2" borderId="14" xfId="24" applyNumberFormat="1" applyFont="1" applyFill="1" applyBorder="1" applyAlignment="1">
      <alignment horizontal="center" vertical="center"/>
    </xf>
    <xf numFmtId="0" fontId="2" fillId="3" borderId="23" xfId="2" applyFont="1" applyFill="1" applyBorder="1" applyAlignment="1">
      <alignment vertical="center" wrapText="1"/>
    </xf>
    <xf numFmtId="165" fontId="2" fillId="3" borderId="23" xfId="24" applyNumberFormat="1" applyFont="1" applyFill="1" applyBorder="1" applyAlignment="1">
      <alignment horizontal="center" vertical="center"/>
    </xf>
    <xf numFmtId="165" fontId="15" fillId="3" borderId="23" xfId="24" applyNumberFormat="1" applyFont="1" applyFill="1" applyBorder="1" applyAlignment="1">
      <alignment horizontal="center" vertical="center"/>
    </xf>
    <xf numFmtId="0" fontId="2" fillId="3" borderId="23" xfId="2" applyFont="1" applyFill="1" applyBorder="1" applyAlignment="1" applyProtection="1">
      <alignment horizontal="center" vertical="center"/>
    </xf>
    <xf numFmtId="0" fontId="2" fillId="3" borderId="23" xfId="2" applyFont="1" applyFill="1" applyBorder="1" applyAlignment="1" applyProtection="1">
      <alignment horizontal="left" vertical="center" wrapText="1"/>
    </xf>
    <xf numFmtId="165" fontId="3" fillId="3" borderId="12" xfId="40" quotePrefix="1" applyNumberFormat="1" applyFont="1" applyFill="1" applyBorder="1" applyAlignment="1">
      <alignment horizontal="right" vertical="center"/>
    </xf>
    <xf numFmtId="169" fontId="2" fillId="3" borderId="0" xfId="2" applyNumberFormat="1" applyFont="1" applyFill="1" applyBorder="1" applyAlignment="1">
      <alignment horizontal="center" vertical="center"/>
    </xf>
    <xf numFmtId="165" fontId="2" fillId="3" borderId="0" xfId="40" applyNumberFormat="1" applyFont="1" applyFill="1" applyBorder="1" applyAlignment="1">
      <alignment horizontal="right" vertical="center"/>
    </xf>
    <xf numFmtId="4" fontId="2" fillId="3" borderId="0" xfId="2" applyNumberFormat="1" applyFont="1" applyFill="1" applyBorder="1" applyAlignment="1">
      <alignment horizontal="center" vertical="center"/>
    </xf>
    <xf numFmtId="165" fontId="2" fillId="3" borderId="0" xfId="40" applyNumberFormat="1" applyFont="1" applyFill="1" applyBorder="1" applyAlignment="1">
      <alignment vertical="center"/>
    </xf>
    <xf numFmtId="165" fontId="2" fillId="0" borderId="14" xfId="24" applyNumberFormat="1" applyFont="1" applyFill="1" applyBorder="1" applyAlignment="1">
      <alignment horizontal="center" vertical="center"/>
    </xf>
    <xf numFmtId="165" fontId="15" fillId="0" borderId="14" xfId="24" applyNumberFormat="1" applyFont="1" applyFill="1" applyBorder="1" applyAlignment="1">
      <alignment horizontal="right" vertical="center"/>
    </xf>
    <xf numFmtId="0" fontId="3" fillId="2" borderId="0" xfId="77" applyFont="1" applyFill="1" applyAlignment="1">
      <alignment horizontal="left" vertical="center"/>
    </xf>
    <xf numFmtId="0" fontId="2" fillId="2" borderId="0" xfId="77" applyFont="1" applyFill="1" applyAlignment="1">
      <alignment vertical="center"/>
    </xf>
    <xf numFmtId="0" fontId="2" fillId="2" borderId="0" xfId="77" applyFont="1" applyFill="1" applyAlignment="1">
      <alignment horizontal="center" vertical="center"/>
    </xf>
    <xf numFmtId="3" fontId="2" fillId="2" borderId="0" xfId="77" applyNumberFormat="1" applyFont="1" applyFill="1" applyAlignment="1">
      <alignment vertical="center"/>
    </xf>
    <xf numFmtId="165" fontId="3" fillId="2" borderId="0" xfId="19" applyNumberFormat="1" applyFont="1" applyFill="1" applyAlignment="1">
      <alignment horizontal="right" vertical="center"/>
    </xf>
    <xf numFmtId="165" fontId="3" fillId="2" borderId="0" xfId="19" applyNumberFormat="1" applyFont="1" applyFill="1" applyBorder="1" applyAlignment="1" applyProtection="1">
      <alignment horizontal="right" vertical="center"/>
    </xf>
    <xf numFmtId="0" fontId="3" fillId="2" borderId="2" xfId="77" applyFont="1" applyFill="1" applyBorder="1" applyAlignment="1">
      <alignment horizontal="center" vertical="center"/>
    </xf>
    <xf numFmtId="4" fontId="3" fillId="2" borderId="2" xfId="77" applyNumberFormat="1" applyFont="1" applyFill="1" applyBorder="1" applyAlignment="1">
      <alignment horizontal="center" vertical="center"/>
    </xf>
    <xf numFmtId="165" fontId="3" fillId="2" borderId="2" xfId="19" applyNumberFormat="1" applyFont="1" applyFill="1" applyBorder="1" applyAlignment="1">
      <alignment horizontal="center" vertical="center"/>
    </xf>
    <xf numFmtId="165" fontId="3" fillId="2" borderId="3" xfId="19" applyNumberFormat="1" applyFont="1" applyFill="1" applyBorder="1" applyAlignment="1">
      <alignment horizontal="center" vertical="center"/>
    </xf>
    <xf numFmtId="3" fontId="3" fillId="2" borderId="4" xfId="77" applyNumberFormat="1" applyFont="1" applyFill="1" applyBorder="1" applyAlignment="1" applyProtection="1">
      <alignment horizontal="center" vertical="center" wrapText="1"/>
    </xf>
    <xf numFmtId="0" fontId="3" fillId="2" borderId="5" xfId="77" applyFont="1" applyFill="1" applyBorder="1" applyAlignment="1">
      <alignment horizontal="center" vertical="center"/>
    </xf>
    <xf numFmtId="0" fontId="3" fillId="2" borderId="5" xfId="77" applyFont="1" applyFill="1" applyBorder="1" applyAlignment="1">
      <alignment vertical="center"/>
    </xf>
    <xf numFmtId="4" fontId="3" fillId="2" borderId="5" xfId="77" applyNumberFormat="1" applyFont="1" applyFill="1" applyBorder="1" applyAlignment="1">
      <alignment horizontal="center" vertical="center"/>
    </xf>
    <xf numFmtId="165" fontId="3" fillId="2" borderId="5" xfId="19" applyNumberFormat="1" applyFont="1" applyFill="1" applyBorder="1" applyAlignment="1">
      <alignment horizontal="center" vertical="center"/>
    </xf>
    <xf numFmtId="165" fontId="3" fillId="2" borderId="6" xfId="19" applyNumberFormat="1" applyFont="1" applyFill="1" applyBorder="1" applyAlignment="1">
      <alignment horizontal="center" vertical="center"/>
    </xf>
    <xf numFmtId="165" fontId="2" fillId="2" borderId="14" xfId="19" applyNumberFormat="1" applyFont="1" applyFill="1" applyBorder="1" applyAlignment="1">
      <alignment horizontal="right" vertical="center"/>
    </xf>
    <xf numFmtId="4" fontId="3" fillId="2" borderId="14" xfId="5" applyNumberFormat="1" applyFont="1" applyFill="1" applyBorder="1" applyAlignment="1">
      <alignment horizontal="center" vertical="center"/>
    </xf>
    <xf numFmtId="172" fontId="3" fillId="2" borderId="14" xfId="5" applyNumberFormat="1" applyFont="1" applyFill="1" applyBorder="1" applyAlignment="1">
      <alignment horizontal="center" vertical="center"/>
    </xf>
    <xf numFmtId="165" fontId="3" fillId="2" borderId="14" xfId="5" applyNumberFormat="1" applyFont="1" applyFill="1" applyBorder="1" applyAlignment="1">
      <alignment horizontal="center" vertical="center"/>
    </xf>
    <xf numFmtId="3" fontId="2" fillId="2" borderId="0" xfId="2" applyNumberFormat="1" applyFont="1" applyFill="1" applyBorder="1" applyAlignment="1">
      <alignment horizontal="right" vertical="center"/>
    </xf>
    <xf numFmtId="0" fontId="3" fillId="0" borderId="14" xfId="2" applyNumberFormat="1" applyFont="1" applyBorder="1" applyAlignment="1">
      <alignment horizontal="center" vertical="center"/>
    </xf>
    <xf numFmtId="0" fontId="15" fillId="0" borderId="0" xfId="77" quotePrefix="1" applyFont="1" applyFill="1" applyBorder="1" applyAlignment="1" applyProtection="1">
      <alignment horizontal="left" vertical="center" wrapText="1"/>
    </xf>
    <xf numFmtId="0" fontId="3" fillId="0" borderId="14" xfId="2" applyFont="1" applyBorder="1" applyAlignment="1">
      <alignment horizontal="left" vertical="center"/>
    </xf>
    <xf numFmtId="4" fontId="3" fillId="0" borderId="14" xfId="5" applyNumberFormat="1" applyFont="1" applyBorder="1" applyAlignment="1">
      <alignment horizontal="center" vertical="center"/>
    </xf>
    <xf numFmtId="43" fontId="3" fillId="0" borderId="14" xfId="5" applyNumberFormat="1" applyFont="1" applyBorder="1" applyAlignment="1">
      <alignment horizontal="center" vertical="center"/>
    </xf>
    <xf numFmtId="0" fontId="3" fillId="0" borderId="24" xfId="2" applyFont="1" applyBorder="1" applyAlignment="1">
      <alignment vertical="center"/>
    </xf>
    <xf numFmtId="43" fontId="2" fillId="3" borderId="29" xfId="5" applyFont="1" applyFill="1" applyBorder="1" applyAlignment="1">
      <alignment horizontal="center" vertical="center"/>
    </xf>
    <xf numFmtId="0" fontId="4" fillId="2" borderId="14" xfId="77" applyFont="1" applyFill="1" applyBorder="1" applyAlignment="1">
      <alignment vertical="center"/>
    </xf>
    <xf numFmtId="0" fontId="2" fillId="2" borderId="14" xfId="77" applyFont="1" applyFill="1" applyBorder="1" applyAlignment="1">
      <alignment horizontal="center" vertical="center"/>
    </xf>
    <xf numFmtId="4" fontId="2" fillId="2" borderId="14" xfId="77" applyNumberFormat="1" applyFont="1" applyFill="1" applyBorder="1" applyAlignment="1">
      <alignment horizontal="center" vertical="center"/>
    </xf>
    <xf numFmtId="0" fontId="2" fillId="2" borderId="14" xfId="77" applyFont="1" applyFill="1" applyBorder="1" applyAlignment="1">
      <alignment vertical="center"/>
    </xf>
    <xf numFmtId="0" fontId="15" fillId="0" borderId="14" xfId="77" applyNumberFormat="1" applyFont="1" applyBorder="1" applyAlignment="1">
      <alignment horizontal="left" vertical="center"/>
    </xf>
    <xf numFmtId="0" fontId="20" fillId="0" borderId="24" xfId="77" applyFont="1" applyBorder="1" applyAlignment="1">
      <alignment vertical="center"/>
    </xf>
    <xf numFmtId="0" fontId="15" fillId="0" borderId="14" xfId="77" applyFont="1" applyBorder="1" applyAlignment="1">
      <alignment horizontal="left" vertical="center"/>
    </xf>
    <xf numFmtId="4" fontId="15" fillId="0" borderId="14" xfId="5" applyNumberFormat="1" applyFont="1" applyBorder="1" applyAlignment="1">
      <alignment horizontal="center" vertical="center"/>
    </xf>
    <xf numFmtId="43" fontId="15" fillId="0" borderId="14" xfId="5" applyNumberFormat="1" applyFont="1" applyBorder="1" applyAlignment="1">
      <alignment horizontal="right" vertical="center"/>
    </xf>
    <xf numFmtId="0" fontId="2" fillId="0" borderId="8" xfId="77" applyFont="1" applyBorder="1" applyAlignment="1">
      <alignment horizontal="center" vertical="center"/>
    </xf>
    <xf numFmtId="0" fontId="10" fillId="2" borderId="14" xfId="77" applyFont="1" applyFill="1" applyBorder="1" applyAlignment="1">
      <alignment horizontal="left" vertical="center" wrapText="1"/>
    </xf>
    <xf numFmtId="0" fontId="2" fillId="0" borderId="14" xfId="77" applyFont="1" applyBorder="1" applyAlignment="1">
      <alignment horizontal="center" vertical="center"/>
    </xf>
    <xf numFmtId="4" fontId="2" fillId="0" borderId="24" xfId="77" applyNumberFormat="1" applyFont="1" applyBorder="1" applyAlignment="1">
      <alignment horizontal="center" vertical="center"/>
    </xf>
    <xf numFmtId="43" fontId="2" fillId="0" borderId="8" xfId="5" applyNumberFormat="1" applyFont="1" applyBorder="1" applyAlignment="1">
      <alignment horizontal="center" vertical="center"/>
    </xf>
    <xf numFmtId="0" fontId="2" fillId="0" borderId="42" xfId="77" applyFont="1" applyBorder="1" applyAlignment="1">
      <alignment vertical="center"/>
    </xf>
    <xf numFmtId="0" fontId="2" fillId="0" borderId="42" xfId="77" applyFont="1" applyBorder="1" applyAlignment="1">
      <alignment horizontal="left" vertical="center" wrapText="1"/>
    </xf>
    <xf numFmtId="43" fontId="2" fillId="0" borderId="8" xfId="5" applyNumberFormat="1" applyFont="1" applyFill="1" applyBorder="1" applyAlignment="1">
      <alignment horizontal="right" vertical="center"/>
    </xf>
    <xf numFmtId="0" fontId="6" fillId="0" borderId="42" xfId="77" applyFont="1" applyBorder="1" applyAlignment="1">
      <alignment vertical="center"/>
    </xf>
    <xf numFmtId="43" fontId="2" fillId="0" borderId="8" xfId="5" applyNumberFormat="1" applyFont="1" applyBorder="1" applyAlignment="1">
      <alignment horizontal="right" vertical="center"/>
    </xf>
    <xf numFmtId="0" fontId="10" fillId="0" borderId="42" xfId="77" quotePrefix="1" applyFont="1" applyBorder="1" applyAlignment="1">
      <alignment horizontal="left" vertical="center" wrapText="1"/>
    </xf>
    <xf numFmtId="3" fontId="3" fillId="2" borderId="0" xfId="2" applyNumberFormat="1" applyFont="1" applyFill="1" applyBorder="1" applyAlignment="1">
      <alignment horizontal="right" vertical="center"/>
    </xf>
    <xf numFmtId="0" fontId="2" fillId="0" borderId="8" xfId="77" applyFont="1" applyBorder="1" applyAlignment="1">
      <alignment horizontal="left" vertical="center" wrapText="1"/>
    </xf>
    <xf numFmtId="4" fontId="2" fillId="0" borderId="8" xfId="77" applyNumberFormat="1" applyFont="1" applyBorder="1" applyAlignment="1">
      <alignment horizontal="center" vertical="center"/>
    </xf>
    <xf numFmtId="43" fontId="15" fillId="2" borderId="8" xfId="5" applyNumberFormat="1" applyFont="1" applyFill="1" applyBorder="1" applyAlignment="1">
      <alignment horizontal="right" vertical="center"/>
    </xf>
    <xf numFmtId="0" fontId="6" fillId="2" borderId="24" xfId="77" applyFont="1" applyFill="1" applyBorder="1" applyAlignment="1">
      <alignment horizontal="left" vertical="center" wrapText="1"/>
    </xf>
    <xf numFmtId="3" fontId="2" fillId="2" borderId="38" xfId="77" applyNumberFormat="1" applyFont="1" applyFill="1" applyBorder="1" applyAlignment="1">
      <alignment horizontal="center" vertical="center"/>
    </xf>
    <xf numFmtId="4" fontId="2" fillId="2" borderId="14" xfId="77" applyNumberFormat="1" applyFont="1" applyFill="1" applyBorder="1" applyAlignment="1" applyProtection="1">
      <alignment horizontal="center" vertical="center"/>
    </xf>
    <xf numFmtId="0" fontId="10" fillId="0" borderId="14" xfId="77" applyFont="1" applyBorder="1" applyAlignment="1">
      <alignment horizontal="left" vertical="center" wrapText="1"/>
    </xf>
    <xf numFmtId="0" fontId="2" fillId="2" borderId="38" xfId="77" applyFont="1" applyFill="1" applyBorder="1" applyAlignment="1">
      <alignment horizontal="center" vertical="center"/>
    </xf>
    <xf numFmtId="4" fontId="2" fillId="2" borderId="38" xfId="77" applyNumberFormat="1" applyFont="1" applyFill="1" applyBorder="1" applyAlignment="1">
      <alignment horizontal="center" vertical="center"/>
    </xf>
    <xf numFmtId="0" fontId="2" fillId="2" borderId="24" xfId="77" applyFont="1" applyFill="1" applyBorder="1" applyAlignment="1">
      <alignment horizontal="left" vertical="center" wrapText="1"/>
    </xf>
    <xf numFmtId="0" fontId="2" fillId="0" borderId="42" xfId="77" quotePrefix="1" applyFont="1" applyBorder="1" applyAlignment="1">
      <alignment horizontal="left" vertical="center" wrapText="1"/>
    </xf>
    <xf numFmtId="2" fontId="2" fillId="0" borderId="24" xfId="77" applyNumberFormat="1" applyFont="1" applyBorder="1" applyAlignment="1">
      <alignment horizontal="center" vertical="center"/>
    </xf>
    <xf numFmtId="165" fontId="2" fillId="2" borderId="14" xfId="21" applyNumberFormat="1" applyFont="1" applyFill="1" applyBorder="1" applyAlignment="1">
      <alignment horizontal="center" vertical="center"/>
    </xf>
    <xf numFmtId="43" fontId="2" fillId="0" borderId="8" xfId="5" applyFont="1" applyFill="1" applyBorder="1" applyAlignment="1">
      <alignment horizontal="right" vertical="center"/>
    </xf>
    <xf numFmtId="43" fontId="0" fillId="0" borderId="8" xfId="5" applyNumberFormat="1" applyFont="1" applyBorder="1" applyAlignment="1">
      <alignment horizontal="center" vertical="center"/>
    </xf>
    <xf numFmtId="43" fontId="39" fillId="3" borderId="14" xfId="5" applyFont="1" applyFill="1" applyBorder="1" applyAlignment="1">
      <alignment horizontal="center" vertical="center"/>
    </xf>
    <xf numFmtId="0" fontId="40" fillId="2" borderId="14" xfId="77" applyFont="1" applyFill="1" applyBorder="1" applyAlignment="1">
      <alignment vertical="center"/>
    </xf>
    <xf numFmtId="0" fontId="39" fillId="2" borderId="38" xfId="77" applyFont="1" applyFill="1" applyBorder="1" applyAlignment="1">
      <alignment horizontal="center" vertical="center"/>
    </xf>
    <xf numFmtId="1" fontId="39" fillId="2" borderId="14" xfId="77" applyNumberFormat="1" applyFont="1" applyFill="1" applyBorder="1" applyAlignment="1">
      <alignment horizontal="center" vertical="center"/>
    </xf>
    <xf numFmtId="43" fontId="39" fillId="2" borderId="9" xfId="5" applyNumberFormat="1" applyFont="1" applyFill="1" applyBorder="1" applyAlignment="1">
      <alignment horizontal="right" vertical="center"/>
    </xf>
    <xf numFmtId="43" fontId="39" fillId="3" borderId="14" xfId="5" applyNumberFormat="1" applyFont="1" applyFill="1" applyBorder="1" applyAlignment="1">
      <alignment vertical="center"/>
    </xf>
    <xf numFmtId="3" fontId="2" fillId="2" borderId="0" xfId="2" applyNumberFormat="1" applyFont="1" applyFill="1" applyBorder="1" applyAlignment="1"/>
    <xf numFmtId="0" fontId="2" fillId="2" borderId="0" xfId="2" applyFont="1" applyFill="1" applyAlignment="1"/>
    <xf numFmtId="0" fontId="39" fillId="2" borderId="14" xfId="77" applyFont="1" applyFill="1" applyBorder="1" applyAlignment="1">
      <alignment vertical="center"/>
    </xf>
    <xf numFmtId="0" fontId="41" fillId="2" borderId="14" xfId="77" applyFont="1" applyFill="1" applyBorder="1" applyAlignment="1">
      <alignment vertical="center"/>
    </xf>
    <xf numFmtId="165" fontId="39" fillId="3" borderId="14" xfId="5" applyNumberFormat="1" applyFont="1" applyFill="1" applyBorder="1" applyAlignment="1">
      <alignment vertical="center"/>
    </xf>
    <xf numFmtId="0" fontId="41" fillId="2" borderId="24" xfId="77" applyFont="1" applyFill="1" applyBorder="1" applyAlignment="1">
      <alignment vertical="center"/>
    </xf>
    <xf numFmtId="0" fontId="10" fillId="0" borderId="24" xfId="77" applyFont="1" applyFill="1" applyBorder="1" applyAlignment="1">
      <alignment horizontal="left" vertical="center" wrapText="1"/>
    </xf>
    <xf numFmtId="0" fontId="39" fillId="2" borderId="14" xfId="77" applyFont="1" applyFill="1" applyBorder="1" applyAlignment="1">
      <alignment horizontal="left" vertical="center" wrapText="1"/>
    </xf>
    <xf numFmtId="2" fontId="39" fillId="2" borderId="14" xfId="77" applyNumberFormat="1" applyFont="1" applyFill="1" applyBorder="1" applyAlignment="1">
      <alignment horizontal="center" vertical="center"/>
    </xf>
    <xf numFmtId="0" fontId="4" fillId="0" borderId="42" xfId="77" applyFont="1" applyBorder="1" applyAlignment="1">
      <alignment horizontal="left" vertical="center" wrapText="1"/>
    </xf>
    <xf numFmtId="0" fontId="6" fillId="0" borderId="42" xfId="77" applyFont="1" applyBorder="1" applyAlignment="1">
      <alignment horizontal="left" vertical="center" wrapText="1"/>
    </xf>
    <xf numFmtId="0" fontId="10" fillId="0" borderId="42" xfId="77" applyFont="1" applyBorder="1" applyAlignment="1">
      <alignment horizontal="left" vertical="center" wrapText="1"/>
    </xf>
    <xf numFmtId="165" fontId="15" fillId="2" borderId="14" xfId="5" applyNumberFormat="1" applyFont="1" applyFill="1" applyBorder="1" applyAlignment="1">
      <alignment horizontal="right" vertical="center"/>
    </xf>
    <xf numFmtId="0" fontId="4" fillId="0" borderId="42" xfId="77" applyFont="1" applyBorder="1" applyAlignment="1">
      <alignment vertical="center"/>
    </xf>
    <xf numFmtId="0" fontId="2" fillId="0" borderId="8" xfId="77" quotePrefix="1" applyFont="1" applyBorder="1" applyAlignment="1">
      <alignment horizontal="center" vertical="center"/>
    </xf>
    <xf numFmtId="3" fontId="12" fillId="2" borderId="0" xfId="2" applyNumberFormat="1" applyFont="1" applyFill="1" applyBorder="1" applyAlignment="1">
      <alignment vertical="center"/>
    </xf>
    <xf numFmtId="43" fontId="3" fillId="3" borderId="12" xfId="5" applyNumberFormat="1" applyFont="1" applyFill="1" applyBorder="1" applyAlignment="1">
      <alignment horizontal="right" vertical="center"/>
    </xf>
    <xf numFmtId="0" fontId="15" fillId="2" borderId="14" xfId="77" applyFont="1" applyFill="1" applyBorder="1" applyAlignment="1">
      <alignment horizontal="center" vertical="center"/>
    </xf>
    <xf numFmtId="0" fontId="16" fillId="2" borderId="14" xfId="77" applyFont="1" applyFill="1" applyBorder="1" applyAlignment="1">
      <alignment vertical="center"/>
    </xf>
    <xf numFmtId="4" fontId="15" fillId="2" borderId="14" xfId="77" applyNumberFormat="1" applyFont="1" applyFill="1" applyBorder="1" applyAlignment="1">
      <alignment horizontal="center" vertical="center"/>
    </xf>
    <xf numFmtId="0" fontId="15" fillId="2" borderId="14" xfId="77" applyFont="1" applyFill="1" applyBorder="1" applyAlignment="1">
      <alignment vertical="center"/>
    </xf>
    <xf numFmtId="0" fontId="4" fillId="2" borderId="24" xfId="77" applyFont="1" applyFill="1" applyBorder="1" applyAlignment="1">
      <alignment horizontal="left" vertical="center"/>
    </xf>
    <xf numFmtId="3" fontId="2" fillId="2" borderId="14" xfId="77" applyNumberFormat="1" applyFont="1" applyFill="1" applyBorder="1" applyAlignment="1">
      <alignment horizontal="center" vertical="center"/>
    </xf>
    <xf numFmtId="0" fontId="10" fillId="2" borderId="24" xfId="77" applyFont="1" applyFill="1" applyBorder="1" applyAlignment="1">
      <alignment horizontal="left" vertical="center" wrapText="1"/>
    </xf>
    <xf numFmtId="0" fontId="2" fillId="2" borderId="24" xfId="77" applyFont="1" applyFill="1" applyBorder="1" applyAlignment="1">
      <alignment horizontal="left" vertical="center"/>
    </xf>
    <xf numFmtId="0" fontId="2" fillId="2" borderId="24" xfId="77" quotePrefix="1" applyFont="1" applyFill="1" applyBorder="1" applyAlignment="1">
      <alignment horizontal="left" vertical="center"/>
    </xf>
    <xf numFmtId="0" fontId="16" fillId="2" borderId="24" xfId="77" applyFont="1" applyFill="1" applyBorder="1" applyAlignment="1">
      <alignment vertical="center"/>
    </xf>
    <xf numFmtId="0" fontId="2" fillId="0" borderId="14" xfId="77" applyFont="1" applyBorder="1" applyAlignment="1">
      <alignment horizontal="left" vertical="center"/>
    </xf>
    <xf numFmtId="0" fontId="4" fillId="0" borderId="24" xfId="77" applyFont="1" applyBorder="1" applyAlignment="1">
      <alignment vertical="center"/>
    </xf>
    <xf numFmtId="4" fontId="2" fillId="0" borderId="14" xfId="77" applyNumberFormat="1" applyFont="1" applyBorder="1" applyAlignment="1">
      <alignment horizontal="center" vertical="center"/>
    </xf>
    <xf numFmtId="43" fontId="2" fillId="0" borderId="14" xfId="5" applyNumberFormat="1" applyFont="1" applyBorder="1" applyAlignment="1">
      <alignment horizontal="right" vertical="center"/>
    </xf>
    <xf numFmtId="0" fontId="10" fillId="0" borderId="24" xfId="77" applyFont="1" applyBorder="1" applyAlignment="1">
      <alignment vertical="center" wrapText="1"/>
    </xf>
    <xf numFmtId="0" fontId="2" fillId="0" borderId="24" xfId="77" applyFont="1" applyBorder="1" applyAlignment="1">
      <alignment vertical="center"/>
    </xf>
    <xf numFmtId="4" fontId="2" fillId="0" borderId="14" xfId="77" applyNumberFormat="1" applyFont="1" applyFill="1" applyBorder="1" applyAlignment="1">
      <alignment horizontal="center" vertical="center"/>
    </xf>
    <xf numFmtId="0" fontId="15" fillId="2" borderId="24" xfId="77" quotePrefix="1" applyFont="1" applyFill="1" applyBorder="1" applyAlignment="1">
      <alignment horizontal="left" vertical="center"/>
    </xf>
    <xf numFmtId="0" fontId="2" fillId="0" borderId="8" xfId="77" applyFont="1" applyBorder="1" applyAlignment="1">
      <alignment horizontal="left" vertical="top"/>
    </xf>
    <xf numFmtId="0" fontId="10" fillId="0" borderId="8" xfId="77" applyFont="1" applyBorder="1" applyAlignment="1">
      <alignment horizontal="left" vertical="top" wrapText="1"/>
    </xf>
    <xf numFmtId="0" fontId="2" fillId="0" borderId="8" xfId="77" applyFont="1" applyBorder="1" applyAlignment="1">
      <alignment horizontal="center" vertical="top"/>
    </xf>
    <xf numFmtId="170" fontId="2" fillId="0" borderId="8" xfId="77" applyNumberFormat="1" applyFont="1" applyBorder="1" applyAlignment="1">
      <alignment horizontal="center" vertical="top"/>
    </xf>
    <xf numFmtId="4" fontId="2" fillId="0" borderId="8" xfId="77" applyNumberFormat="1" applyFont="1" applyBorder="1" applyAlignment="1">
      <alignment horizontal="right" vertical="top"/>
    </xf>
    <xf numFmtId="3" fontId="2" fillId="0" borderId="8" xfId="77" applyNumberFormat="1" applyFont="1" applyBorder="1" applyAlignment="1">
      <alignment horizontal="right" vertical="top"/>
    </xf>
    <xf numFmtId="0" fontId="2" fillId="0" borderId="8" xfId="77" applyFont="1" applyBorder="1" applyAlignment="1">
      <alignment vertical="top"/>
    </xf>
    <xf numFmtId="2" fontId="2" fillId="0" borderId="8" xfId="77" applyNumberFormat="1" applyFont="1" applyBorder="1" applyAlignment="1">
      <alignment horizontal="center" vertical="top"/>
    </xf>
    <xf numFmtId="0" fontId="2" fillId="0" borderId="14" xfId="77" applyFont="1" applyFill="1" applyBorder="1" applyAlignment="1">
      <alignment horizontal="left" vertical="center"/>
    </xf>
    <xf numFmtId="0" fontId="4" fillId="0" borderId="24" xfId="77" applyFont="1" applyFill="1" applyBorder="1" applyAlignment="1">
      <alignment vertical="center"/>
    </xf>
    <xf numFmtId="0" fontId="2" fillId="0" borderId="14" xfId="77" applyFont="1" applyFill="1" applyBorder="1" applyAlignment="1">
      <alignment horizontal="center" vertical="center"/>
    </xf>
    <xf numFmtId="43" fontId="2" fillId="0" borderId="14" xfId="5" applyNumberFormat="1" applyFont="1" applyFill="1" applyBorder="1" applyAlignment="1">
      <alignment horizontal="right" vertical="center"/>
    </xf>
    <xf numFmtId="0" fontId="2" fillId="0" borderId="14" xfId="77" quotePrefix="1" applyFont="1" applyBorder="1" applyAlignment="1">
      <alignment horizontal="left" vertical="center"/>
    </xf>
    <xf numFmtId="0" fontId="2" fillId="0" borderId="14" xfId="77" applyFont="1" applyBorder="1" applyAlignment="1">
      <alignment vertical="center"/>
    </xf>
    <xf numFmtId="0" fontId="16" fillId="0" borderId="14" xfId="77" applyFont="1" applyFill="1" applyBorder="1" applyAlignment="1">
      <alignment horizontal="left" vertical="center" wrapText="1"/>
    </xf>
    <xf numFmtId="0" fontId="2" fillId="0" borderId="24" xfId="77" applyFont="1" applyBorder="1" applyAlignment="1">
      <alignment vertical="center" wrapText="1"/>
    </xf>
    <xf numFmtId="0" fontId="4" fillId="0" borderId="14" xfId="77" applyFont="1" applyBorder="1" applyAlignment="1">
      <alignment vertical="center" wrapText="1"/>
    </xf>
    <xf numFmtId="0" fontId="10" fillId="0" borderId="24" xfId="77" applyFont="1" applyBorder="1" applyAlignment="1">
      <alignment horizontal="left" vertical="center" wrapText="1"/>
    </xf>
    <xf numFmtId="0" fontId="2" fillId="0" borderId="24" xfId="77" applyFont="1" applyBorder="1" applyAlignment="1">
      <alignment horizontal="left" vertical="center" wrapText="1"/>
    </xf>
    <xf numFmtId="3" fontId="2" fillId="0" borderId="14" xfId="77" applyNumberFormat="1" applyFont="1" applyBorder="1" applyAlignment="1">
      <alignment horizontal="center" vertical="center"/>
    </xf>
    <xf numFmtId="0" fontId="9" fillId="0" borderId="24" xfId="77" applyFont="1" applyFill="1" applyBorder="1" applyAlignment="1">
      <alignment vertical="center"/>
    </xf>
    <xf numFmtId="165" fontId="2" fillId="0" borderId="14" xfId="5" applyNumberFormat="1" applyFont="1" applyBorder="1" applyAlignment="1">
      <alignment horizontal="right" vertical="center"/>
    </xf>
    <xf numFmtId="0" fontId="2" fillId="0" borderId="8" xfId="77" applyFont="1" applyBorder="1" applyAlignment="1">
      <alignment vertical="center" wrapText="1"/>
    </xf>
    <xf numFmtId="3" fontId="2" fillId="0" borderId="8" xfId="77" applyNumberFormat="1" applyFont="1" applyBorder="1" applyAlignment="1">
      <alignment horizontal="center" vertical="center"/>
    </xf>
    <xf numFmtId="0" fontId="15" fillId="0" borderId="14" xfId="77" applyNumberFormat="1" applyFont="1" applyBorder="1" applyAlignment="1">
      <alignment horizontal="center" vertical="center"/>
    </xf>
    <xf numFmtId="0" fontId="2" fillId="0" borderId="14" xfId="77" applyFont="1" applyBorder="1" applyAlignment="1">
      <alignment vertical="center" wrapText="1"/>
    </xf>
    <xf numFmtId="0" fontId="2" fillId="0" borderId="14" xfId="77" applyNumberFormat="1" applyFont="1" applyFill="1" applyBorder="1" applyAlignment="1">
      <alignment horizontal="center" vertical="center"/>
    </xf>
    <xf numFmtId="3" fontId="2" fillId="0" borderId="14" xfId="5" applyNumberFormat="1" applyFont="1" applyBorder="1" applyAlignment="1">
      <alignment horizontal="right" vertical="center"/>
    </xf>
    <xf numFmtId="176" fontId="2" fillId="0" borderId="14" xfId="5" applyNumberFormat="1" applyFont="1" applyBorder="1" applyAlignment="1">
      <alignment horizontal="right" vertical="center"/>
    </xf>
    <xf numFmtId="0" fontId="2" fillId="2" borderId="14" xfId="77" applyNumberFormat="1" applyFont="1" applyFill="1" applyBorder="1" applyAlignment="1">
      <alignment horizontal="center" vertical="center"/>
    </xf>
    <xf numFmtId="0" fontId="2" fillId="2" borderId="14" xfId="77" applyFont="1" applyFill="1" applyBorder="1" applyAlignment="1">
      <alignment vertical="center" wrapText="1"/>
    </xf>
    <xf numFmtId="0" fontId="2" fillId="2" borderId="8" xfId="77" applyFont="1" applyFill="1" applyBorder="1" applyAlignment="1">
      <alignment horizontal="center" vertical="center"/>
    </xf>
    <xf numFmtId="0" fontId="2" fillId="2" borderId="8" xfId="77" applyFont="1" applyFill="1" applyBorder="1" applyAlignment="1">
      <alignment vertical="center"/>
    </xf>
    <xf numFmtId="4" fontId="2" fillId="2" borderId="8" xfId="77" applyNumberFormat="1" applyFont="1" applyFill="1" applyBorder="1" applyAlignment="1">
      <alignment horizontal="center" vertical="center"/>
    </xf>
    <xf numFmtId="43" fontId="2" fillId="2" borderId="8" xfId="5" applyNumberFormat="1" applyFont="1" applyFill="1" applyBorder="1" applyAlignment="1">
      <alignment horizontal="right" vertical="center"/>
    </xf>
    <xf numFmtId="0" fontId="2" fillId="2" borderId="8" xfId="77" applyFont="1" applyFill="1" applyBorder="1" applyAlignment="1" applyProtection="1">
      <alignment horizontal="center" vertical="center"/>
    </xf>
    <xf numFmtId="0" fontId="2" fillId="2" borderId="8" xfId="77" applyFont="1" applyFill="1" applyBorder="1" applyAlignment="1" applyProtection="1">
      <alignment horizontal="left" vertical="center" wrapText="1"/>
    </xf>
    <xf numFmtId="0" fontId="2" fillId="2" borderId="8" xfId="77" quotePrefix="1" applyFont="1" applyFill="1" applyBorder="1" applyAlignment="1" applyProtection="1">
      <alignment horizontal="left" vertical="center" wrapText="1"/>
    </xf>
    <xf numFmtId="0" fontId="3" fillId="2" borderId="16" xfId="77" applyFont="1" applyFill="1" applyBorder="1" applyAlignment="1" applyProtection="1">
      <alignment horizontal="center" vertical="center"/>
    </xf>
    <xf numFmtId="0" fontId="3" fillId="2" borderId="17" xfId="77" applyFont="1" applyFill="1" applyBorder="1" applyAlignment="1" applyProtection="1">
      <alignment horizontal="left" vertical="center" wrapText="1"/>
    </xf>
    <xf numFmtId="0" fontId="3" fillId="2" borderId="17" xfId="77" applyFont="1" applyFill="1" applyBorder="1" applyAlignment="1" applyProtection="1">
      <alignment horizontal="center" vertical="center"/>
    </xf>
    <xf numFmtId="4" fontId="3" fillId="2" borderId="17" xfId="77" applyNumberFormat="1" applyFont="1" applyFill="1" applyBorder="1" applyAlignment="1" applyProtection="1">
      <alignment horizontal="center" vertical="center"/>
    </xf>
    <xf numFmtId="43" fontId="3" fillId="2" borderId="18" xfId="5" quotePrefix="1" applyNumberFormat="1" applyFont="1" applyFill="1" applyBorder="1" applyAlignment="1">
      <alignment horizontal="right" vertical="center"/>
    </xf>
    <xf numFmtId="43" fontId="3" fillId="2" borderId="18" xfId="5" applyNumberFormat="1" applyFont="1" applyFill="1" applyBorder="1" applyAlignment="1">
      <alignment horizontal="right" vertical="center"/>
    </xf>
    <xf numFmtId="165" fontId="2" fillId="2" borderId="0" xfId="19" applyNumberFormat="1" applyFont="1" applyFill="1" applyAlignment="1">
      <alignment horizontal="right" vertical="center"/>
    </xf>
    <xf numFmtId="0" fontId="3" fillId="2" borderId="14" xfId="2" applyNumberFormat="1" applyFont="1" applyFill="1" applyBorder="1" applyAlignment="1">
      <alignment horizontal="center" vertical="center"/>
    </xf>
    <xf numFmtId="4" fontId="3" fillId="2" borderId="14" xfId="5" applyNumberFormat="1" applyFont="1" applyFill="1" applyBorder="1" applyAlignment="1">
      <alignment horizontal="right" vertical="center"/>
    </xf>
    <xf numFmtId="0" fontId="3" fillId="2" borderId="24" xfId="2" applyFont="1" applyFill="1" applyBorder="1" applyAlignment="1">
      <alignment vertical="center"/>
    </xf>
    <xf numFmtId="43" fontId="2" fillId="2" borderId="14" xfId="5" applyFont="1" applyFill="1" applyBorder="1" applyAlignment="1" applyProtection="1">
      <alignment horizontal="right" vertical="center"/>
      <protection locked="0"/>
    </xf>
    <xf numFmtId="43" fontId="2" fillId="2" borderId="14" xfId="5" applyFont="1" applyFill="1" applyBorder="1" applyAlignment="1" applyProtection="1">
      <alignment vertical="center"/>
      <protection locked="0"/>
    </xf>
    <xf numFmtId="0" fontId="2" fillId="0" borderId="14" xfId="2" applyFont="1" applyBorder="1" applyAlignment="1">
      <alignment horizontal="center" vertical="center"/>
    </xf>
    <xf numFmtId="0" fontId="4" fillId="0" borderId="14" xfId="2" applyFont="1" applyBorder="1" applyAlignment="1">
      <alignment horizontal="left" vertical="center" wrapText="1"/>
    </xf>
    <xf numFmtId="3" fontId="2" fillId="0" borderId="14" xfId="2" applyNumberFormat="1" applyFont="1" applyFill="1" applyBorder="1" applyAlignment="1">
      <alignment horizontal="center" vertical="center"/>
    </xf>
    <xf numFmtId="43" fontId="2" fillId="0" borderId="14" xfId="5" applyFont="1" applyFill="1" applyBorder="1" applyAlignment="1" applyProtection="1">
      <alignment horizontal="right" vertical="center"/>
      <protection locked="0"/>
    </xf>
    <xf numFmtId="0" fontId="4" fillId="0" borderId="24" xfId="2" applyFont="1" applyBorder="1" applyAlignment="1">
      <alignment horizontal="left" vertical="center" wrapText="1"/>
    </xf>
    <xf numFmtId="0" fontId="10" fillId="0" borderId="24" xfId="2" quotePrefix="1" applyFont="1" applyBorder="1" applyAlignment="1">
      <alignment horizontal="left" vertical="center" wrapText="1"/>
    </xf>
    <xf numFmtId="0" fontId="2" fillId="0" borderId="14" xfId="2" applyFont="1" applyBorder="1" applyAlignment="1">
      <alignment horizontal="left" vertical="center" wrapText="1"/>
    </xf>
    <xf numFmtId="0" fontId="2" fillId="0" borderId="24" xfId="2" applyFont="1" applyBorder="1" applyAlignment="1">
      <alignment horizontal="center" vertical="center"/>
    </xf>
    <xf numFmtId="0" fontId="10" fillId="0" borderId="14" xfId="2" quotePrefix="1" applyFont="1" applyBorder="1" applyAlignment="1">
      <alignment horizontal="left" vertical="center" wrapText="1"/>
    </xf>
    <xf numFmtId="0" fontId="2" fillId="0" borderId="14" xfId="2" applyFont="1" applyFill="1" applyBorder="1" applyAlignment="1">
      <alignment horizontal="left" vertical="center" wrapText="1"/>
    </xf>
    <xf numFmtId="0" fontId="6" fillId="2" borderId="24" xfId="2" applyFont="1" applyFill="1" applyBorder="1" applyAlignment="1">
      <alignment horizontal="left" vertical="center"/>
    </xf>
    <xf numFmtId="175" fontId="2" fillId="0" borderId="8" xfId="9" applyNumberFormat="1" applyFont="1" applyBorder="1" applyAlignment="1">
      <alignment horizontal="center" vertical="center"/>
    </xf>
    <xf numFmtId="165" fontId="2" fillId="2" borderId="14" xfId="5" applyNumberFormat="1" applyFont="1" applyFill="1" applyBorder="1" applyAlignment="1" applyProtection="1">
      <alignment horizontal="right" vertical="center"/>
      <protection locked="0"/>
    </xf>
    <xf numFmtId="0" fontId="6" fillId="0" borderId="14" xfId="2" applyFont="1" applyBorder="1" applyAlignment="1">
      <alignment vertical="center"/>
    </xf>
    <xf numFmtId="0" fontId="6" fillId="0" borderId="24" xfId="2" applyFont="1" applyBorder="1" applyAlignment="1">
      <alignment vertical="center"/>
    </xf>
    <xf numFmtId="0" fontId="15" fillId="0" borderId="14" xfId="2" quotePrefix="1" applyFont="1" applyBorder="1" applyAlignment="1">
      <alignment horizontal="left" vertical="center"/>
    </xf>
    <xf numFmtId="0" fontId="15" fillId="0" borderId="14" xfId="2" applyFont="1" applyBorder="1" applyAlignment="1">
      <alignment horizontal="left" vertical="center"/>
    </xf>
    <xf numFmtId="3" fontId="15" fillId="0" borderId="14" xfId="2" applyNumberFormat="1" applyFont="1" applyFill="1" applyBorder="1" applyAlignment="1">
      <alignment horizontal="right" vertical="center"/>
    </xf>
    <xf numFmtId="176" fontId="15" fillId="0" borderId="14" xfId="5" applyNumberFormat="1" applyFont="1" applyFill="1" applyBorder="1" applyAlignment="1">
      <alignment horizontal="right" vertical="center"/>
    </xf>
    <xf numFmtId="0" fontId="15" fillId="0" borderId="24" xfId="2" applyFont="1" applyBorder="1" applyAlignment="1">
      <alignment horizontal="left" vertical="center" wrapText="1"/>
    </xf>
    <xf numFmtId="0" fontId="15" fillId="0" borderId="14" xfId="2" applyFont="1" applyBorder="1" applyAlignment="1">
      <alignment horizontal="center" vertical="center"/>
    </xf>
    <xf numFmtId="0" fontId="15" fillId="0" borderId="14" xfId="2" applyFont="1" applyBorder="1" applyAlignment="1">
      <alignment vertical="center"/>
    </xf>
    <xf numFmtId="3" fontId="2" fillId="0" borderId="14" xfId="2" applyNumberFormat="1" applyFont="1" applyBorder="1" applyAlignment="1">
      <alignment vertical="center"/>
    </xf>
    <xf numFmtId="0" fontId="10" fillId="0" borderId="14" xfId="2" applyFont="1" applyBorder="1" applyAlignment="1">
      <alignment horizontal="left" vertical="center" wrapText="1"/>
    </xf>
    <xf numFmtId="0" fontId="2" fillId="0" borderId="14" xfId="2" applyFont="1" applyBorder="1" applyAlignment="1">
      <alignment vertical="center"/>
    </xf>
    <xf numFmtId="3" fontId="2" fillId="0" borderId="42" xfId="7" applyNumberFormat="1" applyFont="1" applyFill="1" applyBorder="1" applyAlignment="1" applyProtection="1">
      <alignment horizontal="right" vertical="center"/>
      <protection locked="0"/>
    </xf>
    <xf numFmtId="0" fontId="15" fillId="0" borderId="24" xfId="2" applyFont="1" applyBorder="1" applyAlignment="1">
      <alignment vertical="center"/>
    </xf>
    <xf numFmtId="43" fontId="15" fillId="2" borderId="14" xfId="5" applyFont="1" applyFill="1" applyBorder="1" applyAlignment="1" applyProtection="1">
      <alignment horizontal="right" vertical="center"/>
      <protection locked="0"/>
    </xf>
    <xf numFmtId="43" fontId="3" fillId="2" borderId="11" xfId="5" applyFont="1" applyFill="1" applyBorder="1" applyAlignment="1" applyProtection="1">
      <alignment horizontal="right" vertical="center"/>
      <protection locked="0"/>
    </xf>
    <xf numFmtId="43" fontId="3" fillId="2" borderId="13" xfId="5" applyFont="1" applyFill="1" applyBorder="1" applyAlignment="1" applyProtection="1">
      <alignment horizontal="right" vertical="center"/>
      <protection locked="0"/>
    </xf>
    <xf numFmtId="0" fontId="2" fillId="0" borderId="14" xfId="2" applyNumberFormat="1" applyFont="1" applyBorder="1" applyAlignment="1">
      <alignment horizontal="center" vertical="top"/>
    </xf>
    <xf numFmtId="0" fontId="6" fillId="0" borderId="14" xfId="2" applyFont="1" applyFill="1" applyBorder="1" applyAlignment="1">
      <alignment vertical="top"/>
    </xf>
    <xf numFmtId="0" fontId="2" fillId="0" borderId="14" xfId="2" applyFont="1" applyBorder="1" applyAlignment="1">
      <alignment horizontal="center" vertical="top"/>
    </xf>
    <xf numFmtId="3" fontId="2" fillId="0" borderId="14" xfId="56" applyNumberFormat="1" applyFont="1" applyBorder="1" applyAlignment="1">
      <alignment horizontal="center" vertical="top"/>
    </xf>
    <xf numFmtId="0" fontId="2" fillId="0" borderId="14" xfId="2" applyFont="1" applyFill="1" applyBorder="1" applyAlignment="1">
      <alignment horizontal="center" vertical="top"/>
    </xf>
    <xf numFmtId="0" fontId="10" fillId="0" borderId="14" xfId="2" quotePrefix="1" applyFont="1" applyBorder="1" applyAlignment="1">
      <alignment horizontal="left" vertical="top" wrapText="1"/>
    </xf>
    <xf numFmtId="169" fontId="2" fillId="0" borderId="14" xfId="2" applyNumberFormat="1" applyFont="1" applyFill="1" applyBorder="1" applyAlignment="1">
      <alignment horizontal="center" vertical="top"/>
    </xf>
    <xf numFmtId="0" fontId="10" fillId="0" borderId="14" xfId="2" applyFont="1" applyFill="1" applyBorder="1" applyAlignment="1">
      <alignment horizontal="left" vertical="top" wrapText="1"/>
    </xf>
    <xf numFmtId="0" fontId="2" fillId="0" borderId="14" xfId="2" applyFont="1" applyFill="1" applyBorder="1" applyAlignment="1">
      <alignment horizontal="left" vertical="top" wrapText="1"/>
    </xf>
    <xf numFmtId="3" fontId="2" fillId="0" borderId="14" xfId="2" applyNumberFormat="1" applyFont="1" applyFill="1" applyBorder="1" applyAlignment="1">
      <alignment horizontal="center" vertical="top"/>
    </xf>
    <xf numFmtId="0" fontId="2" fillId="0" borderId="24" xfId="2" applyFont="1" applyFill="1" applyBorder="1" applyAlignment="1">
      <alignment horizontal="left" vertical="top" wrapText="1"/>
    </xf>
    <xf numFmtId="0" fontId="6" fillId="2" borderId="0" xfId="2" applyFont="1" applyFill="1" applyBorder="1" applyAlignment="1">
      <alignment horizontal="left" vertical="center"/>
    </xf>
    <xf numFmtId="0" fontId="10" fillId="0" borderId="38" xfId="2" quotePrefix="1" applyFont="1" applyBorder="1" applyAlignment="1">
      <alignment horizontal="left" vertical="center" wrapText="1"/>
    </xf>
    <xf numFmtId="3" fontId="2" fillId="0" borderId="9" xfId="58" applyNumberFormat="1" applyFont="1" applyBorder="1" applyAlignment="1" applyProtection="1">
      <alignment vertical="center"/>
      <protection locked="0"/>
    </xf>
    <xf numFmtId="3" fontId="2" fillId="2" borderId="42" xfId="7" applyNumberFormat="1" applyFont="1" applyFill="1" applyBorder="1" applyAlignment="1" applyProtection="1">
      <alignment horizontal="right" vertical="center"/>
      <protection locked="0"/>
    </xf>
    <xf numFmtId="0" fontId="2" fillId="2" borderId="22" xfId="2" quotePrefix="1" applyFont="1" applyFill="1" applyBorder="1" applyAlignment="1">
      <alignment horizontal="center" vertical="center"/>
    </xf>
    <xf numFmtId="0" fontId="2" fillId="2" borderId="8" xfId="2" applyFont="1" applyFill="1" applyBorder="1" applyAlignment="1">
      <alignment horizontal="left" vertical="center"/>
    </xf>
    <xf numFmtId="1" fontId="2" fillId="2" borderId="8" xfId="2" applyNumberFormat="1" applyFont="1" applyFill="1" applyBorder="1" applyAlignment="1">
      <alignment horizontal="center" vertical="center"/>
    </xf>
    <xf numFmtId="3" fontId="2" fillId="0" borderId="8" xfId="58" applyNumberFormat="1" applyFont="1" applyBorder="1" applyAlignment="1" applyProtection="1">
      <alignment vertical="center"/>
      <protection locked="0"/>
    </xf>
    <xf numFmtId="3" fontId="2" fillId="2" borderId="41" xfId="7" applyNumberFormat="1" applyFont="1" applyFill="1" applyBorder="1" applyAlignment="1" applyProtection="1">
      <alignment horizontal="right" vertical="center"/>
      <protection locked="0"/>
    </xf>
    <xf numFmtId="0" fontId="2" fillId="2" borderId="22" xfId="2" applyFont="1" applyFill="1" applyBorder="1" applyAlignment="1">
      <alignment horizontal="left" vertical="center"/>
    </xf>
    <xf numFmtId="0" fontId="6" fillId="2" borderId="8" xfId="2" applyFont="1" applyFill="1" applyBorder="1" applyAlignment="1">
      <alignment vertical="center"/>
    </xf>
    <xf numFmtId="165" fontId="15" fillId="2" borderId="8" xfId="5" applyNumberFormat="1" applyFont="1" applyFill="1" applyBorder="1" applyAlignment="1">
      <alignment horizontal="right" vertical="center"/>
    </xf>
    <xf numFmtId="176" fontId="15" fillId="2" borderId="41" xfId="5" applyNumberFormat="1" applyFont="1" applyFill="1" applyBorder="1" applyAlignment="1">
      <alignment horizontal="right" vertical="center"/>
    </xf>
    <xf numFmtId="176" fontId="15" fillId="2" borderId="9" xfId="5" applyNumberFormat="1" applyFont="1" applyFill="1" applyBorder="1" applyAlignment="1">
      <alignment horizontal="right" vertical="center"/>
    </xf>
    <xf numFmtId="0" fontId="2" fillId="2" borderId="22" xfId="2" applyFont="1" applyFill="1" applyBorder="1" applyAlignment="1">
      <alignment horizontal="center" vertical="center"/>
    </xf>
    <xf numFmtId="176" fontId="2" fillId="2" borderId="9" xfId="5" applyNumberFormat="1" applyFont="1" applyFill="1" applyBorder="1" applyAlignment="1">
      <alignment horizontal="right" vertical="center"/>
    </xf>
    <xf numFmtId="175" fontId="2" fillId="2" borderId="8" xfId="9" applyNumberFormat="1" applyFont="1" applyFill="1" applyBorder="1" applyAlignment="1">
      <alignment horizontal="center" vertical="center"/>
    </xf>
    <xf numFmtId="176" fontId="2" fillId="2" borderId="41" xfId="5" applyNumberFormat="1" applyFont="1" applyFill="1" applyBorder="1" applyAlignment="1">
      <alignment horizontal="center" vertical="center"/>
    </xf>
    <xf numFmtId="176" fontId="2" fillId="2" borderId="0" xfId="5" applyNumberFormat="1" applyFont="1" applyFill="1" applyBorder="1" applyAlignment="1">
      <alignment horizontal="right" vertical="center"/>
    </xf>
    <xf numFmtId="0" fontId="6" fillId="0" borderId="24" xfId="2" applyFont="1" applyBorder="1" applyAlignment="1">
      <alignment vertical="top"/>
    </xf>
    <xf numFmtId="4" fontId="2" fillId="0" borderId="14" xfId="56" applyNumberFormat="1" applyFont="1" applyBorder="1" applyAlignment="1">
      <alignment horizontal="right" vertical="top"/>
    </xf>
    <xf numFmtId="0" fontId="10" fillId="0" borderId="24" xfId="2" applyFont="1" applyBorder="1" applyAlignment="1">
      <alignment horizontal="left" vertical="top" wrapText="1"/>
    </xf>
    <xf numFmtId="3" fontId="2" fillId="0" borderId="14" xfId="20" applyNumberFormat="1" applyFont="1" applyBorder="1" applyAlignment="1">
      <alignment horizontal="center" vertical="top"/>
    </xf>
    <xf numFmtId="4" fontId="2" fillId="0" borderId="14" xfId="20" applyNumberFormat="1" applyFont="1" applyBorder="1" applyAlignment="1">
      <alignment horizontal="right" vertical="top"/>
    </xf>
    <xf numFmtId="4" fontId="2" fillId="0" borderId="0" xfId="20" applyNumberFormat="1" applyFont="1" applyBorder="1" applyAlignment="1">
      <alignment horizontal="right" vertical="top"/>
    </xf>
    <xf numFmtId="0" fontId="2" fillId="0" borderId="14" xfId="2" applyNumberFormat="1" applyFont="1" applyFill="1" applyBorder="1" applyAlignment="1">
      <alignment horizontal="center" vertical="top"/>
    </xf>
    <xf numFmtId="3" fontId="2" fillId="0" borderId="9" xfId="2" applyNumberFormat="1" applyFont="1" applyFill="1" applyBorder="1" applyAlignment="1">
      <alignment horizontal="right" vertical="top"/>
    </xf>
    <xf numFmtId="43" fontId="2" fillId="0" borderId="14" xfId="5" applyFont="1" applyFill="1" applyBorder="1" applyAlignment="1" applyProtection="1">
      <alignment vertical="center"/>
      <protection locked="0"/>
    </xf>
    <xf numFmtId="0" fontId="2" fillId="0" borderId="24" xfId="2" applyFont="1" applyBorder="1" applyAlignment="1">
      <alignment horizontal="left" vertical="top" wrapText="1"/>
    </xf>
    <xf numFmtId="3" fontId="2" fillId="0" borderId="9" xfId="2" applyNumberFormat="1" applyFont="1" applyBorder="1" applyAlignment="1">
      <alignment horizontal="right" vertical="top"/>
    </xf>
    <xf numFmtId="3" fontId="2" fillId="2" borderId="24" xfId="2" applyNumberFormat="1" applyFont="1" applyFill="1" applyBorder="1" applyAlignment="1">
      <alignment horizontal="center" vertical="center"/>
    </xf>
    <xf numFmtId="43" fontId="2" fillId="2" borderId="47" xfId="5" applyFont="1" applyFill="1" applyBorder="1" applyAlignment="1" applyProtection="1">
      <alignment horizontal="right" vertical="center"/>
      <protection locked="0"/>
    </xf>
    <xf numFmtId="0" fontId="2" fillId="2" borderId="23" xfId="2" quotePrefix="1" applyFont="1" applyFill="1" applyBorder="1" applyAlignment="1">
      <alignment horizontal="center" vertical="center"/>
    </xf>
    <xf numFmtId="0" fontId="2" fillId="2" borderId="23" xfId="2" applyFont="1" applyFill="1" applyBorder="1" applyAlignment="1">
      <alignment horizontal="left" vertical="center"/>
    </xf>
    <xf numFmtId="43" fontId="2" fillId="2" borderId="23" xfId="5" applyFont="1" applyFill="1" applyBorder="1" applyAlignment="1" applyProtection="1">
      <alignment horizontal="right" vertical="center"/>
      <protection locked="0"/>
    </xf>
    <xf numFmtId="3" fontId="3" fillId="2" borderId="48" xfId="7" applyNumberFormat="1" applyFont="1" applyFill="1" applyBorder="1" applyAlignment="1" applyProtection="1">
      <alignment horizontal="right" vertical="center"/>
      <protection locked="0"/>
    </xf>
    <xf numFmtId="172" fontId="2" fillId="2" borderId="8" xfId="5" applyNumberFormat="1" applyFont="1" applyFill="1" applyBorder="1" applyAlignment="1">
      <alignment horizontal="right" vertical="center"/>
    </xf>
    <xf numFmtId="165" fontId="2" fillId="2" borderId="41" xfId="5" applyNumberFormat="1" applyFont="1" applyFill="1" applyBorder="1" applyAlignment="1">
      <alignment horizontal="right" vertical="center"/>
    </xf>
    <xf numFmtId="0" fontId="3" fillId="2" borderId="22" xfId="2" applyFont="1" applyFill="1" applyBorder="1" applyAlignment="1" applyProtection="1">
      <alignment horizontal="center" vertical="center"/>
    </xf>
    <xf numFmtId="4" fontId="3" fillId="2" borderId="8" xfId="2" applyNumberFormat="1" applyFont="1" applyFill="1" applyBorder="1" applyAlignment="1">
      <alignment horizontal="center" vertical="center"/>
    </xf>
    <xf numFmtId="172" fontId="3" fillId="2" borderId="8" xfId="5" applyNumberFormat="1" applyFont="1" applyFill="1" applyBorder="1" applyAlignment="1">
      <alignment horizontal="right" vertical="center"/>
    </xf>
    <xf numFmtId="165" fontId="3" fillId="2" borderId="41" xfId="5" applyNumberFormat="1" applyFont="1" applyFill="1" applyBorder="1" applyAlignment="1">
      <alignment horizontal="right" vertical="center"/>
    </xf>
    <xf numFmtId="0" fontId="3" fillId="2" borderId="49" xfId="2" applyFont="1" applyFill="1" applyBorder="1" applyAlignment="1" applyProtection="1">
      <alignment horizontal="center" vertical="center"/>
    </xf>
    <xf numFmtId="4" fontId="3" fillId="2" borderId="17" xfId="2" applyNumberFormat="1" applyFont="1" applyFill="1" applyBorder="1" applyAlignment="1" applyProtection="1">
      <alignment horizontal="center" vertical="center"/>
    </xf>
    <xf numFmtId="172" fontId="3" fillId="2" borderId="18" xfId="5" quotePrefix="1" applyNumberFormat="1" applyFont="1" applyFill="1" applyBorder="1" applyAlignment="1">
      <alignment horizontal="right" vertical="center"/>
    </xf>
    <xf numFmtId="165" fontId="3" fillId="2" borderId="50" xfId="5" applyNumberFormat="1" applyFont="1" applyFill="1" applyBorder="1" applyAlignment="1">
      <alignment horizontal="right" vertical="center"/>
    </xf>
    <xf numFmtId="172" fontId="2" fillId="2" borderId="14" xfId="5" applyNumberFormat="1" applyFont="1" applyFill="1" applyBorder="1" applyAlignment="1">
      <alignment horizontal="centerContinuous" vertical="center"/>
    </xf>
    <xf numFmtId="165" fontId="2" fillId="2" borderId="14" xfId="5" applyNumberFormat="1" applyFont="1" applyFill="1" applyBorder="1" applyAlignment="1">
      <alignment vertical="center"/>
    </xf>
    <xf numFmtId="172" fontId="2" fillId="2" borderId="14" xfId="5" applyNumberFormat="1" applyFont="1" applyFill="1" applyBorder="1" applyAlignment="1">
      <alignment vertical="center"/>
    </xf>
    <xf numFmtId="4" fontId="2" fillId="2" borderId="14" xfId="48" applyNumberFormat="1" applyFont="1" applyFill="1" applyBorder="1" applyAlignment="1">
      <alignment horizontal="center" vertical="center"/>
    </xf>
    <xf numFmtId="172" fontId="2" fillId="2" borderId="14" xfId="5" applyNumberFormat="1" applyFont="1" applyFill="1" applyBorder="1" applyAlignment="1">
      <alignment horizontal="right" vertical="center"/>
    </xf>
    <xf numFmtId="3" fontId="2" fillId="2" borderId="14" xfId="48" applyNumberFormat="1" applyFont="1" applyFill="1" applyBorder="1" applyAlignment="1">
      <alignment horizontal="center" vertical="center"/>
    </xf>
    <xf numFmtId="0" fontId="2" fillId="2" borderId="14" xfId="2" applyNumberFormat="1" applyFont="1" applyFill="1" applyBorder="1" applyAlignment="1">
      <alignment horizontal="left" vertical="center"/>
    </xf>
    <xf numFmtId="0" fontId="2" fillId="0" borderId="14" xfId="2" quotePrefix="1" applyFont="1" applyBorder="1" applyAlignment="1">
      <alignment horizontal="left" vertical="center" wrapText="1"/>
    </xf>
    <xf numFmtId="172" fontId="2" fillId="2" borderId="0" xfId="5" applyNumberFormat="1" applyFont="1" applyFill="1" applyBorder="1" applyAlignment="1">
      <alignment horizontal="center" vertical="center"/>
    </xf>
    <xf numFmtId="0" fontId="15" fillId="2" borderId="14" xfId="2" applyNumberFormat="1" applyFont="1" applyFill="1" applyBorder="1" applyAlignment="1">
      <alignment horizontal="left" vertical="center"/>
    </xf>
    <xf numFmtId="0" fontId="15" fillId="2" borderId="14" xfId="2" applyFont="1" applyFill="1" applyBorder="1" applyAlignment="1">
      <alignment horizontal="left" vertical="center"/>
    </xf>
    <xf numFmtId="4" fontId="15" fillId="2" borderId="14" xfId="5" applyNumberFormat="1" applyFont="1" applyFill="1" applyBorder="1" applyAlignment="1">
      <alignment horizontal="right" vertical="center"/>
    </xf>
    <xf numFmtId="172" fontId="15" fillId="2" borderId="14" xfId="5" applyNumberFormat="1" applyFont="1" applyFill="1" applyBorder="1" applyAlignment="1">
      <alignment horizontal="right" vertical="center"/>
    </xf>
    <xf numFmtId="172" fontId="2" fillId="2" borderId="0" xfId="5" applyNumberFormat="1" applyFont="1" applyFill="1" applyBorder="1" applyAlignment="1">
      <alignment horizontal="right" vertical="center"/>
    </xf>
    <xf numFmtId="4" fontId="15" fillId="2" borderId="14" xfId="12" applyNumberFormat="1" applyFont="1" applyFill="1" applyBorder="1" applyAlignment="1">
      <alignment horizontal="right" vertical="center"/>
    </xf>
    <xf numFmtId="4" fontId="15" fillId="2" borderId="14" xfId="12" applyNumberFormat="1" applyFont="1" applyFill="1" applyBorder="1" applyAlignment="1">
      <alignment horizontal="center" vertical="center"/>
    </xf>
    <xf numFmtId="172" fontId="3" fillId="2" borderId="12" xfId="5" applyNumberFormat="1" applyFont="1" applyFill="1" applyBorder="1" applyAlignment="1">
      <alignment horizontal="right" vertical="center"/>
    </xf>
    <xf numFmtId="165" fontId="3" fillId="2" borderId="13" xfId="5" applyNumberFormat="1" applyFont="1" applyFill="1" applyBorder="1" applyAlignment="1">
      <alignment horizontal="right" vertical="center"/>
    </xf>
    <xf numFmtId="176" fontId="2" fillId="2" borderId="14" xfId="5" applyNumberFormat="1" applyFont="1" applyFill="1" applyBorder="1" applyAlignment="1">
      <alignment vertical="center"/>
    </xf>
    <xf numFmtId="0" fontId="2" fillId="0" borderId="14" xfId="2" applyFont="1" applyBorder="1" applyAlignment="1">
      <alignment horizontal="left" vertical="center"/>
    </xf>
    <xf numFmtId="3" fontId="2" fillId="0" borderId="14" xfId="2" applyNumberFormat="1" applyFont="1" applyFill="1" applyBorder="1" applyAlignment="1">
      <alignment horizontal="right" vertical="center"/>
    </xf>
    <xf numFmtId="176" fontId="2" fillId="0" borderId="14" xfId="5" applyNumberFormat="1" applyFont="1" applyFill="1" applyBorder="1" applyAlignment="1">
      <alignment horizontal="right" vertical="center"/>
    </xf>
    <xf numFmtId="4" fontId="2" fillId="0" borderId="14" xfId="2" applyNumberFormat="1" applyFont="1" applyFill="1" applyBorder="1" applyAlignment="1">
      <alignment horizontal="center" vertical="center"/>
    </xf>
    <xf numFmtId="43" fontId="2" fillId="3" borderId="42" xfId="5" applyFont="1" applyFill="1" applyBorder="1" applyAlignment="1">
      <alignment horizontal="center" vertical="center"/>
    </xf>
    <xf numFmtId="4" fontId="2" fillId="0" borderId="14" xfId="2" applyNumberFormat="1" applyFont="1" applyFill="1" applyBorder="1" applyAlignment="1">
      <alignment horizontal="right" vertical="center"/>
    </xf>
    <xf numFmtId="165" fontId="2" fillId="0" borderId="8" xfId="5" applyNumberFormat="1" applyFont="1" applyFill="1" applyBorder="1" applyAlignment="1">
      <alignment horizontal="right" vertical="center"/>
    </xf>
    <xf numFmtId="4" fontId="2" fillId="2" borderId="14" xfId="2" applyNumberFormat="1" applyFont="1" applyFill="1" applyBorder="1" applyAlignment="1">
      <alignment horizontal="right" vertical="center"/>
    </xf>
    <xf numFmtId="165" fontId="15" fillId="2" borderId="24" xfId="18" applyNumberFormat="1" applyFont="1" applyFill="1" applyBorder="1" applyAlignment="1" applyProtection="1">
      <alignment horizontal="right" vertical="center"/>
    </xf>
    <xf numFmtId="165" fontId="2" fillId="2" borderId="8" xfId="18" applyNumberFormat="1" applyFont="1" applyFill="1" applyBorder="1" applyAlignment="1">
      <alignment horizontal="right" vertical="center"/>
    </xf>
    <xf numFmtId="165" fontId="2" fillId="2" borderId="24" xfId="18" applyNumberFormat="1" applyFont="1" applyFill="1" applyBorder="1" applyAlignment="1">
      <alignment horizontal="right" vertical="center"/>
    </xf>
    <xf numFmtId="0" fontId="10" fillId="2" borderId="14" xfId="2" applyFont="1" applyFill="1" applyBorder="1" applyAlignment="1" applyProtection="1">
      <alignment horizontal="left" vertical="center" wrapText="1"/>
    </xf>
    <xf numFmtId="165" fontId="15" fillId="2" borderId="14" xfId="18" applyNumberFormat="1" applyFont="1" applyFill="1" applyBorder="1" applyAlignment="1" applyProtection="1">
      <alignment horizontal="center" vertical="center"/>
    </xf>
    <xf numFmtId="0" fontId="2" fillId="0" borderId="14" xfId="2" applyBorder="1" applyAlignment="1">
      <alignment horizontal="center" vertical="center"/>
    </xf>
    <xf numFmtId="3" fontId="2" fillId="0" borderId="14" xfId="2" applyNumberFormat="1" applyBorder="1" applyAlignment="1">
      <alignment horizontal="center" vertical="center"/>
    </xf>
    <xf numFmtId="4" fontId="2" fillId="0" borderId="14" xfId="2" applyNumberFormat="1" applyBorder="1" applyAlignment="1">
      <alignment horizontal="right" vertical="center"/>
    </xf>
    <xf numFmtId="176" fontId="0" fillId="0" borderId="14" xfId="5" applyNumberFormat="1" applyFont="1" applyBorder="1" applyAlignment="1">
      <alignment horizontal="right" vertical="center"/>
    </xf>
    <xf numFmtId="0" fontId="2" fillId="0" borderId="14" xfId="2" quotePrefix="1" applyFont="1" applyBorder="1" applyAlignment="1">
      <alignment horizontal="center" vertical="center"/>
    </xf>
    <xf numFmtId="2" fontId="2" fillId="0" borderId="14" xfId="2" applyNumberFormat="1" applyBorder="1" applyAlignment="1">
      <alignment horizontal="center" vertical="center"/>
    </xf>
    <xf numFmtId="3" fontId="2" fillId="3" borderId="14" xfId="40" applyNumberFormat="1" applyFont="1" applyFill="1" applyBorder="1" applyAlignment="1">
      <alignment horizontal="right" vertical="center"/>
    </xf>
    <xf numFmtId="4" fontId="15" fillId="2" borderId="14" xfId="2" applyNumberFormat="1" applyFont="1" applyFill="1" applyBorder="1" applyAlignment="1" applyProtection="1">
      <alignment horizontal="center" vertical="center"/>
    </xf>
    <xf numFmtId="0" fontId="2" fillId="0" borderId="22" xfId="2" applyBorder="1" applyAlignment="1">
      <alignment horizontal="center" vertical="center"/>
    </xf>
    <xf numFmtId="0" fontId="6" fillId="0" borderId="42" xfId="2" applyFont="1" applyBorder="1" applyAlignment="1">
      <alignment vertical="center"/>
    </xf>
    <xf numFmtId="0" fontId="2" fillId="0" borderId="8" xfId="2" applyBorder="1" applyAlignment="1">
      <alignment horizontal="center" vertical="center"/>
    </xf>
    <xf numFmtId="2" fontId="2" fillId="0" borderId="8" xfId="2" applyNumberFormat="1" applyBorder="1" applyAlignment="1">
      <alignment horizontal="center" vertical="center"/>
    </xf>
    <xf numFmtId="176" fontId="0" fillId="0" borderId="41" xfId="5" applyNumberFormat="1" applyFont="1" applyBorder="1" applyAlignment="1">
      <alignment vertical="center"/>
    </xf>
    <xf numFmtId="0" fontId="19" fillId="0" borderId="8" xfId="2" applyFont="1" applyFill="1" applyBorder="1" applyAlignment="1">
      <alignment horizontal="left" vertical="center" wrapText="1"/>
    </xf>
    <xf numFmtId="0" fontId="2" fillId="0" borderId="22" xfId="2" applyFont="1" applyBorder="1" applyAlignment="1">
      <alignment horizontal="center" vertical="center"/>
    </xf>
    <xf numFmtId="0" fontId="2" fillId="0" borderId="42" xfId="2" applyFont="1" applyBorder="1" applyAlignment="1">
      <alignment vertical="center"/>
    </xf>
    <xf numFmtId="2" fontId="2" fillId="0" borderId="24" xfId="2" applyNumberFormat="1" applyFont="1" applyBorder="1" applyAlignment="1">
      <alignment horizontal="center" vertical="center"/>
    </xf>
    <xf numFmtId="175" fontId="2" fillId="0" borderId="8" xfId="9" applyNumberFormat="1" applyFont="1" applyBorder="1" applyAlignment="1">
      <alignment horizontal="right" vertical="center"/>
    </xf>
    <xf numFmtId="176" fontId="2" fillId="0" borderId="41" xfId="5" applyNumberFormat="1" applyFont="1" applyBorder="1" applyAlignment="1">
      <alignment horizontal="right" vertical="center"/>
    </xf>
    <xf numFmtId="0" fontId="2" fillId="0" borderId="9" xfId="2" applyFont="1" applyBorder="1" applyAlignment="1">
      <alignment horizontal="center" vertical="center"/>
    </xf>
    <xf numFmtId="3" fontId="2" fillId="0" borderId="4" xfId="2" applyNumberFormat="1" applyBorder="1" applyAlignment="1">
      <alignment horizontal="center" vertical="center"/>
    </xf>
    <xf numFmtId="0" fontId="2" fillId="0" borderId="14" xfId="2" quotePrefix="1" applyNumberFormat="1" applyFont="1" applyBorder="1" applyAlignment="1">
      <alignment horizontal="center" vertical="center"/>
    </xf>
    <xf numFmtId="0" fontId="2" fillId="0" borderId="24" xfId="2" applyFont="1" applyBorder="1" applyAlignment="1">
      <alignment horizontal="left" vertical="center" wrapText="1"/>
    </xf>
    <xf numFmtId="3" fontId="2" fillId="0" borderId="8" xfId="2" applyNumberFormat="1" applyBorder="1" applyAlignment="1">
      <alignment horizontal="center" vertical="center"/>
    </xf>
    <xf numFmtId="3" fontId="2" fillId="0" borderId="24" xfId="2" applyNumberFormat="1" applyFont="1" applyBorder="1" applyAlignment="1">
      <alignment horizontal="center" vertical="center"/>
    </xf>
    <xf numFmtId="0" fontId="19" fillId="0" borderId="14" xfId="2" applyFont="1" applyFill="1" applyBorder="1" applyAlignment="1">
      <alignment horizontal="left" vertical="center" wrapText="1"/>
    </xf>
    <xf numFmtId="175" fontId="2" fillId="0" borderId="14" xfId="9" applyNumberFormat="1" applyFont="1" applyBorder="1" applyAlignment="1">
      <alignment horizontal="center" vertical="center"/>
    </xf>
    <xf numFmtId="176" fontId="0" fillId="0" borderId="14" xfId="5" applyNumberFormat="1" applyFont="1" applyBorder="1" applyAlignment="1">
      <alignment vertical="center"/>
    </xf>
    <xf numFmtId="175" fontId="2" fillId="2" borderId="0" xfId="2" applyNumberFormat="1" applyFont="1" applyFill="1" applyBorder="1" applyAlignment="1">
      <alignment vertical="center"/>
    </xf>
    <xf numFmtId="0" fontId="2" fillId="0" borderId="22" xfId="2" quotePrefix="1" applyNumberFormat="1" applyFont="1" applyBorder="1" applyAlignment="1">
      <alignment horizontal="center" vertical="center"/>
    </xf>
    <xf numFmtId="0" fontId="2" fillId="0" borderId="8" xfId="2" applyFont="1" applyBorder="1" applyAlignment="1">
      <alignment horizontal="center" vertical="center"/>
    </xf>
    <xf numFmtId="3" fontId="2" fillId="0" borderId="8" xfId="2" applyNumberFormat="1" applyFont="1" applyFill="1" applyBorder="1" applyAlignment="1">
      <alignment horizontal="center" vertical="center"/>
    </xf>
    <xf numFmtId="3" fontId="2" fillId="0" borderId="8" xfId="5" applyNumberFormat="1" applyFont="1" applyBorder="1" applyAlignment="1">
      <alignment horizontal="right" vertical="center"/>
    </xf>
    <xf numFmtId="0" fontId="15" fillId="0" borderId="14" xfId="2" quotePrefix="1" applyFont="1" applyFill="1" applyBorder="1" applyAlignment="1">
      <alignment horizontal="left" vertical="center"/>
    </xf>
    <xf numFmtId="0" fontId="6" fillId="0" borderId="14" xfId="2" applyFont="1" applyFill="1" applyBorder="1" applyAlignment="1">
      <alignment vertical="center"/>
    </xf>
    <xf numFmtId="0" fontId="15" fillId="0" borderId="14" xfId="2" applyFont="1" applyFill="1" applyBorder="1" applyAlignment="1">
      <alignment horizontal="left" vertical="center"/>
    </xf>
    <xf numFmtId="0" fontId="10" fillId="0" borderId="24" xfId="2" quotePrefix="1" applyFont="1" applyFill="1" applyBorder="1" applyAlignment="1">
      <alignment horizontal="left" vertical="center" wrapText="1"/>
    </xf>
    <xf numFmtId="0" fontId="15" fillId="0" borderId="24" xfId="2" applyFont="1" applyFill="1" applyBorder="1" applyAlignment="1">
      <alignment horizontal="left" vertical="center" wrapText="1"/>
    </xf>
    <xf numFmtId="0" fontId="15" fillId="0" borderId="14" xfId="2" applyFont="1" applyFill="1" applyBorder="1" applyAlignment="1">
      <alignment horizontal="center" vertical="center"/>
    </xf>
    <xf numFmtId="0" fontId="15" fillId="0" borderId="14" xfId="2" applyFont="1" applyFill="1" applyBorder="1" applyAlignment="1">
      <alignment vertical="center"/>
    </xf>
    <xf numFmtId="3" fontId="15" fillId="0" borderId="14" xfId="2" applyNumberFormat="1" applyFont="1" applyFill="1" applyBorder="1" applyAlignment="1">
      <alignment horizontal="center" vertical="center"/>
    </xf>
    <xf numFmtId="3" fontId="2" fillId="0" borderId="14" xfId="2" applyNumberFormat="1" applyFont="1" applyFill="1" applyBorder="1" applyAlignment="1">
      <alignment vertical="center"/>
    </xf>
    <xf numFmtId="0" fontId="14" fillId="0" borderId="14" xfId="2" applyFont="1" applyBorder="1" applyAlignment="1">
      <alignment vertical="center"/>
    </xf>
    <xf numFmtId="0" fontId="20" fillId="0" borderId="14" xfId="2" applyFont="1" applyBorder="1" applyAlignment="1">
      <alignment vertical="center"/>
    </xf>
    <xf numFmtId="165" fontId="2" fillId="3" borderId="14" xfId="48" applyNumberFormat="1" applyFont="1" applyFill="1" applyBorder="1" applyAlignment="1">
      <alignment horizontal="right" vertical="center"/>
    </xf>
    <xf numFmtId="176" fontId="2" fillId="2" borderId="14" xfId="5" applyNumberFormat="1" applyFont="1" applyFill="1" applyBorder="1" applyAlignment="1">
      <alignment horizontal="right" vertical="center"/>
    </xf>
    <xf numFmtId="0" fontId="19" fillId="0" borderId="14" xfId="2" applyFont="1" applyBorder="1" applyAlignment="1">
      <alignment horizontal="left" vertical="center" wrapText="1"/>
    </xf>
    <xf numFmtId="3" fontId="2" fillId="0" borderId="8" xfId="2" applyNumberFormat="1" applyFont="1" applyFill="1" applyBorder="1" applyAlignment="1">
      <alignment horizontal="right" vertical="center"/>
    </xf>
    <xf numFmtId="0" fontId="20" fillId="0" borderId="24" xfId="2" applyFont="1" applyBorder="1" applyAlignment="1">
      <alignment vertical="center"/>
    </xf>
    <xf numFmtId="0" fontId="39" fillId="0" borderId="22" xfId="2" applyFont="1" applyFill="1" applyBorder="1" applyAlignment="1">
      <alignment horizontal="center" vertical="center"/>
    </xf>
    <xf numFmtId="0" fontId="41" fillId="0" borderId="8" xfId="2" applyFont="1" applyFill="1" applyBorder="1" applyAlignment="1">
      <alignment vertical="center"/>
    </xf>
    <xf numFmtId="0" fontId="39" fillId="0" borderId="8" xfId="2" applyFont="1" applyFill="1" applyBorder="1" applyAlignment="1">
      <alignment horizontal="center" vertical="center"/>
    </xf>
    <xf numFmtId="3" fontId="39" fillId="0" borderId="8" xfId="2" applyNumberFormat="1" applyFont="1" applyFill="1" applyBorder="1" applyAlignment="1">
      <alignment horizontal="center" vertical="center"/>
    </xf>
    <xf numFmtId="165" fontId="39" fillId="0" borderId="8" xfId="19" applyNumberFormat="1" applyFont="1" applyFill="1" applyBorder="1" applyAlignment="1">
      <alignment vertical="center"/>
    </xf>
    <xf numFmtId="176" fontId="39" fillId="0" borderId="41" xfId="19" applyNumberFormat="1" applyFont="1" applyFill="1" applyBorder="1" applyAlignment="1">
      <alignment horizontal="center" vertical="center"/>
    </xf>
    <xf numFmtId="0" fontId="15" fillId="0" borderId="22" xfId="2" applyFont="1" applyFill="1" applyBorder="1" applyAlignment="1">
      <alignment horizontal="center" vertical="center"/>
    </xf>
    <xf numFmtId="0" fontId="15" fillId="0" borderId="8" xfId="2" applyFont="1" applyFill="1" applyBorder="1" applyAlignment="1">
      <alignment horizontal="center" vertical="center"/>
    </xf>
    <xf numFmtId="3" fontId="15" fillId="0" borderId="8" xfId="2" applyNumberFormat="1" applyFont="1" applyFill="1" applyBorder="1" applyAlignment="1">
      <alignment horizontal="center" vertical="center"/>
    </xf>
    <xf numFmtId="165" fontId="15" fillId="0" borderId="8" xfId="19" applyNumberFormat="1" applyFont="1" applyFill="1" applyBorder="1" applyAlignment="1">
      <alignment vertical="center"/>
    </xf>
    <xf numFmtId="176" fontId="15" fillId="0" borderId="41" xfId="19" applyNumberFormat="1" applyFont="1" applyFill="1" applyBorder="1" applyAlignment="1">
      <alignment horizontal="center" vertical="center"/>
    </xf>
    <xf numFmtId="0" fontId="15" fillId="0" borderId="8" xfId="2" applyFont="1" applyFill="1" applyBorder="1" applyAlignment="1">
      <alignment vertical="center"/>
    </xf>
    <xf numFmtId="176" fontId="15" fillId="0" borderId="41" xfId="19" applyNumberFormat="1" applyFont="1" applyFill="1" applyBorder="1" applyAlignment="1">
      <alignment horizontal="right" vertical="center"/>
    </xf>
    <xf numFmtId="0" fontId="15" fillId="0" borderId="14" xfId="2" applyNumberFormat="1" applyFont="1" applyBorder="1" applyAlignment="1">
      <alignment horizontal="center" vertical="center"/>
    </xf>
    <xf numFmtId="0" fontId="20" fillId="0" borderId="24" xfId="2" applyFont="1" applyFill="1" applyBorder="1" applyAlignment="1">
      <alignment vertical="center"/>
    </xf>
    <xf numFmtId="3" fontId="15" fillId="0" borderId="14" xfId="5" applyNumberFormat="1" applyFont="1" applyBorder="1" applyAlignment="1">
      <alignment horizontal="right" vertical="center"/>
    </xf>
    <xf numFmtId="176" fontId="15" fillId="0" borderId="14" xfId="5" applyNumberFormat="1" applyFont="1" applyBorder="1" applyAlignment="1">
      <alignment horizontal="right" vertical="center"/>
    </xf>
    <xf numFmtId="0" fontId="19" fillId="0" borderId="14" xfId="2" quotePrefix="1" applyFont="1" applyBorder="1" applyAlignment="1">
      <alignment horizontal="left" vertical="center" wrapText="1"/>
    </xf>
    <xf numFmtId="3" fontId="15" fillId="0" borderId="14" xfId="5" applyNumberFormat="1" applyFont="1" applyBorder="1" applyAlignment="1">
      <alignment horizontal="center" vertical="center"/>
    </xf>
    <xf numFmtId="0" fontId="2" fillId="0" borderId="22" xfId="2" applyFont="1" applyFill="1" applyBorder="1" applyAlignment="1">
      <alignment horizontal="left" vertical="center"/>
    </xf>
    <xf numFmtId="0" fontId="6" fillId="0" borderId="8" xfId="2" applyFont="1" applyFill="1" applyBorder="1" applyAlignment="1">
      <alignment vertical="center"/>
    </xf>
    <xf numFmtId="0" fontId="2" fillId="0" borderId="8" xfId="2" applyFont="1" applyFill="1" applyBorder="1" applyAlignment="1">
      <alignment horizontal="center" vertical="center"/>
    </xf>
    <xf numFmtId="1" fontId="2" fillId="0" borderId="8" xfId="2" applyNumberFormat="1" applyFont="1" applyFill="1" applyBorder="1" applyAlignment="1">
      <alignment horizontal="center" vertical="center"/>
    </xf>
    <xf numFmtId="165" fontId="15" fillId="0" borderId="8" xfId="5" applyNumberFormat="1" applyFont="1" applyFill="1" applyBorder="1" applyAlignment="1">
      <alignment horizontal="right" vertical="center"/>
    </xf>
    <xf numFmtId="176" fontId="15" fillId="0" borderId="41" xfId="5" applyNumberFormat="1" applyFont="1" applyFill="1" applyBorder="1" applyAlignment="1">
      <alignment horizontal="right" vertical="center"/>
    </xf>
    <xf numFmtId="0" fontId="10" fillId="0" borderId="8" xfId="2" quotePrefix="1" applyFont="1" applyFill="1" applyBorder="1" applyAlignment="1">
      <alignment horizontal="left" vertical="center" wrapText="1"/>
    </xf>
    <xf numFmtId="0" fontId="2" fillId="0" borderId="8" xfId="2" applyFont="1" applyFill="1" applyBorder="1" applyAlignment="1">
      <alignment vertical="center"/>
    </xf>
    <xf numFmtId="0" fontId="2" fillId="0" borderId="22" xfId="2" applyFont="1" applyFill="1" applyBorder="1" applyAlignment="1">
      <alignment horizontal="center" vertical="center"/>
    </xf>
    <xf numFmtId="0" fontId="2" fillId="0" borderId="8" xfId="2" applyFont="1" applyFill="1" applyBorder="1" applyAlignment="1">
      <alignment horizontal="left" vertical="center" wrapText="1"/>
    </xf>
    <xf numFmtId="176" fontId="2" fillId="0" borderId="41" xfId="5" applyNumberFormat="1" applyFont="1" applyFill="1" applyBorder="1" applyAlignment="1">
      <alignment horizontal="right" vertical="center"/>
    </xf>
    <xf numFmtId="0" fontId="15" fillId="0" borderId="0" xfId="2" applyFont="1" applyBorder="1" applyAlignment="1">
      <alignment vertical="center"/>
    </xf>
    <xf numFmtId="0" fontId="6" fillId="3" borderId="38" xfId="2" applyFont="1" applyFill="1" applyBorder="1" applyAlignment="1">
      <alignment vertical="center"/>
    </xf>
    <xf numFmtId="165" fontId="2" fillId="3" borderId="14" xfId="48" applyNumberFormat="1" applyFont="1" applyFill="1" applyBorder="1" applyAlignment="1">
      <alignment vertical="center"/>
    </xf>
    <xf numFmtId="176" fontId="15" fillId="3" borderId="14" xfId="5" applyNumberFormat="1" applyFont="1" applyFill="1" applyBorder="1" applyAlignment="1">
      <alignment vertical="center"/>
    </xf>
    <xf numFmtId="0" fontId="6" fillId="3" borderId="0" xfId="2" applyFont="1" applyFill="1" applyBorder="1" applyAlignment="1">
      <alignment vertical="center"/>
    </xf>
    <xf numFmtId="0" fontId="2" fillId="0" borderId="14" xfId="2" applyNumberFormat="1" applyFont="1" applyFill="1" applyBorder="1" applyAlignment="1">
      <alignment horizontal="center" vertical="center"/>
    </xf>
    <xf numFmtId="175" fontId="2" fillId="0" borderId="0" xfId="9" applyNumberFormat="1" applyFont="1" applyBorder="1" applyAlignment="1">
      <alignment horizontal="center" vertical="center"/>
    </xf>
    <xf numFmtId="0" fontId="4" fillId="2" borderId="38" xfId="2" applyFont="1" applyFill="1" applyBorder="1" applyAlignment="1">
      <alignment horizontal="left" vertical="center" wrapText="1"/>
    </xf>
    <xf numFmtId="0" fontId="15" fillId="0" borderId="14" xfId="2" applyNumberFormat="1" applyFont="1" applyBorder="1" applyAlignment="1">
      <alignment horizontal="left" vertical="center"/>
    </xf>
    <xf numFmtId="0" fontId="16" fillId="0" borderId="24" xfId="2" applyFont="1" applyBorder="1" applyAlignment="1">
      <alignment vertical="center"/>
    </xf>
    <xf numFmtId="166" fontId="15" fillId="0" borderId="14" xfId="12" applyNumberFormat="1" applyFont="1" applyBorder="1" applyAlignment="1">
      <alignment horizontal="right" vertical="center"/>
    </xf>
    <xf numFmtId="3" fontId="15" fillId="0" borderId="14" xfId="12" applyNumberFormat="1" applyFont="1" applyBorder="1" applyAlignment="1">
      <alignment horizontal="right" vertical="center"/>
    </xf>
    <xf numFmtId="0" fontId="15" fillId="0" borderId="14" xfId="2" applyNumberFormat="1" applyFont="1" applyFill="1" applyBorder="1" applyAlignment="1">
      <alignment horizontal="left" vertical="center"/>
    </xf>
    <xf numFmtId="0" fontId="10" fillId="0" borderId="14" xfId="2" applyFont="1" applyFill="1" applyBorder="1" applyAlignment="1">
      <alignment horizontal="left" vertical="center" wrapText="1"/>
    </xf>
    <xf numFmtId="166" fontId="15" fillId="0" borderId="14" xfId="12" applyNumberFormat="1" applyFont="1" applyFill="1" applyBorder="1" applyAlignment="1">
      <alignment horizontal="right" vertical="center"/>
    </xf>
    <xf numFmtId="3" fontId="15" fillId="0" borderId="14" xfId="12" applyNumberFormat="1" applyFont="1" applyFill="1" applyBorder="1" applyAlignment="1">
      <alignment horizontal="right" vertical="center"/>
    </xf>
    <xf numFmtId="0" fontId="15" fillId="0" borderId="24" xfId="2" applyFont="1" applyFill="1" applyBorder="1" applyAlignment="1">
      <alignment vertical="center"/>
    </xf>
    <xf numFmtId="0" fontId="15" fillId="0" borderId="14" xfId="2" applyNumberFormat="1" applyFont="1" applyFill="1" applyBorder="1" applyAlignment="1">
      <alignment horizontal="center" vertical="center"/>
    </xf>
    <xf numFmtId="1" fontId="15" fillId="0" borderId="14" xfId="2" applyNumberFormat="1" applyFont="1" applyFill="1" applyBorder="1" applyAlignment="1">
      <alignment horizontal="center" vertical="center"/>
    </xf>
    <xf numFmtId="3" fontId="2" fillId="0" borderId="14" xfId="2" applyNumberFormat="1" applyFill="1" applyBorder="1" applyAlignment="1">
      <alignment horizontal="right" vertical="center"/>
    </xf>
    <xf numFmtId="0" fontId="2" fillId="0" borderId="14" xfId="2" applyNumberFormat="1" applyFont="1" applyBorder="1" applyAlignment="1">
      <alignment horizontal="left" vertical="center"/>
    </xf>
    <xf numFmtId="166" fontId="2" fillId="0" borderId="14" xfId="5" applyNumberFormat="1" applyFont="1" applyBorder="1" applyAlignment="1">
      <alignment horizontal="right" vertical="center"/>
    </xf>
    <xf numFmtId="0" fontId="2" fillId="0" borderId="14" xfId="2" applyNumberFormat="1" applyFont="1" applyBorder="1" applyAlignment="1">
      <alignment horizontal="center" vertical="center"/>
    </xf>
    <xf numFmtId="0" fontId="2" fillId="0" borderId="24" xfId="2" applyFont="1" applyBorder="1" applyAlignment="1">
      <alignment vertical="center"/>
    </xf>
    <xf numFmtId="0" fontId="4" fillId="0" borderId="24" xfId="2" applyFont="1" applyBorder="1" applyAlignment="1">
      <alignment vertical="center"/>
    </xf>
    <xf numFmtId="0" fontId="10" fillId="2" borderId="8" xfId="2" applyFont="1" applyFill="1" applyBorder="1" applyAlignment="1">
      <alignment vertical="center" wrapText="1"/>
    </xf>
    <xf numFmtId="4" fontId="2" fillId="2" borderId="14" xfId="5" applyNumberFormat="1" applyFont="1" applyFill="1" applyBorder="1" applyAlignment="1">
      <alignment horizontal="center" vertical="center"/>
    </xf>
    <xf numFmtId="172" fontId="2" fillId="0" borderId="14" xfId="5" applyNumberFormat="1" applyFont="1" applyFill="1" applyBorder="1" applyAlignment="1">
      <alignment horizontal="right" vertical="center"/>
    </xf>
    <xf numFmtId="165" fontId="2" fillId="0" borderId="14" xfId="5" applyNumberFormat="1" applyFont="1" applyFill="1" applyBorder="1" applyAlignment="1">
      <alignment horizontal="right" vertical="center"/>
    </xf>
    <xf numFmtId="4" fontId="2" fillId="2" borderId="14" xfId="5" applyNumberFormat="1" applyFont="1" applyFill="1" applyBorder="1" applyAlignment="1">
      <alignment horizontal="right" vertical="center"/>
    </xf>
    <xf numFmtId="0" fontId="15" fillId="0" borderId="14" xfId="2" quotePrefix="1" applyNumberFormat="1" applyFont="1" applyBorder="1" applyAlignment="1">
      <alignment horizontal="center" vertical="center"/>
    </xf>
    <xf numFmtId="0" fontId="15" fillId="0" borderId="24" xfId="2" quotePrefix="1" applyFont="1" applyBorder="1" applyAlignment="1">
      <alignment horizontal="left" vertical="center"/>
    </xf>
    <xf numFmtId="0" fontId="15" fillId="0" borderId="24" xfId="2" quotePrefix="1" applyFont="1" applyFill="1" applyBorder="1" applyAlignment="1">
      <alignment horizontal="left" vertical="center"/>
    </xf>
    <xf numFmtId="0" fontId="19" fillId="0" borderId="24" xfId="2" quotePrefix="1" applyFont="1" applyBorder="1" applyAlignment="1">
      <alignment horizontal="left" vertical="center" wrapText="1"/>
    </xf>
    <xf numFmtId="0" fontId="4" fillId="0" borderId="14" xfId="2" applyFont="1" applyBorder="1" applyAlignment="1">
      <alignment vertical="center"/>
    </xf>
    <xf numFmtId="4" fontId="2" fillId="0" borderId="14" xfId="2" applyNumberFormat="1" applyFont="1" applyBorder="1" applyAlignment="1">
      <alignment horizontal="right" vertical="center"/>
    </xf>
    <xf numFmtId="1" fontId="2" fillId="0" borderId="14" xfId="2" applyNumberFormat="1" applyFont="1" applyBorder="1" applyAlignment="1">
      <alignment horizontal="right" vertical="center"/>
    </xf>
    <xf numFmtId="1" fontId="2" fillId="0" borderId="14" xfId="2" applyNumberFormat="1" applyFont="1" applyBorder="1" applyAlignment="1">
      <alignment horizontal="center" vertical="center"/>
    </xf>
    <xf numFmtId="43" fontId="2" fillId="0" borderId="14" xfId="2" applyNumberFormat="1" applyFont="1" applyFill="1" applyBorder="1" applyAlignment="1">
      <alignment horizontal="center" vertical="center"/>
    </xf>
    <xf numFmtId="43" fontId="2" fillId="0" borderId="14" xfId="5" applyNumberFormat="1" applyFont="1" applyBorder="1" applyAlignment="1">
      <alignment horizontal="center" vertical="center"/>
    </xf>
    <xf numFmtId="0" fontId="10" fillId="0" borderId="24" xfId="2" applyFont="1" applyBorder="1" applyAlignment="1">
      <alignment horizontal="left" vertical="center" wrapText="1"/>
    </xf>
    <xf numFmtId="0" fontId="2" fillId="0" borderId="14" xfId="5" applyNumberFormat="1" applyFont="1" applyBorder="1" applyAlignment="1">
      <alignment horizontal="center" vertical="center"/>
    </xf>
    <xf numFmtId="0" fontId="15" fillId="0" borderId="14" xfId="12" applyNumberFormat="1" applyFont="1" applyBorder="1" applyAlignment="1">
      <alignment horizontal="center" vertical="center"/>
    </xf>
    <xf numFmtId="0" fontId="15" fillId="0" borderId="24" xfId="2" applyFont="1" applyBorder="1" applyAlignment="1">
      <alignment vertical="center" wrapText="1"/>
    </xf>
    <xf numFmtId="0" fontId="16" fillId="0" borderId="14" xfId="2" applyFont="1" applyFill="1" applyBorder="1" applyAlignment="1">
      <alignment horizontal="left" vertical="center" wrapText="1"/>
    </xf>
    <xf numFmtId="0" fontId="14" fillId="0" borderId="14" xfId="2" applyFont="1" applyFill="1" applyBorder="1" applyAlignment="1">
      <alignment horizontal="left" vertical="center" wrapText="1"/>
    </xf>
    <xf numFmtId="176" fontId="15" fillId="2" borderId="14" xfId="5" applyNumberFormat="1" applyFont="1" applyFill="1" applyBorder="1" applyAlignment="1">
      <alignment horizontal="right" vertical="center"/>
    </xf>
    <xf numFmtId="0" fontId="15" fillId="3" borderId="14" xfId="2" applyNumberFormat="1" applyFont="1" applyFill="1" applyBorder="1" applyAlignment="1" applyProtection="1">
      <alignment horizontal="center" vertical="center"/>
    </xf>
    <xf numFmtId="3" fontId="5" fillId="0" borderId="14" xfId="5" applyNumberFormat="1" applyFont="1" applyBorder="1" applyAlignment="1">
      <alignment horizontal="right" vertical="center"/>
    </xf>
    <xf numFmtId="176" fontId="5" fillId="0" borderId="14" xfId="5" applyNumberFormat="1" applyFont="1" applyBorder="1" applyAlignment="1">
      <alignment horizontal="right" vertical="center"/>
    </xf>
    <xf numFmtId="0" fontId="2" fillId="0" borderId="24" xfId="2" applyFont="1" applyBorder="1" applyAlignment="1">
      <alignment vertical="center" wrapText="1"/>
    </xf>
    <xf numFmtId="176" fontId="2" fillId="0" borderId="42" xfId="5" applyNumberFormat="1" applyFont="1" applyBorder="1" applyAlignment="1">
      <alignment horizontal="right" vertical="center"/>
    </xf>
    <xf numFmtId="0" fontId="2" fillId="0" borderId="22" xfId="2" applyFont="1" applyBorder="1" applyAlignment="1" applyProtection="1">
      <alignment horizontal="center" vertical="center"/>
    </xf>
    <xf numFmtId="0" fontId="2" fillId="0" borderId="24" xfId="2" applyFont="1" applyBorder="1" applyAlignment="1">
      <alignment horizontal="left" vertical="center"/>
    </xf>
    <xf numFmtId="0" fontId="2" fillId="0" borderId="9" xfId="2" applyFont="1" applyBorder="1" applyAlignment="1">
      <alignment vertical="center" wrapText="1"/>
    </xf>
    <xf numFmtId="3" fontId="2" fillId="0" borderId="8" xfId="2" applyNumberFormat="1" applyFont="1" applyBorder="1" applyAlignment="1">
      <alignment horizontal="center" vertical="center"/>
    </xf>
    <xf numFmtId="165" fontId="2" fillId="0" borderId="8" xfId="5" applyNumberFormat="1" applyFont="1" applyBorder="1" applyAlignment="1">
      <alignment vertical="center"/>
    </xf>
    <xf numFmtId="165" fontId="2" fillId="0" borderId="51" xfId="2" applyNumberFormat="1" applyFont="1" applyBorder="1" applyAlignment="1">
      <alignment vertical="center"/>
    </xf>
    <xf numFmtId="0" fontId="2" fillId="0" borderId="14" xfId="2" applyFont="1" applyBorder="1" applyAlignment="1">
      <alignment vertical="center" wrapText="1"/>
    </xf>
    <xf numFmtId="0" fontId="2" fillId="0" borderId="14" xfId="2" applyFont="1" applyBorder="1" applyAlignment="1" applyProtection="1">
      <alignment horizontal="center" vertical="center"/>
    </xf>
    <xf numFmtId="165" fontId="2" fillId="2" borderId="14" xfId="24" applyNumberFormat="1" applyFont="1" applyFill="1" applyBorder="1" applyAlignment="1">
      <alignment horizontal="right" vertical="center"/>
    </xf>
    <xf numFmtId="0" fontId="4" fillId="0" borderId="14" xfId="2" applyFont="1" applyFill="1" applyBorder="1" applyAlignment="1">
      <alignment vertical="center"/>
    </xf>
    <xf numFmtId="169" fontId="2" fillId="0" borderId="14" xfId="2" applyNumberFormat="1" applyFont="1" applyFill="1" applyBorder="1" applyAlignment="1">
      <alignment horizontal="center" vertical="center"/>
    </xf>
    <xf numFmtId="165" fontId="2" fillId="0" borderId="14" xfId="19" applyNumberFormat="1" applyFont="1" applyFill="1" applyBorder="1" applyAlignment="1">
      <alignment horizontal="center" vertical="center"/>
    </xf>
    <xf numFmtId="176" fontId="2" fillId="0" borderId="14" xfId="19" applyNumberFormat="1" applyFont="1" applyFill="1" applyBorder="1" applyAlignment="1">
      <alignment horizontal="center" vertical="center"/>
    </xf>
    <xf numFmtId="169" fontId="2" fillId="0" borderId="14" xfId="2" applyNumberFormat="1" applyFont="1" applyBorder="1" applyAlignment="1">
      <alignment horizontal="center" vertical="center"/>
    </xf>
    <xf numFmtId="0" fontId="3" fillId="0" borderId="14" xfId="2" applyFont="1" applyBorder="1" applyAlignment="1">
      <alignment horizontal="center" vertical="center"/>
    </xf>
    <xf numFmtId="169" fontId="3" fillId="0" borderId="14" xfId="2" applyNumberFormat="1" applyFont="1" applyBorder="1" applyAlignment="1">
      <alignment horizontal="center" vertical="center"/>
    </xf>
    <xf numFmtId="4" fontId="2" fillId="0" borderId="14" xfId="2" applyNumberFormat="1" applyFont="1" applyBorder="1" applyAlignment="1">
      <alignment horizontal="center" vertical="center"/>
    </xf>
    <xf numFmtId="3" fontId="2" fillId="0" borderId="14" xfId="2" applyNumberFormat="1" applyFont="1" applyBorder="1" applyAlignment="1">
      <alignment horizontal="right" vertical="center"/>
    </xf>
    <xf numFmtId="175" fontId="2" fillId="0" borderId="14" xfId="9" applyNumberFormat="1" applyFont="1" applyFill="1" applyBorder="1" applyAlignment="1">
      <alignment horizontal="right" vertical="center"/>
    </xf>
    <xf numFmtId="176" fontId="2" fillId="0" borderId="14" xfId="19" applyNumberFormat="1" applyFont="1" applyFill="1" applyBorder="1" applyAlignment="1">
      <alignment horizontal="right" vertical="center"/>
    </xf>
    <xf numFmtId="0" fontId="6" fillId="0" borderId="14" xfId="2" applyFont="1" applyBorder="1" applyAlignment="1">
      <alignment horizontal="left" vertical="center" wrapText="1"/>
    </xf>
    <xf numFmtId="0" fontId="6" fillId="0" borderId="14" xfId="2" applyFont="1" applyFill="1" applyBorder="1" applyAlignment="1">
      <alignment horizontal="left" vertical="center" wrapText="1"/>
    </xf>
    <xf numFmtId="4" fontId="2" fillId="0" borderId="14" xfId="2" applyNumberFormat="1" applyFont="1" applyFill="1" applyBorder="1" applyAlignment="1" applyProtection="1">
      <alignment horizontal="center" vertical="center"/>
    </xf>
    <xf numFmtId="165" fontId="2" fillId="0" borderId="14" xfId="19" applyNumberFormat="1" applyFont="1" applyFill="1" applyBorder="1" applyAlignment="1">
      <alignment horizontal="right" vertical="center"/>
    </xf>
    <xf numFmtId="4" fontId="2" fillId="0" borderId="8" xfId="2" applyNumberFormat="1" applyFont="1" applyFill="1" applyBorder="1" applyAlignment="1">
      <alignment horizontal="center" vertical="center"/>
    </xf>
    <xf numFmtId="165" fontId="2" fillId="0" borderId="8" xfId="19" applyNumberFormat="1" applyFont="1" applyFill="1" applyBorder="1" applyAlignment="1">
      <alignment horizontal="right" vertical="center"/>
    </xf>
    <xf numFmtId="176" fontId="2" fillId="0" borderId="8" xfId="19" applyNumberFormat="1" applyFont="1" applyFill="1" applyBorder="1" applyAlignment="1">
      <alignment horizontal="right" vertical="center"/>
    </xf>
    <xf numFmtId="0" fontId="4" fillId="0" borderId="8" xfId="2" applyFont="1" applyFill="1" applyBorder="1" applyAlignment="1">
      <alignment vertical="center"/>
    </xf>
    <xf numFmtId="169" fontId="2" fillId="0" borderId="8" xfId="2" applyNumberFormat="1" applyFont="1" applyFill="1" applyBorder="1" applyAlignment="1">
      <alignment horizontal="center" vertical="center"/>
    </xf>
    <xf numFmtId="176" fontId="2" fillId="0" borderId="8" xfId="5" applyNumberFormat="1" applyFont="1" applyFill="1" applyBorder="1" applyAlignment="1">
      <alignment horizontal="right" vertical="center"/>
    </xf>
    <xf numFmtId="0" fontId="39" fillId="0" borderId="8" xfId="2" applyFont="1" applyFill="1" applyBorder="1" applyAlignment="1">
      <alignment horizontal="left" vertical="center" wrapText="1"/>
    </xf>
    <xf numFmtId="0" fontId="2" fillId="0" borderId="8" xfId="2" quotePrefix="1" applyFont="1" applyFill="1" applyBorder="1" applyAlignment="1">
      <alignment horizontal="center" vertical="center"/>
    </xf>
    <xf numFmtId="0" fontId="10" fillId="0" borderId="8" xfId="2" applyFont="1" applyFill="1" applyBorder="1" applyAlignment="1">
      <alignment horizontal="left" vertical="center" wrapText="1"/>
    </xf>
    <xf numFmtId="3" fontId="13" fillId="0" borderId="16" xfId="2" applyNumberFormat="1" applyFont="1" applyFill="1" applyBorder="1" applyAlignment="1">
      <alignment horizontal="center" vertical="center"/>
    </xf>
    <xf numFmtId="3" fontId="13" fillId="0" borderId="17" xfId="2" applyNumberFormat="1" applyFont="1" applyFill="1" applyBorder="1" applyAlignment="1">
      <alignment vertical="center"/>
    </xf>
    <xf numFmtId="3" fontId="13" fillId="0" borderId="17" xfId="2" applyNumberFormat="1" applyFont="1" applyFill="1" applyBorder="1" applyAlignment="1">
      <alignment horizontal="center" vertical="center"/>
    </xf>
    <xf numFmtId="2" fontId="13" fillId="0" borderId="17" xfId="2" applyNumberFormat="1" applyFont="1" applyFill="1" applyBorder="1" applyAlignment="1">
      <alignment horizontal="center" vertical="center"/>
    </xf>
    <xf numFmtId="165" fontId="3" fillId="0" borderId="18" xfId="5" applyNumberFormat="1" applyFont="1" applyFill="1" applyBorder="1" applyAlignment="1">
      <alignment horizontal="right" vertical="center"/>
    </xf>
    <xf numFmtId="176" fontId="14" fillId="0" borderId="21" xfId="5" applyNumberFormat="1" applyFont="1" applyFill="1" applyBorder="1" applyAlignment="1">
      <alignment horizontal="right" vertical="center"/>
    </xf>
    <xf numFmtId="0" fontId="4" fillId="0" borderId="8" xfId="2" applyFont="1" applyFill="1" applyBorder="1" applyAlignment="1">
      <alignment horizontal="left" vertical="center" wrapText="1"/>
    </xf>
    <xf numFmtId="2" fontId="2" fillId="0" borderId="8" xfId="2" applyNumberFormat="1" applyFont="1" applyFill="1" applyBorder="1" applyAlignment="1">
      <alignment horizontal="center" vertical="center"/>
    </xf>
    <xf numFmtId="175" fontId="2" fillId="0" borderId="8" xfId="9" applyNumberFormat="1" applyFont="1" applyFill="1" applyBorder="1" applyAlignment="1">
      <alignment horizontal="right" vertical="center"/>
    </xf>
    <xf numFmtId="0" fontId="6" fillId="0" borderId="8" xfId="2" applyFont="1" applyFill="1" applyBorder="1" applyAlignment="1">
      <alignment horizontal="left" vertical="center" wrapText="1"/>
    </xf>
    <xf numFmtId="0" fontId="6" fillId="0" borderId="42" xfId="2" applyFont="1" applyFill="1" applyBorder="1" applyAlignment="1">
      <alignment vertical="center"/>
    </xf>
    <xf numFmtId="2" fontId="2" fillId="0" borderId="24" xfId="2" applyNumberFormat="1" applyFont="1" applyFill="1" applyBorder="1" applyAlignment="1">
      <alignment horizontal="center" vertical="center"/>
    </xf>
    <xf numFmtId="0" fontId="10" fillId="0" borderId="42" xfId="2" applyFont="1" applyFill="1" applyBorder="1" applyAlignment="1">
      <alignment horizontal="left" vertical="center" wrapText="1"/>
    </xf>
    <xf numFmtId="175" fontId="2" fillId="0" borderId="8" xfId="9" applyNumberFormat="1" applyFont="1" applyFill="1" applyBorder="1" applyAlignment="1">
      <alignment horizontal="center" vertical="center"/>
    </xf>
    <xf numFmtId="176" fontId="2" fillId="2" borderId="8" xfId="5" applyNumberFormat="1" applyFont="1" applyFill="1" applyBorder="1" applyAlignment="1">
      <alignment horizontal="right" vertical="center"/>
    </xf>
    <xf numFmtId="165" fontId="2" fillId="0" borderId="14" xfId="5" applyNumberFormat="1" applyFont="1" applyFill="1" applyBorder="1" applyAlignment="1">
      <alignment vertical="center"/>
    </xf>
    <xf numFmtId="2" fontId="2" fillId="0" borderId="14" xfId="2" applyNumberFormat="1" applyFont="1" applyFill="1" applyBorder="1" applyAlignment="1">
      <alignment horizontal="center" vertical="center"/>
    </xf>
    <xf numFmtId="176" fontId="14" fillId="2" borderId="21" xfId="5" applyNumberFormat="1" applyFont="1" applyFill="1" applyBorder="1" applyAlignment="1">
      <alignment horizontal="right" vertical="center"/>
    </xf>
    <xf numFmtId="165" fontId="2" fillId="0" borderId="8" xfId="5" applyNumberFormat="1" applyFont="1" applyFill="1" applyBorder="1" applyAlignment="1">
      <alignment vertical="center"/>
    </xf>
    <xf numFmtId="176" fontId="2" fillId="2" borderId="8" xfId="5" applyNumberFormat="1" applyFont="1" applyFill="1" applyBorder="1" applyAlignment="1">
      <alignment vertical="center"/>
    </xf>
    <xf numFmtId="0" fontId="9" fillId="2" borderId="8" xfId="2" applyFont="1" applyFill="1" applyBorder="1" applyAlignment="1">
      <alignment vertical="center" wrapText="1"/>
    </xf>
    <xf numFmtId="0" fontId="2" fillId="2" borderId="8" xfId="2" applyFill="1" applyBorder="1" applyAlignment="1">
      <alignment horizontal="center" vertical="center"/>
    </xf>
    <xf numFmtId="0" fontId="17" fillId="2" borderId="8" xfId="2" applyFont="1" applyFill="1" applyBorder="1" applyAlignment="1">
      <alignment vertical="center" wrapText="1"/>
    </xf>
    <xf numFmtId="176" fontId="15" fillId="2" borderId="8" xfId="5" applyNumberFormat="1" applyFont="1" applyFill="1" applyBorder="1" applyAlignment="1">
      <alignment horizontal="right" vertical="center"/>
    </xf>
    <xf numFmtId="0" fontId="6" fillId="2" borderId="8" xfId="2" applyFont="1" applyFill="1" applyBorder="1" applyAlignment="1">
      <alignment vertical="center" wrapText="1"/>
    </xf>
    <xf numFmtId="0" fontId="2" fillId="2" borderId="8" xfId="2" applyFill="1" applyBorder="1" applyAlignment="1">
      <alignment vertical="center" wrapText="1"/>
    </xf>
    <xf numFmtId="2" fontId="2" fillId="2" borderId="8" xfId="2" applyNumberFormat="1" applyFill="1" applyBorder="1" applyAlignment="1">
      <alignment horizontal="center" vertical="center"/>
    </xf>
    <xf numFmtId="1" fontId="2" fillId="2" borderId="8" xfId="2" applyNumberFormat="1" applyFill="1" applyBorder="1" applyAlignment="1">
      <alignment horizontal="center" vertical="center"/>
    </xf>
    <xf numFmtId="0" fontId="16" fillId="2" borderId="8" xfId="2" applyFont="1" applyFill="1" applyBorder="1" applyAlignment="1">
      <alignment vertical="center"/>
    </xf>
    <xf numFmtId="0" fontId="4" fillId="2" borderId="8" xfId="2" applyFont="1" applyFill="1" applyBorder="1" applyAlignment="1">
      <alignment vertical="center" wrapText="1"/>
    </xf>
    <xf numFmtId="0" fontId="18" fillId="2" borderId="8" xfId="2" applyFont="1" applyFill="1" applyBorder="1" applyAlignment="1">
      <alignment vertical="center" wrapText="1"/>
    </xf>
    <xf numFmtId="0" fontId="6" fillId="2" borderId="42" xfId="2" applyFont="1" applyFill="1" applyBorder="1" applyAlignment="1">
      <alignment vertical="center"/>
    </xf>
    <xf numFmtId="165" fontId="15" fillId="0" borderId="0" xfId="48" applyNumberFormat="1" applyFont="1" applyFill="1" applyBorder="1" applyAlignment="1">
      <alignment horizontal="right" vertical="center"/>
    </xf>
    <xf numFmtId="3" fontId="15" fillId="0" borderId="8" xfId="2" applyNumberFormat="1" applyFont="1" applyFill="1" applyBorder="1" applyAlignment="1">
      <alignment horizontal="right" vertical="center"/>
    </xf>
    <xf numFmtId="165" fontId="15" fillId="0" borderId="8" xfId="12" applyNumberFormat="1" applyFont="1" applyFill="1" applyBorder="1" applyAlignment="1">
      <alignment horizontal="right" vertical="center"/>
    </xf>
    <xf numFmtId="165" fontId="2" fillId="0" borderId="14" xfId="5" applyNumberFormat="1" applyFont="1" applyFill="1" applyBorder="1" applyAlignment="1" applyProtection="1">
      <alignment horizontal="right" vertical="center"/>
      <protection locked="0"/>
    </xf>
    <xf numFmtId="1" fontId="12" fillId="2" borderId="8" xfId="2" applyNumberFormat="1" applyFont="1" applyFill="1" applyBorder="1" applyAlignment="1">
      <alignment horizontal="center" vertical="center"/>
    </xf>
    <xf numFmtId="0" fontId="18" fillId="2" borderId="8" xfId="2" applyFont="1" applyFill="1" applyBorder="1" applyAlignment="1" applyProtection="1">
      <alignment vertical="center" wrapText="1"/>
      <protection locked="0"/>
    </xf>
    <xf numFmtId="2" fontId="2" fillId="2" borderId="8" xfId="2" applyNumberFormat="1" applyFont="1" applyFill="1" applyBorder="1" applyAlignment="1">
      <alignment horizontal="right" vertical="center"/>
    </xf>
    <xf numFmtId="165" fontId="2" fillId="0" borderId="8" xfId="5" applyNumberFormat="1" applyFont="1" applyFill="1" applyBorder="1" applyAlignment="1">
      <alignment horizontal="center" vertical="center"/>
    </xf>
    <xf numFmtId="176" fontId="2" fillId="2" borderId="8" xfId="5" applyNumberFormat="1" applyFont="1" applyFill="1" applyBorder="1" applyAlignment="1">
      <alignment horizontal="center" vertical="center"/>
    </xf>
    <xf numFmtId="4" fontId="15" fillId="2" borderId="8" xfId="2" applyNumberFormat="1" applyFont="1" applyFill="1" applyBorder="1" applyAlignment="1">
      <alignment horizontal="center" vertical="center"/>
    </xf>
    <xf numFmtId="0" fontId="19" fillId="2" borderId="8" xfId="2" quotePrefix="1" applyFont="1" applyFill="1" applyBorder="1" applyAlignment="1">
      <alignment horizontal="left" vertical="center" wrapText="1"/>
    </xf>
    <xf numFmtId="0" fontId="15" fillId="2" borderId="8" xfId="2" quotePrefix="1" applyFont="1" applyFill="1" applyBorder="1" applyAlignment="1">
      <alignment horizontal="left" vertical="center"/>
    </xf>
    <xf numFmtId="0" fontId="12" fillId="2" borderId="8" xfId="2" applyFont="1" applyFill="1" applyBorder="1" applyAlignment="1">
      <alignment vertical="center"/>
    </xf>
    <xf numFmtId="170" fontId="2" fillId="2" borderId="8" xfId="2" applyNumberFormat="1" applyFont="1" applyFill="1" applyBorder="1" applyAlignment="1">
      <alignment horizontal="center" vertical="center"/>
    </xf>
    <xf numFmtId="4" fontId="2" fillId="0" borderId="8" xfId="2" applyNumberFormat="1" applyFont="1" applyFill="1" applyBorder="1" applyAlignment="1">
      <alignment horizontal="right" vertical="center"/>
    </xf>
    <xf numFmtId="0" fontId="2" fillId="2" borderId="8" xfId="2" quotePrefix="1" applyFont="1" applyFill="1" applyBorder="1" applyAlignment="1">
      <alignment horizontal="left" vertical="center"/>
    </xf>
    <xf numFmtId="2" fontId="2" fillId="2" borderId="14" xfId="2" applyNumberFormat="1" applyFont="1" applyFill="1" applyBorder="1" applyAlignment="1">
      <alignment horizontal="right" vertical="center"/>
    </xf>
    <xf numFmtId="4" fontId="2" fillId="2" borderId="14" xfId="52" applyNumberFormat="1" applyFont="1" applyFill="1" applyBorder="1" applyAlignment="1">
      <alignment horizontal="center" vertical="center"/>
    </xf>
    <xf numFmtId="37" fontId="2" fillId="2" borderId="14" xfId="12" applyNumberFormat="1" applyFont="1" applyFill="1" applyBorder="1" applyAlignment="1">
      <alignment horizontal="right" vertical="center"/>
    </xf>
    <xf numFmtId="3" fontId="2" fillId="2" borderId="8" xfId="2" applyNumberFormat="1" applyFont="1" applyFill="1" applyBorder="1" applyAlignment="1">
      <alignment horizontal="right" vertical="center"/>
    </xf>
    <xf numFmtId="176" fontId="3" fillId="2" borderId="8" xfId="5" applyNumberFormat="1" applyFont="1" applyFill="1" applyBorder="1" applyAlignment="1">
      <alignment horizontal="right" vertical="center"/>
    </xf>
    <xf numFmtId="176" fontId="3" fillId="2" borderId="18" xfId="5" applyNumberFormat="1" applyFont="1" applyFill="1" applyBorder="1" applyAlignment="1">
      <alignment horizontal="right" vertical="center"/>
    </xf>
    <xf numFmtId="176" fontId="2" fillId="0" borderId="41" xfId="5" applyNumberFormat="1" applyFont="1" applyFill="1" applyBorder="1" applyAlignment="1">
      <alignment horizontal="center" vertical="center"/>
    </xf>
    <xf numFmtId="169" fontId="2" fillId="0" borderId="24" xfId="2" applyNumberFormat="1" applyFont="1" applyFill="1" applyBorder="1" applyAlignment="1">
      <alignment horizontal="center" vertical="center"/>
    </xf>
    <xf numFmtId="0" fontId="2" fillId="0" borderId="42" xfId="2" applyFont="1" applyFill="1" applyBorder="1" applyAlignment="1">
      <alignment vertical="center"/>
    </xf>
    <xf numFmtId="0" fontId="2" fillId="0" borderId="42" xfId="2" applyFont="1" applyFill="1" applyBorder="1" applyAlignment="1">
      <alignment horizontal="left" vertical="center" wrapText="1"/>
    </xf>
    <xf numFmtId="172" fontId="2" fillId="0" borderId="41" xfId="5" applyNumberFormat="1" applyFont="1" applyFill="1" applyBorder="1" applyAlignment="1">
      <alignment horizontal="right" vertical="center"/>
    </xf>
    <xf numFmtId="0" fontId="10" fillId="0" borderId="42" xfId="2" quotePrefix="1" applyFont="1" applyFill="1" applyBorder="1" applyAlignment="1">
      <alignment horizontal="left" vertical="center" wrapText="1"/>
    </xf>
    <xf numFmtId="0" fontId="2" fillId="0" borderId="0" xfId="2" applyFont="1" applyFill="1" applyBorder="1" applyAlignment="1">
      <alignment horizontal="left" vertical="center" wrapText="1"/>
    </xf>
    <xf numFmtId="0" fontId="4" fillId="0" borderId="42" xfId="2" applyFont="1" applyFill="1" applyBorder="1" applyAlignment="1">
      <alignment horizontal="left" vertical="center" wrapText="1"/>
    </xf>
    <xf numFmtId="0" fontId="6" fillId="0" borderId="42" xfId="2" applyFont="1" applyFill="1" applyBorder="1" applyAlignment="1">
      <alignment horizontal="left" vertical="center" wrapText="1"/>
    </xf>
    <xf numFmtId="0" fontId="2" fillId="0" borderId="22" xfId="2" quotePrefix="1" applyFont="1" applyFill="1" applyBorder="1" applyAlignment="1">
      <alignment horizontal="center" vertical="center"/>
    </xf>
    <xf numFmtId="2" fontId="2" fillId="0" borderId="24" xfId="2" applyNumberFormat="1" applyFont="1" applyFill="1" applyBorder="1" applyAlignment="1" applyProtection="1">
      <alignment horizontal="center" vertical="center"/>
    </xf>
    <xf numFmtId="2" fontId="2" fillId="0" borderId="8" xfId="2" applyNumberFormat="1" applyFont="1" applyFill="1" applyBorder="1" applyAlignment="1" applyProtection="1">
      <alignment horizontal="center" vertical="center"/>
    </xf>
    <xf numFmtId="0" fontId="2" fillId="0" borderId="8" xfId="2" quotePrefix="1" applyFont="1" applyFill="1" applyBorder="1" applyAlignment="1">
      <alignment horizontal="left" vertical="center" wrapText="1"/>
    </xf>
    <xf numFmtId="0" fontId="2" fillId="0" borderId="8" xfId="2" applyFont="1" applyFill="1" applyBorder="1" applyAlignment="1">
      <alignment vertical="center" wrapText="1"/>
    </xf>
    <xf numFmtId="176" fontId="2" fillId="0" borderId="41" xfId="5" applyNumberFormat="1" applyFont="1" applyFill="1" applyBorder="1" applyAlignment="1">
      <alignment vertical="center"/>
    </xf>
    <xf numFmtId="3" fontId="13" fillId="0" borderId="49" xfId="2" applyNumberFormat="1" applyFont="1" applyFill="1" applyBorder="1" applyAlignment="1">
      <alignment horizontal="center" vertical="center"/>
    </xf>
    <xf numFmtId="176" fontId="14" fillId="0" borderId="48" xfId="5" applyNumberFormat="1" applyFont="1" applyFill="1" applyBorder="1" applyAlignment="1">
      <alignment horizontal="right" vertical="center"/>
    </xf>
    <xf numFmtId="0" fontId="4" fillId="0" borderId="42" xfId="2" applyFont="1" applyFill="1" applyBorder="1" applyAlignment="1">
      <alignment vertical="center"/>
    </xf>
    <xf numFmtId="0" fontId="15" fillId="0" borderId="14" xfId="2" quotePrefix="1" applyFont="1" applyFill="1" applyBorder="1" applyAlignment="1">
      <alignment horizontal="center" vertical="center"/>
    </xf>
    <xf numFmtId="0" fontId="15" fillId="0" borderId="14" xfId="2" applyFont="1" applyFill="1" applyBorder="1" applyAlignment="1">
      <alignment horizontal="left" vertical="center" wrapText="1"/>
    </xf>
    <xf numFmtId="4" fontId="15" fillId="0" borderId="14" xfId="2" applyNumberFormat="1" applyFont="1" applyFill="1" applyBorder="1" applyAlignment="1">
      <alignment horizontal="center" vertical="center"/>
    </xf>
    <xf numFmtId="165" fontId="15" fillId="0" borderId="14" xfId="19" applyNumberFormat="1" applyFont="1" applyFill="1" applyBorder="1" applyAlignment="1">
      <alignment horizontal="right" vertical="center"/>
    </xf>
    <xf numFmtId="176" fontId="15" fillId="0" borderId="14" xfId="19" applyNumberFormat="1" applyFont="1" applyFill="1" applyBorder="1" applyAlignment="1">
      <alignment horizontal="right" vertical="center"/>
    </xf>
    <xf numFmtId="43" fontId="2" fillId="0" borderId="14" xfId="5" applyFont="1" applyFill="1" applyBorder="1" applyAlignment="1">
      <alignment horizontal="center" vertical="center"/>
    </xf>
    <xf numFmtId="0" fontId="4" fillId="0" borderId="24" xfId="2" applyFont="1" applyFill="1" applyBorder="1" applyAlignment="1">
      <alignment horizontal="left" vertical="center" wrapText="1"/>
    </xf>
    <xf numFmtId="176" fontId="2" fillId="0" borderId="14" xfId="5" applyNumberFormat="1" applyFont="1" applyFill="1" applyBorder="1" applyAlignment="1">
      <alignment vertical="center"/>
    </xf>
    <xf numFmtId="170" fontId="2" fillId="0" borderId="14" xfId="2" applyNumberFormat="1" applyFont="1" applyFill="1" applyBorder="1" applyAlignment="1">
      <alignment horizontal="center" vertical="center"/>
    </xf>
    <xf numFmtId="0" fontId="4" fillId="0" borderId="24" xfId="2" applyFont="1" applyFill="1" applyBorder="1" applyAlignment="1">
      <alignment vertical="center"/>
    </xf>
    <xf numFmtId="0" fontId="9" fillId="0" borderId="9" xfId="2" applyFont="1" applyFill="1" applyBorder="1" applyAlignment="1">
      <alignment vertical="center" wrapText="1"/>
    </xf>
    <xf numFmtId="0" fontId="9" fillId="0" borderId="0" xfId="2" applyFont="1" applyFill="1" applyBorder="1" applyAlignment="1">
      <alignment vertical="center" wrapText="1"/>
    </xf>
    <xf numFmtId="0" fontId="10" fillId="0" borderId="24" xfId="2" applyFont="1" applyFill="1" applyBorder="1" applyAlignment="1">
      <alignment horizontal="left" vertical="center" wrapText="1"/>
    </xf>
    <xf numFmtId="165" fontId="2" fillId="0" borderId="0" xfId="5" applyNumberFormat="1" applyFont="1" applyFill="1" applyBorder="1" applyAlignment="1">
      <alignment vertical="center"/>
    </xf>
    <xf numFmtId="0" fontId="2" fillId="0" borderId="22" xfId="2" applyFill="1" applyBorder="1" applyAlignment="1">
      <alignment horizontal="center" vertical="center"/>
    </xf>
    <xf numFmtId="0" fontId="17" fillId="0" borderId="9" xfId="2" applyFont="1" applyFill="1" applyBorder="1" applyAlignment="1">
      <alignment vertical="center" wrapText="1"/>
    </xf>
    <xf numFmtId="0" fontId="2" fillId="0" borderId="8" xfId="2" applyFill="1" applyBorder="1" applyAlignment="1">
      <alignment horizontal="center" vertical="center"/>
    </xf>
    <xf numFmtId="2" fontId="2" fillId="0" borderId="4" xfId="2" applyNumberFormat="1" applyFont="1" applyFill="1" applyBorder="1" applyAlignment="1">
      <alignment horizontal="center" vertical="center"/>
    </xf>
    <xf numFmtId="176" fontId="0" fillId="0" borderId="41" xfId="5" applyNumberFormat="1" applyFont="1" applyFill="1" applyBorder="1" applyAlignment="1">
      <alignment vertical="center"/>
    </xf>
    <xf numFmtId="0" fontId="16" fillId="0" borderId="8" xfId="2" applyFont="1" applyFill="1" applyBorder="1" applyAlignment="1">
      <alignment vertical="center"/>
    </xf>
    <xf numFmtId="4" fontId="15" fillId="0" borderId="8" xfId="2" applyNumberFormat="1" applyFont="1" applyFill="1" applyBorder="1" applyAlignment="1">
      <alignment horizontal="center" vertical="center"/>
    </xf>
    <xf numFmtId="165" fontId="15" fillId="0" borderId="8" xfId="19" applyNumberFormat="1" applyFont="1" applyFill="1" applyBorder="1" applyAlignment="1">
      <alignment horizontal="right" vertical="center"/>
    </xf>
    <xf numFmtId="0" fontId="2" fillId="0" borderId="8" xfId="2" applyFont="1" applyFill="1" applyBorder="1" applyAlignment="1">
      <alignment horizontal="left" vertical="center"/>
    </xf>
    <xf numFmtId="176" fontId="2" fillId="0" borderId="41" xfId="19" applyNumberFormat="1" applyFont="1" applyFill="1" applyBorder="1" applyAlignment="1">
      <alignment horizontal="right" vertical="center"/>
    </xf>
    <xf numFmtId="0" fontId="19" fillId="0" borderId="8" xfId="2" quotePrefix="1" applyFont="1" applyFill="1" applyBorder="1" applyAlignment="1">
      <alignment horizontal="left" vertical="center" wrapText="1"/>
    </xf>
    <xf numFmtId="0" fontId="20" fillId="0" borderId="8" xfId="2" applyFont="1" applyFill="1" applyBorder="1" applyAlignment="1">
      <alignment vertical="center"/>
    </xf>
    <xf numFmtId="0" fontId="4" fillId="0" borderId="8" xfId="2" applyFont="1" applyFill="1" applyBorder="1" applyAlignment="1">
      <alignment horizontal="left" vertical="center"/>
    </xf>
    <xf numFmtId="2" fontId="15" fillId="0" borderId="8" xfId="2" applyNumberFormat="1" applyFont="1" applyFill="1" applyBorder="1" applyAlignment="1">
      <alignment horizontal="center" vertical="center"/>
    </xf>
    <xf numFmtId="0" fontId="6" fillId="0" borderId="8" xfId="2" applyFont="1" applyFill="1" applyBorder="1" applyAlignment="1">
      <alignment vertical="center" wrapText="1"/>
    </xf>
    <xf numFmtId="0" fontId="10" fillId="0" borderId="8" xfId="2" applyFont="1" applyFill="1" applyBorder="1" applyAlignment="1">
      <alignment horizontal="left" vertical="center"/>
    </xf>
    <xf numFmtId="0" fontId="2" fillId="0" borderId="9" xfId="2" applyFill="1" applyBorder="1" applyAlignment="1">
      <alignment vertical="center" wrapText="1"/>
    </xf>
    <xf numFmtId="0" fontId="2" fillId="0" borderId="9" xfId="2" applyFill="1" applyBorder="1" applyAlignment="1">
      <alignment horizontal="center" vertical="center"/>
    </xf>
    <xf numFmtId="0" fontId="6" fillId="0" borderId="9" xfId="2" applyFont="1" applyFill="1" applyBorder="1" applyAlignment="1">
      <alignment vertical="center" wrapText="1"/>
    </xf>
    <xf numFmtId="2" fontId="2" fillId="0" borderId="4" xfId="2" applyNumberFormat="1" applyFill="1" applyBorder="1" applyAlignment="1">
      <alignment horizontal="center" vertical="center"/>
    </xf>
    <xf numFmtId="0" fontId="2" fillId="0" borderId="9" xfId="2" applyFont="1" applyFill="1" applyBorder="1" applyAlignment="1">
      <alignment vertical="center" wrapText="1"/>
    </xf>
    <xf numFmtId="0" fontId="2" fillId="0" borderId="20" xfId="2" applyFill="1" applyBorder="1" applyAlignment="1">
      <alignment vertical="center" wrapText="1"/>
    </xf>
    <xf numFmtId="0" fontId="2" fillId="0" borderId="20" xfId="2" applyFill="1" applyBorder="1" applyAlignment="1">
      <alignment horizontal="center" vertical="center"/>
    </xf>
    <xf numFmtId="2" fontId="2" fillId="0" borderId="20" xfId="2" applyNumberFormat="1" applyFont="1" applyFill="1" applyBorder="1" applyAlignment="1">
      <alignment horizontal="center" vertical="center"/>
    </xf>
    <xf numFmtId="0" fontId="42" fillId="0" borderId="42" xfId="2" applyFont="1" applyFill="1" applyBorder="1" applyAlignment="1">
      <alignment vertical="center"/>
    </xf>
    <xf numFmtId="2" fontId="2" fillId="0" borderId="8" xfId="2" applyNumberFormat="1" applyFill="1" applyBorder="1" applyAlignment="1">
      <alignment horizontal="center" vertical="center"/>
    </xf>
    <xf numFmtId="0" fontId="4" fillId="0" borderId="8" xfId="2" applyFont="1" applyFill="1" applyBorder="1" applyAlignment="1">
      <alignment vertical="center" wrapText="1"/>
    </xf>
    <xf numFmtId="0" fontId="2" fillId="0" borderId="9" xfId="2" applyFont="1" applyFill="1" applyBorder="1" applyAlignment="1">
      <alignment horizontal="center" vertical="center"/>
    </xf>
    <xf numFmtId="0" fontId="2" fillId="0" borderId="14" xfId="2" applyFont="1" applyFill="1" applyBorder="1" applyAlignment="1">
      <alignment horizontal="left" vertical="center"/>
    </xf>
    <xf numFmtId="3" fontId="2" fillId="0" borderId="24" xfId="2" applyNumberFormat="1" applyFont="1" applyFill="1" applyBorder="1" applyAlignment="1">
      <alignment horizontal="right" vertical="center"/>
    </xf>
    <xf numFmtId="2" fontId="2" fillId="0" borderId="0" xfId="2" applyNumberFormat="1" applyFont="1" applyFill="1" applyBorder="1" applyAlignment="1">
      <alignment horizontal="center" vertical="center"/>
    </xf>
    <xf numFmtId="0" fontId="20" fillId="0" borderId="14" xfId="2" applyFont="1" applyFill="1" applyBorder="1" applyAlignment="1">
      <alignment vertical="center"/>
    </xf>
    <xf numFmtId="2" fontId="15" fillId="0" borderId="14" xfId="2" applyNumberFormat="1" applyFont="1" applyFill="1" applyBorder="1" applyAlignment="1">
      <alignment horizontal="right" vertical="center"/>
    </xf>
    <xf numFmtId="0" fontId="15" fillId="0" borderId="22" xfId="2" quotePrefix="1" applyFont="1" applyFill="1" applyBorder="1" applyAlignment="1">
      <alignment horizontal="center" vertical="center"/>
    </xf>
    <xf numFmtId="0" fontId="15" fillId="0" borderId="8" xfId="2" applyFont="1" applyFill="1" applyBorder="1" applyAlignment="1">
      <alignment horizontal="left" vertical="center"/>
    </xf>
    <xf numFmtId="2" fontId="15" fillId="0" borderId="8" xfId="2" applyNumberFormat="1" applyFont="1" applyFill="1" applyBorder="1" applyAlignment="1">
      <alignment horizontal="right" vertical="center"/>
    </xf>
    <xf numFmtId="165" fontId="15" fillId="0" borderId="8" xfId="48" applyNumberFormat="1" applyFont="1" applyFill="1" applyBorder="1" applyAlignment="1">
      <alignment horizontal="right" vertical="center"/>
    </xf>
    <xf numFmtId="0" fontId="15" fillId="0" borderId="8" xfId="2" applyFont="1" applyFill="1" applyBorder="1" applyAlignment="1">
      <alignment horizontal="left" vertical="center" wrapText="1"/>
    </xf>
    <xf numFmtId="0" fontId="2" fillId="0" borderId="0" xfId="2" applyFont="1" applyFill="1" applyBorder="1" applyAlignment="1">
      <alignment vertical="center" wrapText="1"/>
    </xf>
    <xf numFmtId="2" fontId="2" fillId="0" borderId="0" xfId="2" applyNumberFormat="1" applyFill="1" applyBorder="1" applyAlignment="1">
      <alignment horizontal="center" vertical="center"/>
    </xf>
    <xf numFmtId="175" fontId="39" fillId="0" borderId="8" xfId="9" applyNumberFormat="1" applyFont="1" applyFill="1" applyBorder="1" applyAlignment="1">
      <alignment horizontal="center" vertical="center"/>
    </xf>
    <xf numFmtId="0" fontId="10" fillId="0" borderId="0" xfId="2" applyFont="1" applyFill="1" applyBorder="1" applyAlignment="1">
      <alignment horizontal="left" vertical="center" wrapText="1"/>
    </xf>
    <xf numFmtId="0" fontId="39" fillId="0" borderId="22" xfId="2" quotePrefix="1" applyFont="1" applyFill="1" applyBorder="1" applyAlignment="1">
      <alignment horizontal="center" vertical="center"/>
    </xf>
    <xf numFmtId="0" fontId="39" fillId="0" borderId="8" xfId="2" applyFont="1" applyFill="1" applyBorder="1" applyAlignment="1">
      <alignment horizontal="left" vertical="center"/>
    </xf>
    <xf numFmtId="176" fontId="39" fillId="0" borderId="41" xfId="19" applyNumberFormat="1" applyFont="1" applyFill="1" applyBorder="1" applyAlignment="1">
      <alignment horizontal="right" vertical="center"/>
    </xf>
    <xf numFmtId="165" fontId="15" fillId="0" borderId="8" xfId="5" applyNumberFormat="1" applyFont="1" applyFill="1" applyBorder="1" applyAlignment="1">
      <alignment vertical="center"/>
    </xf>
    <xf numFmtId="0" fontId="6" fillId="0" borderId="0" xfId="2" applyFont="1" applyFill="1" applyBorder="1" applyAlignment="1">
      <alignment vertical="center"/>
    </xf>
    <xf numFmtId="0" fontId="10" fillId="0" borderId="0" xfId="2" quotePrefix="1" applyFont="1" applyFill="1" applyBorder="1" applyAlignment="1">
      <alignment horizontal="left" vertical="center" wrapText="1"/>
    </xf>
    <xf numFmtId="2" fontId="12" fillId="0" borderId="4" xfId="2" applyNumberFormat="1" applyFont="1" applyFill="1" applyBorder="1" applyAlignment="1">
      <alignment horizontal="center" vertical="center"/>
    </xf>
    <xf numFmtId="0" fontId="18" fillId="0" borderId="9" xfId="2" applyFont="1" applyFill="1" applyBorder="1" applyAlignment="1" applyProtection="1">
      <alignment vertical="center" wrapText="1"/>
      <protection locked="0"/>
    </xf>
    <xf numFmtId="0" fontId="2" fillId="0" borderId="9" xfId="2" applyFont="1" applyFill="1" applyBorder="1" applyAlignment="1" applyProtection="1">
      <alignment vertical="center" wrapText="1"/>
      <protection locked="0"/>
    </xf>
    <xf numFmtId="4" fontId="2" fillId="0" borderId="0" xfId="2" applyNumberFormat="1" applyFont="1" applyFill="1" applyBorder="1" applyAlignment="1">
      <alignment vertical="center"/>
    </xf>
    <xf numFmtId="0" fontId="10" fillId="0" borderId="14" xfId="2" quotePrefix="1" applyFont="1" applyFill="1" applyBorder="1" applyAlignment="1">
      <alignment horizontal="left" vertical="center" wrapText="1"/>
    </xf>
    <xf numFmtId="0" fontId="2" fillId="0" borderId="14" xfId="2" quotePrefix="1" applyFont="1" applyFill="1" applyBorder="1" applyAlignment="1">
      <alignment horizontal="left" vertical="center"/>
    </xf>
    <xf numFmtId="4" fontId="2" fillId="0" borderId="0" xfId="2" applyNumberFormat="1" applyFont="1" applyFill="1" applyBorder="1" applyAlignment="1">
      <alignment horizontal="center" vertical="center"/>
    </xf>
    <xf numFmtId="2" fontId="2" fillId="0" borderId="14" xfId="2" applyNumberFormat="1" applyFont="1" applyFill="1" applyBorder="1" applyAlignment="1">
      <alignment horizontal="right" vertical="center"/>
    </xf>
    <xf numFmtId="0" fontId="10" fillId="0" borderId="24" xfId="2" applyFont="1" applyFill="1" applyBorder="1" applyAlignment="1">
      <alignment vertical="center" wrapText="1"/>
    </xf>
    <xf numFmtId="0" fontId="15" fillId="0" borderId="14" xfId="2" applyFont="1" applyFill="1" applyBorder="1" applyAlignment="1" applyProtection="1">
      <alignment horizontal="center" vertical="center"/>
    </xf>
    <xf numFmtId="165" fontId="15" fillId="0" borderId="14" xfId="5" applyNumberFormat="1" applyFont="1" applyFill="1" applyBorder="1" applyAlignment="1">
      <alignment horizontal="right" vertical="center"/>
    </xf>
    <xf numFmtId="0" fontId="16" fillId="0" borderId="14" xfId="2" applyFont="1" applyFill="1" applyBorder="1" applyAlignment="1">
      <alignment vertical="center"/>
    </xf>
    <xf numFmtId="0" fontId="19" fillId="0" borderId="14" xfId="2" applyFont="1" applyFill="1" applyBorder="1" applyAlignment="1">
      <alignment vertical="center" wrapText="1"/>
    </xf>
    <xf numFmtId="0" fontId="2" fillId="0" borderId="14" xfId="2" quotePrefix="1" applyFont="1" applyFill="1" applyBorder="1" applyAlignment="1">
      <alignment horizontal="left" vertical="center" wrapText="1"/>
    </xf>
    <xf numFmtId="176" fontId="2" fillId="0" borderId="42" xfId="5" applyNumberFormat="1" applyFont="1" applyFill="1" applyBorder="1" applyAlignment="1">
      <alignment vertical="center"/>
    </xf>
    <xf numFmtId="0" fontId="4" fillId="0" borderId="24" xfId="2" applyFont="1" applyFill="1" applyBorder="1" applyAlignment="1">
      <alignment horizontal="left" vertical="center"/>
    </xf>
    <xf numFmtId="165" fontId="2" fillId="0" borderId="24" xfId="5" applyNumberFormat="1" applyFont="1" applyFill="1" applyBorder="1" applyAlignment="1">
      <alignment horizontal="center" vertical="center"/>
    </xf>
    <xf numFmtId="176" fontId="2" fillId="0" borderId="14" xfId="5" applyNumberFormat="1" applyFont="1" applyFill="1" applyBorder="1" applyAlignment="1">
      <alignment horizontal="center" vertical="center"/>
    </xf>
    <xf numFmtId="0" fontId="2" fillId="0" borderId="24" xfId="2" applyFont="1" applyFill="1" applyBorder="1" applyAlignment="1">
      <alignment horizontal="left" vertical="center"/>
    </xf>
    <xf numFmtId="0" fontId="3" fillId="0" borderId="24" xfId="2" applyFont="1" applyFill="1" applyBorder="1" applyAlignment="1">
      <alignment horizontal="left" vertical="center"/>
    </xf>
    <xf numFmtId="0" fontId="2" fillId="0" borderId="14" xfId="2" applyFont="1" applyFill="1" applyBorder="1" applyAlignment="1">
      <alignment vertical="center" wrapText="1"/>
    </xf>
    <xf numFmtId="0" fontId="2" fillId="0" borderId="14" xfId="2" applyNumberFormat="1" applyFill="1" applyBorder="1" applyAlignment="1">
      <alignment horizontal="center" vertical="center"/>
    </xf>
    <xf numFmtId="3" fontId="13" fillId="0" borderId="43" xfId="2" applyNumberFormat="1" applyFont="1" applyFill="1" applyBorder="1" applyAlignment="1">
      <alignment horizontal="center" vertical="center"/>
    </xf>
    <xf numFmtId="3" fontId="12" fillId="0" borderId="19" xfId="2" applyNumberFormat="1" applyFont="1" applyFill="1" applyBorder="1" applyAlignment="1">
      <alignment vertical="center"/>
    </xf>
    <xf numFmtId="3" fontId="12" fillId="0" borderId="19" xfId="2" applyNumberFormat="1" applyFont="1" applyFill="1" applyBorder="1" applyAlignment="1">
      <alignment horizontal="center" vertical="center"/>
    </xf>
    <xf numFmtId="2" fontId="12" fillId="0" borderId="19" xfId="2" applyNumberFormat="1" applyFont="1" applyFill="1" applyBorder="1" applyAlignment="1">
      <alignment horizontal="center" vertical="center"/>
    </xf>
    <xf numFmtId="165" fontId="2" fillId="0" borderId="19" xfId="5" applyNumberFormat="1" applyFont="1" applyFill="1" applyBorder="1" applyAlignment="1">
      <alignment horizontal="right" vertical="center"/>
    </xf>
    <xf numFmtId="176" fontId="15" fillId="0" borderId="44" xfId="5" applyNumberFormat="1" applyFont="1" applyFill="1" applyBorder="1" applyAlignment="1">
      <alignment horizontal="right" vertical="center"/>
    </xf>
    <xf numFmtId="0" fontId="3" fillId="0" borderId="24" xfId="2" applyFont="1" applyFill="1" applyBorder="1" applyAlignment="1">
      <alignment horizontal="left" vertical="center" wrapText="1"/>
    </xf>
    <xf numFmtId="0" fontId="15" fillId="0" borderId="14" xfId="2" applyFont="1" applyFill="1" applyBorder="1" applyAlignment="1">
      <alignment vertical="center" wrapText="1"/>
    </xf>
    <xf numFmtId="0" fontId="2" fillId="0" borderId="24" xfId="2" applyFont="1" applyFill="1" applyBorder="1" applyAlignment="1">
      <alignment horizontal="left" vertical="center" wrapText="1"/>
    </xf>
    <xf numFmtId="166" fontId="15" fillId="0" borderId="14" xfId="24" applyNumberFormat="1" applyFont="1" applyFill="1" applyBorder="1" applyAlignment="1">
      <alignment horizontal="center" vertical="center"/>
    </xf>
    <xf numFmtId="0" fontId="14" fillId="2" borderId="22" xfId="2" applyFont="1" applyFill="1" applyBorder="1" applyAlignment="1">
      <alignment horizontal="center" vertical="center"/>
    </xf>
    <xf numFmtId="0" fontId="14" fillId="2" borderId="8" xfId="2" applyFont="1" applyFill="1" applyBorder="1" applyAlignment="1">
      <alignment horizontal="center" vertical="center"/>
    </xf>
    <xf numFmtId="2" fontId="14" fillId="2" borderId="8" xfId="2" applyNumberFormat="1" applyFont="1" applyFill="1" applyBorder="1" applyAlignment="1">
      <alignment horizontal="center" vertical="center"/>
    </xf>
    <xf numFmtId="165" fontId="14" fillId="0" borderId="8" xfId="5" applyNumberFormat="1" applyFont="1" applyFill="1" applyBorder="1" applyAlignment="1">
      <alignment horizontal="right" vertical="center"/>
    </xf>
    <xf numFmtId="176" fontId="2" fillId="0" borderId="41" xfId="5" applyNumberFormat="1" applyFont="1" applyBorder="1" applyAlignment="1">
      <alignment horizontal="center" vertical="center"/>
    </xf>
    <xf numFmtId="176" fontId="14" fillId="2" borderId="9" xfId="5" applyNumberFormat="1" applyFont="1" applyFill="1" applyBorder="1" applyAlignment="1">
      <alignment horizontal="right" vertical="center"/>
    </xf>
    <xf numFmtId="0" fontId="14" fillId="2" borderId="8" xfId="2" applyFont="1" applyFill="1" applyBorder="1" applyAlignment="1">
      <alignment vertical="center"/>
    </xf>
    <xf numFmtId="1" fontId="15" fillId="2" borderId="8" xfId="2" applyNumberFormat="1" applyFont="1" applyFill="1" applyBorder="1" applyAlignment="1">
      <alignment horizontal="center" vertical="center"/>
    </xf>
    <xf numFmtId="0" fontId="2" fillId="0" borderId="8" xfId="2" quotePrefix="1" applyFont="1" applyFill="1" applyBorder="1" applyAlignment="1">
      <alignment horizontal="left" vertical="center"/>
    </xf>
    <xf numFmtId="0" fontId="2" fillId="0" borderId="22" xfId="2" applyFont="1" applyFill="1" applyBorder="1" applyAlignment="1" applyProtection="1">
      <alignment horizontal="center" vertical="center"/>
    </xf>
    <xf numFmtId="0" fontId="2" fillId="0" borderId="8" xfId="2" quotePrefix="1" applyFont="1" applyFill="1" applyBorder="1" applyAlignment="1" applyProtection="1">
      <alignment horizontal="left" vertical="center" wrapText="1"/>
    </xf>
    <xf numFmtId="0" fontId="3" fillId="0" borderId="22" xfId="2" applyFont="1" applyFill="1" applyBorder="1" applyAlignment="1">
      <alignment horizontal="center" vertical="center"/>
    </xf>
    <xf numFmtId="0" fontId="3" fillId="0" borderId="8" xfId="2" applyFont="1" applyFill="1" applyBorder="1" applyAlignment="1">
      <alignment vertical="center"/>
    </xf>
    <xf numFmtId="0" fontId="3" fillId="0" borderId="8" xfId="2" applyFont="1" applyFill="1" applyBorder="1" applyAlignment="1">
      <alignment horizontal="center" vertical="center"/>
    </xf>
    <xf numFmtId="2" fontId="3" fillId="0" borderId="8" xfId="2" applyNumberFormat="1" applyFont="1" applyFill="1" applyBorder="1" applyAlignment="1">
      <alignment horizontal="center" vertical="center"/>
    </xf>
    <xf numFmtId="165" fontId="3" fillId="0" borderId="8" xfId="5" applyNumberFormat="1" applyFont="1" applyFill="1" applyBorder="1" applyAlignment="1">
      <alignment horizontal="right" vertical="center"/>
    </xf>
    <xf numFmtId="176" fontId="3" fillId="0" borderId="41" xfId="5" applyNumberFormat="1" applyFont="1" applyFill="1" applyBorder="1" applyAlignment="1">
      <alignment horizontal="right" vertical="center"/>
    </xf>
    <xf numFmtId="0" fontId="3" fillId="0" borderId="8" xfId="2" applyFont="1" applyFill="1" applyBorder="1" applyAlignment="1" applyProtection="1">
      <alignment horizontal="left" vertical="center" wrapText="1"/>
    </xf>
    <xf numFmtId="0" fontId="2" fillId="0" borderId="8" xfId="2" applyFont="1" applyFill="1" applyBorder="1" applyAlignment="1" applyProtection="1">
      <alignment horizontal="left" vertical="center" wrapText="1"/>
    </xf>
    <xf numFmtId="176" fontId="2" fillId="2" borderId="41" xfId="5" applyNumberFormat="1" applyFont="1" applyFill="1" applyBorder="1" applyAlignment="1">
      <alignment horizontal="right" vertical="center"/>
    </xf>
    <xf numFmtId="176" fontId="3" fillId="2" borderId="50" xfId="5" applyNumberFormat="1" applyFont="1" applyFill="1" applyBorder="1" applyAlignment="1">
      <alignment horizontal="right" vertical="center"/>
    </xf>
    <xf numFmtId="0" fontId="3" fillId="0" borderId="14" xfId="2" applyFont="1" applyFill="1" applyBorder="1" applyAlignment="1" applyProtection="1">
      <alignment horizontal="left" vertical="center" wrapText="1"/>
    </xf>
    <xf numFmtId="0" fontId="3" fillId="0" borderId="14" xfId="2" applyFont="1" applyFill="1" applyBorder="1" applyAlignment="1">
      <alignment horizontal="center" vertical="center"/>
    </xf>
    <xf numFmtId="4" fontId="3" fillId="0" borderId="14" xfId="5" applyNumberFormat="1" applyFont="1" applyFill="1" applyBorder="1" applyAlignment="1">
      <alignment horizontal="center" vertical="center"/>
    </xf>
    <xf numFmtId="172" fontId="3" fillId="0" borderId="14" xfId="5" applyNumberFormat="1" applyFont="1" applyFill="1" applyBorder="1" applyAlignment="1">
      <alignment horizontal="center" vertical="center"/>
    </xf>
    <xf numFmtId="165" fontId="3" fillId="0" borderId="14" xfId="5" applyNumberFormat="1" applyFont="1" applyFill="1" applyBorder="1" applyAlignment="1">
      <alignment horizontal="center" vertical="center"/>
    </xf>
    <xf numFmtId="0" fontId="3" fillId="0" borderId="0" xfId="2" applyFont="1" applyFill="1" applyBorder="1" applyAlignment="1" applyProtection="1">
      <alignment horizontal="left" vertical="center" wrapText="1"/>
    </xf>
    <xf numFmtId="0" fontId="3" fillId="0" borderId="14" xfId="2" applyFont="1" applyFill="1" applyBorder="1" applyAlignment="1">
      <alignment horizontal="left" vertical="center"/>
    </xf>
    <xf numFmtId="4" fontId="3" fillId="0" borderId="14" xfId="5" applyNumberFormat="1" applyFont="1" applyFill="1" applyBorder="1" applyAlignment="1">
      <alignment horizontal="right" vertical="center"/>
    </xf>
    <xf numFmtId="0" fontId="3" fillId="0" borderId="24" xfId="2" applyFont="1" applyFill="1" applyBorder="1" applyAlignment="1">
      <alignment vertical="center"/>
    </xf>
    <xf numFmtId="165" fontId="2" fillId="0" borderId="14" xfId="5" applyNumberFormat="1" applyFont="1" applyFill="1" applyBorder="1" applyAlignment="1">
      <alignment horizontal="center" vertical="center"/>
    </xf>
    <xf numFmtId="0" fontId="4" fillId="0" borderId="14" xfId="2" applyFont="1" applyFill="1" applyBorder="1" applyAlignment="1">
      <alignment vertical="center" wrapText="1"/>
    </xf>
    <xf numFmtId="0" fontId="14" fillId="2" borderId="10" xfId="2" applyFont="1" applyFill="1" applyBorder="1" applyAlignment="1" applyProtection="1">
      <alignment horizontal="center" vertical="center"/>
    </xf>
    <xf numFmtId="0" fontId="14" fillId="0" borderId="11" xfId="2" applyFont="1" applyFill="1" applyBorder="1" applyAlignment="1" applyProtection="1">
      <alignment horizontal="left" vertical="center" wrapText="1"/>
    </xf>
    <xf numFmtId="0" fontId="14" fillId="0" borderId="11" xfId="2" applyFont="1" applyFill="1" applyBorder="1" applyAlignment="1" applyProtection="1">
      <alignment horizontal="center" vertical="center"/>
    </xf>
    <xf numFmtId="170" fontId="14" fillId="0" borderId="11" xfId="2" applyNumberFormat="1" applyFont="1" applyFill="1" applyBorder="1" applyAlignment="1" applyProtection="1">
      <alignment horizontal="center" vertical="center"/>
    </xf>
    <xf numFmtId="165" fontId="14" fillId="0" borderId="11" xfId="5" applyNumberFormat="1" applyFont="1" applyFill="1" applyBorder="1" applyAlignment="1">
      <alignment horizontal="right" vertical="center"/>
    </xf>
    <xf numFmtId="176" fontId="14" fillId="0" borderId="13" xfId="5" applyNumberFormat="1" applyFont="1" applyFill="1" applyBorder="1" applyAlignment="1">
      <alignment horizontal="right" vertical="center"/>
    </xf>
    <xf numFmtId="0" fontId="16" fillId="2" borderId="14" xfId="2" applyFont="1" applyFill="1" applyBorder="1" applyAlignment="1">
      <alignment horizontal="left" vertical="center" wrapText="1"/>
    </xf>
    <xf numFmtId="0" fontId="20" fillId="2" borderId="14" xfId="2" applyFont="1" applyFill="1" applyBorder="1" applyAlignment="1">
      <alignment horizontal="left" vertical="center" wrapText="1"/>
    </xf>
    <xf numFmtId="0" fontId="15" fillId="2" borderId="23" xfId="2" applyFont="1" applyFill="1" applyBorder="1" applyAlignment="1">
      <alignment horizontal="center" vertical="center"/>
    </xf>
    <xf numFmtId="0" fontId="15" fillId="2" borderId="23" xfId="2" applyFont="1" applyFill="1" applyBorder="1" applyAlignment="1">
      <alignment horizontal="left" vertical="center" wrapText="1"/>
    </xf>
    <xf numFmtId="4" fontId="15" fillId="2" borderId="23" xfId="2" applyNumberFormat="1" applyFont="1" applyFill="1" applyBorder="1" applyAlignment="1">
      <alignment horizontal="center" vertical="center"/>
    </xf>
    <xf numFmtId="165" fontId="15" fillId="2" borderId="23" xfId="5" applyNumberFormat="1" applyFont="1" applyFill="1" applyBorder="1" applyAlignment="1">
      <alignment horizontal="right" vertical="center"/>
    </xf>
    <xf numFmtId="176" fontId="15" fillId="2" borderId="23" xfId="5" applyNumberFormat="1" applyFont="1" applyFill="1" applyBorder="1" applyAlignment="1">
      <alignment horizontal="right" vertical="center"/>
    </xf>
    <xf numFmtId="0" fontId="14" fillId="2" borderId="11" xfId="2" applyFont="1" applyFill="1" applyBorder="1" applyAlignment="1" applyProtection="1">
      <alignment horizontal="left" vertical="center" wrapText="1"/>
    </xf>
    <xf numFmtId="0" fontId="14" fillId="2" borderId="11" xfId="2" applyFont="1" applyFill="1" applyBorder="1" applyAlignment="1" applyProtection="1">
      <alignment horizontal="center" vertical="center"/>
    </xf>
    <xf numFmtId="170" fontId="14" fillId="2" borderId="11" xfId="2" applyNumberFormat="1" applyFont="1" applyFill="1" applyBorder="1" applyAlignment="1" applyProtection="1">
      <alignment horizontal="center" vertical="center"/>
    </xf>
    <xf numFmtId="165" fontId="14" fillId="2" borderId="11" xfId="5" applyNumberFormat="1" applyFont="1" applyFill="1" applyBorder="1" applyAlignment="1">
      <alignment horizontal="right" vertical="center"/>
    </xf>
    <xf numFmtId="176" fontId="14" fillId="2" borderId="13" xfId="5" applyNumberFormat="1" applyFont="1" applyFill="1" applyBorder="1" applyAlignment="1">
      <alignment horizontal="right" vertical="center"/>
    </xf>
    <xf numFmtId="0" fontId="15" fillId="2" borderId="2" xfId="2" applyFont="1" applyFill="1" applyBorder="1" applyAlignment="1" applyProtection="1">
      <alignment horizontal="left" vertical="center" wrapText="1"/>
    </xf>
    <xf numFmtId="170" fontId="15" fillId="2" borderId="2" xfId="2" applyNumberFormat="1" applyFont="1" applyFill="1" applyBorder="1" applyAlignment="1" applyProtection="1">
      <alignment horizontal="center" vertical="center"/>
    </xf>
    <xf numFmtId="165" fontId="15" fillId="2" borderId="2" xfId="5" applyNumberFormat="1" applyFont="1" applyFill="1" applyBorder="1" applyAlignment="1">
      <alignment horizontal="right" vertical="center"/>
    </xf>
    <xf numFmtId="176" fontId="15" fillId="2" borderId="2" xfId="5" applyNumberFormat="1" applyFont="1" applyFill="1" applyBorder="1" applyAlignment="1">
      <alignment horizontal="right" vertical="center"/>
    </xf>
    <xf numFmtId="0" fontId="2" fillId="2" borderId="14" xfId="2" applyFill="1" applyBorder="1" applyAlignment="1">
      <alignment horizontal="center" vertical="center"/>
    </xf>
    <xf numFmtId="4" fontId="2" fillId="2" borderId="14" xfId="2" applyNumberFormat="1" applyFill="1" applyBorder="1" applyAlignment="1">
      <alignment horizontal="center" vertical="center"/>
    </xf>
    <xf numFmtId="165" fontId="2" fillId="2" borderId="14" xfId="5" applyNumberFormat="1" applyFont="1" applyFill="1" applyBorder="1" applyAlignment="1">
      <alignment horizontal="center" vertical="center"/>
    </xf>
    <xf numFmtId="176" fontId="2" fillId="2" borderId="14" xfId="5" applyNumberFormat="1" applyFont="1" applyFill="1" applyBorder="1" applyAlignment="1">
      <alignment horizontal="center" vertical="center"/>
    </xf>
    <xf numFmtId="0" fontId="20" fillId="2" borderId="14" xfId="2" quotePrefix="1" applyFont="1" applyFill="1" applyBorder="1" applyAlignment="1">
      <alignment horizontal="left" vertical="center"/>
    </xf>
    <xf numFmtId="0" fontId="19" fillId="2" borderId="14" xfId="2" applyFont="1" applyFill="1" applyBorder="1" applyAlignment="1">
      <alignment vertical="center"/>
    </xf>
    <xf numFmtId="0" fontId="2" fillId="2" borderId="14" xfId="2" applyFill="1" applyBorder="1" applyAlignment="1">
      <alignment vertical="center" wrapText="1"/>
    </xf>
    <xf numFmtId="0" fontId="15" fillId="2" borderId="22" xfId="2" applyFont="1" applyFill="1" applyBorder="1" applyAlignment="1">
      <alignment horizontal="center" vertical="center"/>
    </xf>
    <xf numFmtId="3" fontId="15" fillId="2" borderId="8" xfId="2" applyNumberFormat="1" applyFont="1" applyFill="1" applyBorder="1" applyAlignment="1">
      <alignment horizontal="center" vertical="center"/>
    </xf>
    <xf numFmtId="0" fontId="20" fillId="2" borderId="8" xfId="2" applyFont="1" applyFill="1" applyBorder="1" applyAlignment="1">
      <alignment vertical="center"/>
    </xf>
    <xf numFmtId="0" fontId="15" fillId="2" borderId="8" xfId="2" applyFont="1" applyFill="1" applyBorder="1" applyAlignment="1">
      <alignment horizontal="left" vertical="center" wrapText="1"/>
    </xf>
    <xf numFmtId="0" fontId="2" fillId="2" borderId="5" xfId="2" quotePrefix="1" applyFont="1" applyFill="1" applyBorder="1" applyAlignment="1">
      <alignment horizontal="center" vertical="center"/>
    </xf>
    <xf numFmtId="0" fontId="2" fillId="2" borderId="5" xfId="2" applyFont="1" applyFill="1" applyBorder="1" applyAlignment="1">
      <alignment vertical="center"/>
    </xf>
    <xf numFmtId="165" fontId="15" fillId="2" borderId="5" xfId="5" applyNumberFormat="1" applyFont="1" applyFill="1" applyBorder="1" applyAlignment="1">
      <alignment horizontal="right" vertical="center"/>
    </xf>
    <xf numFmtId="176" fontId="2" fillId="2" borderId="5" xfId="5" applyNumberFormat="1" applyFont="1" applyFill="1" applyBorder="1" applyAlignment="1">
      <alignment horizontal="right" vertical="center"/>
    </xf>
    <xf numFmtId="3" fontId="13" fillId="2" borderId="49" xfId="2" applyNumberFormat="1" applyFont="1" applyFill="1" applyBorder="1" applyAlignment="1">
      <alignment horizontal="center" vertical="center"/>
    </xf>
    <xf numFmtId="176" fontId="14" fillId="2" borderId="48" xfId="5" applyNumberFormat="1" applyFont="1" applyFill="1" applyBorder="1" applyAlignment="1">
      <alignment horizontal="right" vertical="center"/>
    </xf>
    <xf numFmtId="0" fontId="15" fillId="2" borderId="22" xfId="2" quotePrefix="1" applyFont="1" applyFill="1" applyBorder="1" applyAlignment="1">
      <alignment horizontal="center" vertical="center"/>
    </xf>
    <xf numFmtId="0" fontId="15" fillId="2" borderId="22" xfId="2" quotePrefix="1" applyNumberFormat="1" applyFont="1" applyFill="1" applyBorder="1" applyAlignment="1">
      <alignment horizontal="left" vertical="center"/>
    </xf>
    <xf numFmtId="0" fontId="15" fillId="2" borderId="22" xfId="2" applyNumberFormat="1" applyFont="1" applyFill="1" applyBorder="1" applyAlignment="1">
      <alignment horizontal="center" vertical="center"/>
    </xf>
    <xf numFmtId="0" fontId="15" fillId="2" borderId="8" xfId="2" applyFont="1" applyFill="1" applyBorder="1" applyAlignment="1">
      <alignment horizontal="left" vertical="center"/>
    </xf>
    <xf numFmtId="0" fontId="39" fillId="2" borderId="22" xfId="2" applyFont="1" applyFill="1" applyBorder="1" applyAlignment="1">
      <alignment horizontal="center" vertical="center"/>
    </xf>
    <xf numFmtId="0" fontId="43" fillId="2" borderId="8" xfId="2" quotePrefix="1" applyFont="1" applyFill="1" applyBorder="1" applyAlignment="1">
      <alignment horizontal="left" vertical="center" wrapText="1"/>
    </xf>
    <xf numFmtId="0" fontId="39" fillId="2" borderId="8" xfId="2" applyFont="1" applyFill="1" applyBorder="1" applyAlignment="1">
      <alignment horizontal="center" vertical="center"/>
    </xf>
    <xf numFmtId="3" fontId="39" fillId="2" borderId="8" xfId="2" applyNumberFormat="1" applyFont="1" applyFill="1" applyBorder="1" applyAlignment="1">
      <alignment horizontal="center" vertical="center"/>
    </xf>
    <xf numFmtId="165" fontId="39" fillId="2" borderId="8" xfId="5" applyNumberFormat="1" applyFont="1" applyFill="1" applyBorder="1" applyAlignment="1">
      <alignment horizontal="right" vertical="center"/>
    </xf>
    <xf numFmtId="176" fontId="39" fillId="2" borderId="41" xfId="5" applyNumberFormat="1" applyFont="1" applyFill="1" applyBorder="1" applyAlignment="1">
      <alignment horizontal="right" vertical="center"/>
    </xf>
    <xf numFmtId="0" fontId="39" fillId="2" borderId="8" xfId="2" applyFont="1" applyFill="1" applyBorder="1" applyAlignment="1">
      <alignment vertical="center"/>
    </xf>
    <xf numFmtId="0" fontId="39" fillId="2" borderId="22" xfId="2" quotePrefix="1" applyFont="1" applyFill="1" applyBorder="1" applyAlignment="1">
      <alignment horizontal="center" vertical="center"/>
    </xf>
    <xf numFmtId="0" fontId="39" fillId="2" borderId="8" xfId="2" applyFont="1" applyFill="1" applyBorder="1" applyAlignment="1">
      <alignment horizontal="left" vertical="center"/>
    </xf>
    <xf numFmtId="175" fontId="39" fillId="2" borderId="8" xfId="9" applyNumberFormat="1" applyFont="1" applyFill="1" applyBorder="1" applyAlignment="1">
      <alignment horizontal="center" vertical="center"/>
    </xf>
    <xf numFmtId="43" fontId="2" fillId="0" borderId="0" xfId="5" applyFont="1" applyFill="1" applyBorder="1" applyAlignment="1" applyProtection="1">
      <alignment horizontal="right" vertical="center"/>
      <protection locked="0"/>
    </xf>
    <xf numFmtId="0" fontId="41" fillId="2" borderId="8" xfId="2" applyFont="1" applyFill="1" applyBorder="1" applyAlignment="1">
      <alignment vertical="center"/>
    </xf>
    <xf numFmtId="165" fontId="39" fillId="2" borderId="8" xfId="5" applyNumberFormat="1" applyFont="1" applyFill="1" applyBorder="1" applyAlignment="1">
      <alignment vertical="center"/>
    </xf>
    <xf numFmtId="176" fontId="39" fillId="2" borderId="41" xfId="5" applyNumberFormat="1" applyFont="1" applyFill="1" applyBorder="1" applyAlignment="1">
      <alignment horizontal="center" vertical="center"/>
    </xf>
    <xf numFmtId="165" fontId="15" fillId="2" borderId="8" xfId="5" applyNumberFormat="1" applyFont="1" applyFill="1" applyBorder="1" applyAlignment="1">
      <alignment vertical="center"/>
    </xf>
    <xf numFmtId="176" fontId="15" fillId="2" borderId="41" xfId="5" applyNumberFormat="1" applyFont="1" applyFill="1" applyBorder="1" applyAlignment="1">
      <alignment horizontal="center" vertical="center"/>
    </xf>
    <xf numFmtId="164" fontId="2" fillId="2" borderId="0" xfId="2" applyNumberFormat="1" applyFont="1" applyFill="1" applyAlignment="1">
      <alignment vertical="center"/>
    </xf>
    <xf numFmtId="0" fontId="43" fillId="2" borderId="8" xfId="2" applyFont="1" applyFill="1" applyBorder="1" applyAlignment="1">
      <alignment horizontal="left" vertical="center" wrapText="1"/>
    </xf>
    <xf numFmtId="0" fontId="39" fillId="2" borderId="22" xfId="2" applyFont="1" applyFill="1" applyBorder="1" applyAlignment="1">
      <alignment horizontal="left" vertical="center"/>
    </xf>
    <xf numFmtId="0" fontId="39" fillId="2" borderId="8" xfId="2" quotePrefix="1" applyFont="1" applyFill="1" applyBorder="1" applyAlignment="1">
      <alignment horizontal="left" vertical="center" wrapText="1"/>
    </xf>
    <xf numFmtId="3" fontId="39" fillId="2" borderId="8" xfId="2" applyNumberFormat="1" applyFont="1" applyFill="1" applyBorder="1" applyAlignment="1">
      <alignment horizontal="right" vertical="center"/>
    </xf>
    <xf numFmtId="3" fontId="2" fillId="2" borderId="14" xfId="52" applyNumberFormat="1" applyFont="1" applyFill="1" applyBorder="1" applyAlignment="1">
      <alignment horizontal="center" vertical="center"/>
    </xf>
    <xf numFmtId="3" fontId="15" fillId="2" borderId="14" xfId="24" applyNumberFormat="1" applyFont="1" applyFill="1" applyBorder="1" applyAlignment="1">
      <alignment horizontal="center" vertical="center"/>
    </xf>
    <xf numFmtId="0" fontId="2" fillId="2" borderId="14" xfId="2" applyFont="1" applyFill="1" applyBorder="1" applyAlignment="1" applyProtection="1">
      <alignment vertical="center" wrapText="1"/>
      <protection locked="0"/>
    </xf>
    <xf numFmtId="177" fontId="2" fillId="2" borderId="0" xfId="2" applyNumberFormat="1" applyFont="1" applyFill="1" applyAlignment="1">
      <alignment vertical="center"/>
    </xf>
    <xf numFmtId="0" fontId="16" fillId="2" borderId="14" xfId="2" quotePrefix="1" applyFont="1" applyFill="1" applyBorder="1" applyAlignment="1">
      <alignment horizontal="left" vertical="center"/>
    </xf>
    <xf numFmtId="0" fontId="2" fillId="2" borderId="23" xfId="2" applyNumberFormat="1" applyFont="1" applyFill="1" applyBorder="1" applyAlignment="1">
      <alignment horizontal="center" vertical="center"/>
    </xf>
    <xf numFmtId="4" fontId="14" fillId="2" borderId="11" xfId="2" applyNumberFormat="1" applyFont="1" applyFill="1" applyBorder="1" applyAlignment="1" applyProtection="1">
      <alignment horizontal="center" vertical="center"/>
    </xf>
    <xf numFmtId="0" fontId="14" fillId="2" borderId="2" xfId="2" applyFont="1" applyFill="1" applyBorder="1" applyAlignment="1" applyProtection="1">
      <alignment horizontal="center" vertical="center"/>
    </xf>
    <xf numFmtId="0" fontId="14" fillId="2" borderId="2" xfId="2" applyFont="1" applyFill="1" applyBorder="1" applyAlignment="1" applyProtection="1">
      <alignment horizontal="left" vertical="center" wrapText="1"/>
    </xf>
    <xf numFmtId="4" fontId="14" fillId="2" borderId="2" xfId="2" applyNumberFormat="1" applyFont="1" applyFill="1" applyBorder="1" applyAlignment="1" applyProtection="1">
      <alignment horizontal="center" vertical="center"/>
    </xf>
    <xf numFmtId="0" fontId="14" fillId="2" borderId="14" xfId="2" applyFont="1" applyFill="1" applyBorder="1" applyAlignment="1" applyProtection="1">
      <alignment horizontal="center" vertical="center"/>
    </xf>
    <xf numFmtId="0" fontId="14" fillId="2" borderId="14" xfId="2" applyFont="1" applyFill="1" applyBorder="1" applyAlignment="1" applyProtection="1">
      <alignment horizontal="left" vertical="center" wrapText="1"/>
    </xf>
    <xf numFmtId="4" fontId="14" fillId="2" borderId="14" xfId="2" applyNumberFormat="1" applyFont="1" applyFill="1" applyBorder="1" applyAlignment="1">
      <alignment horizontal="center" vertical="center"/>
    </xf>
    <xf numFmtId="165" fontId="14" fillId="2" borderId="14" xfId="5" applyNumberFormat="1" applyFont="1" applyFill="1" applyBorder="1" applyAlignment="1">
      <alignment horizontal="right" vertical="center"/>
    </xf>
    <xf numFmtId="176" fontId="14" fillId="2" borderId="14" xfId="5" applyNumberFormat="1" applyFont="1" applyFill="1" applyBorder="1" applyAlignment="1">
      <alignment horizontal="right" vertical="center"/>
    </xf>
    <xf numFmtId="1" fontId="14" fillId="2" borderId="11" xfId="2" applyNumberFormat="1" applyFont="1" applyFill="1" applyBorder="1" applyAlignment="1" applyProtection="1">
      <alignment horizontal="center" vertical="center"/>
    </xf>
    <xf numFmtId="165" fontId="14" fillId="2" borderId="11" xfId="5" quotePrefix="1" applyNumberFormat="1" applyFont="1" applyFill="1" applyBorder="1" applyAlignment="1">
      <alignment horizontal="right" vertical="center"/>
    </xf>
    <xf numFmtId="0" fontId="3" fillId="0" borderId="14" xfId="2" applyNumberFormat="1" applyFont="1" applyFill="1" applyBorder="1" applyAlignment="1">
      <alignment horizontal="center" vertical="center"/>
    </xf>
    <xf numFmtId="3" fontId="3" fillId="0" borderId="16" xfId="2" applyNumberFormat="1" applyFont="1" applyFill="1" applyBorder="1" applyAlignment="1">
      <alignment horizontal="center" vertical="center"/>
    </xf>
    <xf numFmtId="3" fontId="3" fillId="0" borderId="17" xfId="2" applyNumberFormat="1" applyFont="1" applyFill="1" applyBorder="1" applyAlignment="1">
      <alignment vertical="center"/>
    </xf>
    <xf numFmtId="3" fontId="3" fillId="0" borderId="17" xfId="2" applyNumberFormat="1" applyFont="1" applyFill="1" applyBorder="1" applyAlignment="1">
      <alignment horizontal="center" vertical="center"/>
    </xf>
    <xf numFmtId="2" fontId="3" fillId="0" borderId="17" xfId="2" applyNumberFormat="1" applyFont="1" applyFill="1" applyBorder="1" applyAlignment="1">
      <alignment horizontal="center" vertical="center"/>
    </xf>
    <xf numFmtId="165" fontId="3" fillId="0" borderId="18" xfId="19" applyNumberFormat="1" applyFont="1" applyFill="1" applyBorder="1" applyAlignment="1">
      <alignment horizontal="right" vertical="center"/>
    </xf>
    <xf numFmtId="176" fontId="3" fillId="0" borderId="21" xfId="19" applyNumberFormat="1" applyFont="1" applyFill="1" applyBorder="1" applyAlignment="1">
      <alignment horizontal="right" vertical="center"/>
    </xf>
    <xf numFmtId="0" fontId="4" fillId="0" borderId="14" xfId="2" applyFont="1" applyFill="1" applyBorder="1" applyAlignment="1">
      <alignment horizontal="left" vertical="center" wrapText="1"/>
    </xf>
    <xf numFmtId="0" fontId="6" fillId="0" borderId="8" xfId="2" applyFont="1" applyFill="1" applyBorder="1" applyAlignment="1">
      <alignment horizontal="left" vertical="center"/>
    </xf>
    <xf numFmtId="165" fontId="2" fillId="0" borderId="8" xfId="19" applyNumberFormat="1" applyFont="1" applyFill="1" applyBorder="1" applyAlignment="1">
      <alignment horizontal="center" vertical="center"/>
    </xf>
    <xf numFmtId="176" fontId="2" fillId="0" borderId="8" xfId="19" applyNumberFormat="1" applyFont="1" applyFill="1" applyBorder="1" applyAlignment="1">
      <alignment horizontal="center" vertical="center"/>
    </xf>
    <xf numFmtId="0" fontId="6" fillId="0" borderId="8" xfId="2" quotePrefix="1" applyFont="1" applyFill="1" applyBorder="1" applyAlignment="1">
      <alignment horizontal="left" vertical="center"/>
    </xf>
    <xf numFmtId="0" fontId="10" fillId="0" borderId="8" xfId="2" applyFont="1" applyFill="1" applyBorder="1" applyAlignment="1">
      <alignment vertical="center"/>
    </xf>
    <xf numFmtId="0" fontId="2" fillId="0" borderId="0" xfId="2" quotePrefix="1" applyFont="1" applyFill="1" applyBorder="1" applyAlignment="1">
      <alignment horizontal="center" vertical="center"/>
    </xf>
    <xf numFmtId="165" fontId="15" fillId="2" borderId="0" xfId="5" applyNumberFormat="1" applyFont="1" applyFill="1" applyBorder="1" applyAlignment="1">
      <alignment horizontal="right" vertical="center"/>
    </xf>
    <xf numFmtId="176" fontId="2" fillId="0" borderId="8" xfId="19" applyNumberFormat="1" applyFont="1" applyFill="1" applyBorder="1" applyAlignment="1">
      <alignment vertical="center"/>
    </xf>
    <xf numFmtId="0" fontId="18" fillId="0" borderId="8" xfId="2" applyFont="1" applyFill="1" applyBorder="1" applyAlignment="1" applyProtection="1">
      <alignment vertical="center" wrapText="1"/>
      <protection locked="0"/>
    </xf>
    <xf numFmtId="0" fontId="2" fillId="0" borderId="8" xfId="2" applyFont="1" applyFill="1" applyBorder="1" applyAlignment="1" applyProtection="1">
      <alignment vertical="center" wrapText="1"/>
      <protection locked="0"/>
    </xf>
    <xf numFmtId="0" fontId="4" fillId="0" borderId="8" xfId="2" quotePrefix="1" applyFont="1" applyFill="1" applyBorder="1" applyAlignment="1">
      <alignment horizontal="left" vertical="center"/>
    </xf>
    <xf numFmtId="165" fontId="3" fillId="0" borderId="8" xfId="19" applyNumberFormat="1" applyFont="1" applyFill="1" applyBorder="1" applyAlignment="1">
      <alignment horizontal="right" vertical="center"/>
    </xf>
    <xf numFmtId="176" fontId="3" fillId="0" borderId="8" xfId="19" applyNumberFormat="1" applyFont="1" applyFill="1" applyBorder="1" applyAlignment="1">
      <alignment horizontal="right" vertical="center"/>
    </xf>
    <xf numFmtId="1" fontId="3" fillId="0" borderId="8" xfId="2" applyNumberFormat="1" applyFont="1" applyFill="1" applyBorder="1" applyAlignment="1">
      <alignment horizontal="center" vertical="center"/>
    </xf>
    <xf numFmtId="170" fontId="2" fillId="0" borderId="8" xfId="2" applyNumberFormat="1" applyFont="1" applyFill="1" applyBorder="1" applyAlignment="1">
      <alignment horizontal="center" vertical="center"/>
    </xf>
    <xf numFmtId="176" fontId="2" fillId="0" borderId="9" xfId="19" applyNumberFormat="1" applyFont="1" applyFill="1" applyBorder="1" applyAlignment="1">
      <alignment horizontal="right" vertical="center"/>
    </xf>
    <xf numFmtId="2" fontId="2" fillId="0" borderId="8" xfId="2" applyNumberFormat="1" applyFont="1" applyFill="1" applyBorder="1" applyAlignment="1">
      <alignment horizontal="right" vertical="center"/>
    </xf>
    <xf numFmtId="0" fontId="10" fillId="0" borderId="8" xfId="2" applyFont="1" applyFill="1" applyBorder="1" applyAlignment="1">
      <alignment vertical="center" wrapText="1"/>
    </xf>
    <xf numFmtId="3" fontId="3" fillId="0" borderId="19" xfId="2" applyNumberFormat="1" applyFont="1" applyFill="1" applyBorder="1" applyAlignment="1">
      <alignment horizontal="center" vertical="center"/>
    </xf>
    <xf numFmtId="3" fontId="3" fillId="0" borderId="19" xfId="2" applyNumberFormat="1" applyFont="1" applyFill="1" applyBorder="1" applyAlignment="1">
      <alignment vertical="center"/>
    </xf>
    <xf numFmtId="2" fontId="3" fillId="0" borderId="19" xfId="2" applyNumberFormat="1" applyFont="1" applyFill="1" applyBorder="1" applyAlignment="1">
      <alignment horizontal="center" vertical="center"/>
    </xf>
    <xf numFmtId="165" fontId="3" fillId="0" borderId="19" xfId="19" applyNumberFormat="1" applyFont="1" applyFill="1" applyBorder="1" applyAlignment="1">
      <alignment horizontal="right" vertical="center"/>
    </xf>
    <xf numFmtId="176" fontId="3" fillId="0" borderId="19" xfId="19" applyNumberFormat="1" applyFont="1" applyFill="1" applyBorder="1" applyAlignment="1">
      <alignment horizontal="right" vertical="center"/>
    </xf>
    <xf numFmtId="4" fontId="3" fillId="0" borderId="14" xfId="2" applyNumberFormat="1" applyFont="1" applyFill="1" applyBorder="1" applyAlignment="1">
      <alignment horizontal="center" vertical="center"/>
    </xf>
    <xf numFmtId="165" fontId="3" fillId="0" borderId="14" xfId="19" applyNumberFormat="1" applyFont="1" applyFill="1" applyBorder="1" applyAlignment="1">
      <alignment horizontal="right" vertical="center"/>
    </xf>
    <xf numFmtId="176" fontId="3" fillId="0" borderId="14" xfId="19" applyNumberFormat="1" applyFont="1" applyFill="1" applyBorder="1" applyAlignment="1">
      <alignment horizontal="right" vertical="center"/>
    </xf>
    <xf numFmtId="0" fontId="2" fillId="0" borderId="14" xfId="2" applyFont="1" applyFill="1" applyBorder="1" applyAlignment="1" applyProtection="1">
      <alignment horizontal="left" vertical="center" wrapText="1"/>
    </xf>
    <xf numFmtId="0" fontId="2" fillId="0" borderId="14" xfId="2" applyFont="1" applyFill="1" applyBorder="1" applyAlignment="1" applyProtection="1">
      <alignment horizontal="center" vertical="center"/>
    </xf>
    <xf numFmtId="0" fontId="2" fillId="0" borderId="14" xfId="2" quotePrefix="1" applyFont="1" applyFill="1" applyBorder="1" applyAlignment="1" applyProtection="1">
      <alignment horizontal="left" vertical="center" wrapText="1"/>
    </xf>
    <xf numFmtId="165" fontId="15" fillId="2" borderId="14" xfId="19" applyNumberFormat="1" applyFont="1" applyFill="1" applyBorder="1" applyAlignment="1">
      <alignment horizontal="right" vertical="center"/>
    </xf>
    <xf numFmtId="176" fontId="15" fillId="2" borderId="14" xfId="19" applyNumberFormat="1" applyFont="1" applyFill="1" applyBorder="1" applyAlignment="1">
      <alignment horizontal="right" vertical="center"/>
    </xf>
    <xf numFmtId="165" fontId="14" fillId="2" borderId="11" xfId="19" quotePrefix="1" applyNumberFormat="1" applyFont="1" applyFill="1" applyBorder="1" applyAlignment="1">
      <alignment horizontal="right" vertical="center"/>
    </xf>
    <xf numFmtId="176" fontId="14" fillId="2" borderId="13" xfId="19" applyNumberFormat="1" applyFont="1" applyFill="1" applyBorder="1" applyAlignment="1">
      <alignment horizontal="right" vertical="center"/>
    </xf>
    <xf numFmtId="176" fontId="2" fillId="0" borderId="14" xfId="5" applyNumberFormat="1" applyFont="1" applyBorder="1" applyAlignment="1">
      <alignment horizontal="center" vertical="center"/>
    </xf>
    <xf numFmtId="2" fontId="2" fillId="0" borderId="14" xfId="2" applyNumberFormat="1" applyFont="1" applyBorder="1" applyAlignment="1">
      <alignment horizontal="center" vertical="center"/>
    </xf>
    <xf numFmtId="3" fontId="2" fillId="0" borderId="14" xfId="2" applyNumberFormat="1" applyFont="1" applyBorder="1" applyAlignment="1">
      <alignment horizontal="center" vertical="center"/>
    </xf>
    <xf numFmtId="3" fontId="2" fillId="0" borderId="14" xfId="2" applyNumberFormat="1" applyFont="1" applyBorder="1" applyAlignment="1" applyProtection="1">
      <alignment horizontal="center" vertical="center"/>
    </xf>
    <xf numFmtId="0" fontId="3" fillId="0" borderId="10" xfId="2" applyFont="1" applyBorder="1" applyAlignment="1" applyProtection="1">
      <alignment horizontal="center" vertical="center"/>
    </xf>
    <xf numFmtId="0" fontId="3" fillId="0" borderId="11" xfId="2" applyFont="1" applyBorder="1" applyAlignment="1" applyProtection="1">
      <alignment horizontal="left" vertical="center" wrapText="1"/>
    </xf>
    <xf numFmtId="0" fontId="3" fillId="0" borderId="11" xfId="2" applyFont="1" applyBorder="1" applyAlignment="1" applyProtection="1">
      <alignment horizontal="center" vertical="center"/>
    </xf>
    <xf numFmtId="1" fontId="3" fillId="0" borderId="11" xfId="2" applyNumberFormat="1" applyFont="1" applyBorder="1" applyAlignment="1" applyProtection="1">
      <alignment horizontal="center" vertical="center"/>
    </xf>
    <xf numFmtId="3" fontId="3" fillId="0" borderId="11" xfId="2" applyNumberFormat="1" applyFont="1" applyBorder="1" applyAlignment="1">
      <alignment horizontal="right" vertical="center"/>
    </xf>
    <xf numFmtId="176" fontId="3" fillId="0" borderId="13" xfId="5" applyNumberFormat="1" applyFont="1" applyBorder="1" applyAlignment="1">
      <alignment horizontal="right" vertical="center"/>
    </xf>
    <xf numFmtId="0" fontId="9" fillId="0" borderId="14" xfId="2" applyFont="1" applyBorder="1" applyAlignment="1">
      <alignment vertical="center"/>
    </xf>
    <xf numFmtId="172" fontId="2" fillId="0" borderId="14" xfId="5" applyNumberFormat="1" applyFont="1" applyBorder="1" applyAlignment="1">
      <alignment horizontal="right" vertical="center"/>
    </xf>
    <xf numFmtId="170" fontId="2" fillId="0" borderId="14" xfId="2" applyNumberFormat="1" applyFont="1" applyBorder="1" applyAlignment="1">
      <alignment horizontal="center" vertical="center"/>
    </xf>
    <xf numFmtId="172" fontId="3" fillId="0" borderId="13" xfId="5" applyNumberFormat="1" applyFont="1" applyBorder="1" applyAlignment="1">
      <alignment horizontal="right" vertical="center"/>
    </xf>
    <xf numFmtId="0" fontId="2" fillId="0" borderId="29" xfId="2" quotePrefix="1" applyFont="1" applyBorder="1" applyAlignment="1">
      <alignment horizontal="left" vertical="center"/>
    </xf>
    <xf numFmtId="0" fontId="10" fillId="0" borderId="14" xfId="2" applyFont="1" applyBorder="1" applyAlignment="1">
      <alignment vertical="center"/>
    </xf>
    <xf numFmtId="3" fontId="2" fillId="0" borderId="0" xfId="2" applyNumberFormat="1" applyFont="1" applyBorder="1" applyAlignment="1">
      <alignment vertical="center"/>
    </xf>
    <xf numFmtId="0" fontId="6" fillId="0" borderId="24" xfId="2" applyFont="1" applyBorder="1" applyAlignment="1">
      <alignment horizontal="left" vertical="center" wrapText="1"/>
    </xf>
    <xf numFmtId="0" fontId="2" fillId="0" borderId="24" xfId="2" quotePrefix="1" applyFont="1" applyBorder="1" applyAlignment="1">
      <alignment horizontal="left" vertical="center" wrapText="1"/>
    </xf>
    <xf numFmtId="0" fontId="9" fillId="0" borderId="14" xfId="2" applyFont="1" applyBorder="1" applyAlignment="1" applyProtection="1">
      <alignment horizontal="left" vertical="center" wrapText="1"/>
    </xf>
    <xf numFmtId="4" fontId="2" fillId="0" borderId="14" xfId="2" applyNumberFormat="1" applyFont="1" applyBorder="1" applyAlignment="1" applyProtection="1">
      <alignment horizontal="right" vertical="center"/>
    </xf>
    <xf numFmtId="0" fontId="4" fillId="0" borderId="14" xfId="2" applyFont="1" applyBorder="1" applyAlignment="1" applyProtection="1">
      <alignment horizontal="left" vertical="center" wrapText="1"/>
    </xf>
    <xf numFmtId="0" fontId="2" fillId="0" borderId="14" xfId="2" applyFont="1" applyBorder="1" applyAlignment="1" applyProtection="1">
      <alignment horizontal="left" vertical="center" wrapText="1"/>
    </xf>
    <xf numFmtId="1" fontId="2" fillId="0" borderId="14" xfId="2" applyNumberFormat="1" applyFont="1" applyBorder="1" applyAlignment="1" applyProtection="1">
      <alignment horizontal="center" vertical="center"/>
    </xf>
    <xf numFmtId="0" fontId="15" fillId="0" borderId="14" xfId="2" applyFont="1" applyBorder="1" applyAlignment="1">
      <alignment vertical="center" wrapText="1"/>
    </xf>
    <xf numFmtId="0" fontId="3" fillId="0" borderId="24" xfId="2" applyFont="1" applyBorder="1" applyAlignment="1">
      <alignment horizontal="left" vertical="center" wrapText="1"/>
    </xf>
    <xf numFmtId="1" fontId="3" fillId="0" borderId="14" xfId="2" applyNumberFormat="1" applyFont="1" applyBorder="1" applyAlignment="1">
      <alignment horizontal="right" vertical="center"/>
    </xf>
    <xf numFmtId="3" fontId="3" fillId="0" borderId="14" xfId="2" applyNumberFormat="1" applyFont="1" applyBorder="1" applyAlignment="1">
      <alignment horizontal="right" vertical="center"/>
    </xf>
    <xf numFmtId="176" fontId="3" fillId="0" borderId="14" xfId="5" applyNumberFormat="1" applyFont="1" applyBorder="1" applyAlignment="1">
      <alignment horizontal="right" vertical="center"/>
    </xf>
    <xf numFmtId="0" fontId="3" fillId="0" borderId="14" xfId="2" applyFont="1" applyBorder="1" applyAlignment="1" applyProtection="1">
      <alignment horizontal="center" vertical="center"/>
    </xf>
    <xf numFmtId="0" fontId="3" fillId="0" borderId="14" xfId="2" applyFont="1" applyBorder="1" applyAlignment="1" applyProtection="1">
      <alignment horizontal="left" vertical="center" wrapText="1"/>
    </xf>
    <xf numFmtId="0" fontId="2" fillId="0" borderId="14" xfId="2" quotePrefix="1" applyFont="1" applyBorder="1" applyAlignment="1" applyProtection="1">
      <alignment horizontal="left" vertical="center" wrapText="1"/>
    </xf>
    <xf numFmtId="0" fontId="2" fillId="0" borderId="10" xfId="2" applyFont="1" applyBorder="1" applyAlignment="1" applyProtection="1">
      <alignment horizontal="center" vertical="center"/>
    </xf>
    <xf numFmtId="0" fontId="2" fillId="0" borderId="11" xfId="2" applyFont="1" applyBorder="1" applyAlignment="1" applyProtection="1">
      <alignment horizontal="left" vertical="center" wrapText="1"/>
    </xf>
    <xf numFmtId="0" fontId="2" fillId="0" borderId="11" xfId="2" applyFont="1" applyBorder="1" applyAlignment="1" applyProtection="1">
      <alignment horizontal="left" vertical="center"/>
    </xf>
    <xf numFmtId="1" fontId="3" fillId="0" borderId="11" xfId="2" applyNumberFormat="1" applyFont="1" applyBorder="1" applyAlignment="1" applyProtection="1">
      <alignment horizontal="right" vertical="center"/>
    </xf>
    <xf numFmtId="3" fontId="3" fillId="0" borderId="11" xfId="2" quotePrefix="1" applyNumberFormat="1" applyFont="1" applyBorder="1" applyAlignment="1">
      <alignment horizontal="right" vertical="center"/>
    </xf>
    <xf numFmtId="165" fontId="3" fillId="3" borderId="0" xfId="21" applyNumberFormat="1" applyFont="1" applyFill="1" applyAlignment="1">
      <alignment horizontal="center" vertical="center"/>
    </xf>
    <xf numFmtId="165" fontId="3" fillId="3" borderId="0" xfId="21" applyNumberFormat="1" applyFont="1" applyFill="1" applyAlignment="1">
      <alignment vertical="center"/>
    </xf>
    <xf numFmtId="166" fontId="3" fillId="2" borderId="2" xfId="5" applyNumberFormat="1" applyFont="1" applyFill="1" applyBorder="1" applyAlignment="1">
      <alignment horizontal="center" vertical="center"/>
    </xf>
    <xf numFmtId="165" fontId="3" fillId="2" borderId="2" xfId="21" applyNumberFormat="1" applyFont="1" applyFill="1" applyBorder="1" applyAlignment="1">
      <alignment horizontal="center" vertical="center"/>
    </xf>
    <xf numFmtId="166" fontId="3" fillId="2" borderId="23" xfId="5" applyNumberFormat="1" applyFont="1" applyFill="1" applyBorder="1" applyAlignment="1">
      <alignment horizontal="center" vertical="center"/>
    </xf>
    <xf numFmtId="165" fontId="3" fillId="2" borderId="23" xfId="21" applyNumberFormat="1" applyFont="1" applyFill="1" applyBorder="1" applyAlignment="1">
      <alignment horizontal="center" vertical="center"/>
    </xf>
    <xf numFmtId="165" fontId="3" fillId="2" borderId="23" xfId="21" applyNumberFormat="1" applyFont="1" applyFill="1" applyBorder="1" applyAlignment="1">
      <alignment horizontal="centerContinuous" vertical="center"/>
    </xf>
    <xf numFmtId="165" fontId="3" fillId="2" borderId="14" xfId="21" applyNumberFormat="1" applyFont="1" applyFill="1" applyBorder="1" applyAlignment="1">
      <alignment horizontal="center" vertical="center"/>
    </xf>
    <xf numFmtId="0" fontId="2" fillId="2" borderId="38" xfId="2" applyFont="1" applyFill="1" applyBorder="1" applyAlignment="1">
      <alignment horizontal="center" vertical="center"/>
    </xf>
    <xf numFmtId="165" fontId="2" fillId="2" borderId="14" xfId="21" applyNumberFormat="1" applyFont="1" applyFill="1" applyBorder="1" applyAlignment="1">
      <alignment vertical="center"/>
    </xf>
    <xf numFmtId="3" fontId="2" fillId="2" borderId="38" xfId="2" applyNumberFormat="1" applyFont="1" applyFill="1" applyBorder="1" applyAlignment="1">
      <alignment horizontal="center" vertical="center"/>
    </xf>
    <xf numFmtId="165" fontId="2" fillId="2" borderId="38" xfId="21" applyNumberFormat="1" applyFont="1" applyFill="1" applyBorder="1" applyAlignment="1">
      <alignment horizontal="center" vertical="center"/>
    </xf>
    <xf numFmtId="165" fontId="2" fillId="2" borderId="14" xfId="21" applyNumberFormat="1" applyFont="1" applyFill="1" applyBorder="1" applyAlignment="1">
      <alignment horizontal="right" vertical="center"/>
    </xf>
    <xf numFmtId="165" fontId="2" fillId="3" borderId="14" xfId="21" applyNumberFormat="1" applyFont="1" applyFill="1" applyBorder="1" applyAlignment="1" applyProtection="1">
      <alignment horizontal="center" vertical="center"/>
    </xf>
    <xf numFmtId="43" fontId="3" fillId="3" borderId="13" xfId="5" applyFont="1" applyFill="1" applyBorder="1" applyAlignment="1" applyProtection="1">
      <alignment horizontal="center" vertical="center"/>
    </xf>
    <xf numFmtId="0" fontId="3" fillId="2" borderId="13" xfId="2" applyFont="1" applyFill="1" applyBorder="1" applyAlignment="1" applyProtection="1">
      <alignment horizontal="left" vertical="center" wrapText="1"/>
    </xf>
    <xf numFmtId="0" fontId="3" fillId="2" borderId="13" xfId="2" applyFont="1" applyFill="1" applyBorder="1" applyAlignment="1" applyProtection="1">
      <alignment horizontal="center" vertical="center"/>
    </xf>
    <xf numFmtId="1" fontId="3" fillId="2" borderId="13" xfId="2" applyNumberFormat="1" applyFont="1" applyFill="1" applyBorder="1" applyAlignment="1" applyProtection="1">
      <alignment horizontal="center" vertical="center"/>
    </xf>
    <xf numFmtId="165" fontId="3" fillId="3" borderId="12" xfId="5" applyNumberFormat="1" applyFont="1" applyFill="1" applyBorder="1" applyAlignment="1">
      <alignment horizontal="right" vertical="center"/>
    </xf>
    <xf numFmtId="165" fontId="3" fillId="3" borderId="13" xfId="21" applyNumberFormat="1" applyFont="1" applyFill="1" applyBorder="1" applyAlignment="1">
      <alignment vertical="center"/>
    </xf>
    <xf numFmtId="4" fontId="2" fillId="2" borderId="38" xfId="2" applyNumberFormat="1" applyFont="1" applyFill="1" applyBorder="1" applyAlignment="1">
      <alignment horizontal="center" vertical="center"/>
    </xf>
    <xf numFmtId="0" fontId="9" fillId="0" borderId="14" xfId="2" applyFont="1" applyBorder="1" applyAlignment="1">
      <alignment vertical="center" wrapText="1"/>
    </xf>
    <xf numFmtId="0" fontId="2" fillId="0" borderId="29" xfId="2" applyBorder="1" applyAlignment="1">
      <alignment horizontal="center" vertical="center"/>
    </xf>
    <xf numFmtId="0" fontId="17" fillId="0" borderId="14" xfId="2" applyFont="1" applyBorder="1" applyAlignment="1">
      <alignment vertical="center" wrapText="1"/>
    </xf>
    <xf numFmtId="165" fontId="2" fillId="0" borderId="14" xfId="21" applyNumberFormat="1" applyFont="1" applyBorder="1" applyAlignment="1">
      <alignment horizontal="center" vertical="center"/>
    </xf>
    <xf numFmtId="0" fontId="16" fillId="0" borderId="14" xfId="2" applyFont="1" applyBorder="1" applyAlignment="1">
      <alignment vertical="center"/>
    </xf>
    <xf numFmtId="171" fontId="15" fillId="0" borderId="14" xfId="5" applyNumberFormat="1" applyFont="1" applyBorder="1" applyAlignment="1">
      <alignment horizontal="center" vertical="center"/>
    </xf>
    <xf numFmtId="165" fontId="15" fillId="0" borderId="14" xfId="21" applyNumberFormat="1" applyFont="1" applyBorder="1" applyAlignment="1">
      <alignment horizontal="center" vertical="center"/>
    </xf>
    <xf numFmtId="171" fontId="15" fillId="0" borderId="14" xfId="2" applyNumberFormat="1" applyFont="1" applyFill="1" applyBorder="1" applyAlignment="1">
      <alignment horizontal="center" vertical="center"/>
    </xf>
    <xf numFmtId="165" fontId="15" fillId="0" borderId="14" xfId="21" applyNumberFormat="1" applyFont="1" applyFill="1" applyBorder="1" applyAlignment="1">
      <alignment horizontal="center" vertical="center"/>
    </xf>
    <xf numFmtId="0" fontId="15" fillId="0" borderId="14" xfId="2" applyFont="1" applyBorder="1" applyAlignment="1">
      <alignment horizontal="left" vertical="center" wrapText="1"/>
    </xf>
    <xf numFmtId="175" fontId="2" fillId="0" borderId="14" xfId="9" applyNumberFormat="1" applyFont="1" applyFill="1" applyBorder="1" applyAlignment="1">
      <alignment horizontal="center" vertical="center"/>
    </xf>
    <xf numFmtId="165" fontId="15" fillId="3" borderId="14" xfId="48" applyNumberFormat="1" applyFont="1" applyFill="1" applyBorder="1" applyAlignment="1">
      <alignment horizontal="right" vertical="center"/>
    </xf>
    <xf numFmtId="0" fontId="15" fillId="0" borderId="14" xfId="2" applyFont="1" applyBorder="1" applyAlignment="1">
      <alignment horizontal="left" vertical="top"/>
    </xf>
    <xf numFmtId="0" fontId="19" fillId="0" borderId="14" xfId="2" applyFont="1" applyBorder="1" applyAlignment="1">
      <alignment horizontal="left" vertical="top" wrapText="1"/>
    </xf>
    <xf numFmtId="0" fontId="15" fillId="0" borderId="14" xfId="2" applyFont="1" applyBorder="1" applyAlignment="1">
      <alignment horizontal="left"/>
    </xf>
    <xf numFmtId="1" fontId="15" fillId="0" borderId="14" xfId="2" applyNumberFormat="1" applyFont="1" applyBorder="1" applyAlignment="1">
      <alignment horizontal="right" vertical="top"/>
    </xf>
    <xf numFmtId="3" fontId="15" fillId="0" borderId="14" xfId="2" applyNumberFormat="1" applyFont="1" applyBorder="1" applyAlignment="1">
      <alignment horizontal="right" vertical="top"/>
    </xf>
    <xf numFmtId="0" fontId="15" fillId="0" borderId="14" xfId="2" applyFont="1" applyBorder="1" applyAlignment="1">
      <alignment vertical="top"/>
    </xf>
    <xf numFmtId="0" fontId="15" fillId="0" borderId="14" xfId="2" applyFont="1" applyBorder="1" applyAlignment="1">
      <alignment horizontal="center" vertical="top"/>
    </xf>
    <xf numFmtId="1" fontId="15" fillId="0" borderId="14" xfId="2" applyNumberFormat="1" applyFont="1" applyBorder="1" applyAlignment="1">
      <alignment horizontal="center" vertical="center"/>
    </xf>
    <xf numFmtId="0" fontId="2" fillId="0" borderId="24" xfId="2" quotePrefix="1" applyFont="1" applyBorder="1" applyAlignment="1">
      <alignment horizontal="center" vertical="center"/>
    </xf>
    <xf numFmtId="0" fontId="15" fillId="2" borderId="30" xfId="2" applyFont="1" applyFill="1" applyBorder="1" applyAlignment="1">
      <alignment horizontal="center" vertical="center"/>
    </xf>
    <xf numFmtId="1" fontId="15" fillId="3" borderId="14" xfId="2" applyNumberFormat="1" applyFont="1" applyFill="1" applyBorder="1" applyAlignment="1">
      <alignment horizontal="right" vertical="center"/>
    </xf>
    <xf numFmtId="165" fontId="15" fillId="2" borderId="14" xfId="21" applyNumberFormat="1" applyFont="1" applyFill="1" applyBorder="1" applyAlignment="1">
      <alignment horizontal="right" vertical="center"/>
    </xf>
    <xf numFmtId="0" fontId="15" fillId="2" borderId="38" xfId="2" applyFont="1" applyFill="1" applyBorder="1" applyAlignment="1">
      <alignment horizontal="center" vertical="center"/>
    </xf>
    <xf numFmtId="165" fontId="15" fillId="0" borderId="14" xfId="21" applyNumberFormat="1" applyFont="1" applyFill="1" applyBorder="1" applyAlignment="1">
      <alignment horizontal="right" vertical="center"/>
    </xf>
    <xf numFmtId="0" fontId="15" fillId="0" borderId="14" xfId="2" quotePrefix="1" applyFont="1" applyBorder="1" applyAlignment="1">
      <alignment horizontal="center" vertical="center"/>
    </xf>
    <xf numFmtId="0" fontId="19" fillId="0" borderId="14" xfId="2" quotePrefix="1" applyFont="1" applyFill="1" applyBorder="1" applyAlignment="1">
      <alignment horizontal="left" vertical="center" wrapText="1"/>
    </xf>
    <xf numFmtId="1" fontId="2" fillId="0" borderId="14" xfId="2" applyNumberFormat="1" applyFont="1" applyFill="1" applyBorder="1" applyAlignment="1">
      <alignment horizontal="right" vertical="center"/>
    </xf>
    <xf numFmtId="165" fontId="2" fillId="0" borderId="14" xfId="21" applyNumberFormat="1" applyFont="1" applyFill="1" applyBorder="1" applyAlignment="1">
      <alignment horizontal="right" vertical="center"/>
    </xf>
    <xf numFmtId="1" fontId="15" fillId="0" borderId="14" xfId="5" applyNumberFormat="1" applyFont="1" applyBorder="1" applyAlignment="1">
      <alignment horizontal="center" vertical="center"/>
    </xf>
    <xf numFmtId="2" fontId="2" fillId="0" borderId="14" xfId="2" applyNumberFormat="1" applyFont="1" applyBorder="1" applyAlignment="1">
      <alignment horizontal="left" vertical="center"/>
    </xf>
    <xf numFmtId="2" fontId="2" fillId="0" borderId="14" xfId="2" quotePrefix="1" applyNumberFormat="1" applyFont="1" applyBorder="1" applyAlignment="1">
      <alignment horizontal="center" vertical="center"/>
    </xf>
    <xf numFmtId="165" fontId="2" fillId="0" borderId="14" xfId="19" applyNumberFormat="1" applyFont="1" applyBorder="1" applyAlignment="1">
      <alignment horizontal="center" vertical="center"/>
    </xf>
    <xf numFmtId="165" fontId="2" fillId="0" borderId="14" xfId="21" applyNumberFormat="1" applyFont="1" applyBorder="1" applyAlignment="1">
      <alignment horizontal="right" vertical="center"/>
    </xf>
    <xf numFmtId="165" fontId="2" fillId="0" borderId="14" xfId="21" applyNumberFormat="1" applyFont="1" applyFill="1" applyBorder="1" applyAlignment="1">
      <alignment horizontal="center" vertical="center"/>
    </xf>
    <xf numFmtId="0" fontId="2" fillId="0" borderId="30" xfId="2" applyFont="1" applyFill="1" applyBorder="1" applyAlignment="1">
      <alignment horizontal="center" vertical="center"/>
    </xf>
    <xf numFmtId="0" fontId="2" fillId="2" borderId="38" xfId="2" applyFont="1" applyFill="1" applyBorder="1" applyAlignment="1">
      <alignment vertical="center"/>
    </xf>
    <xf numFmtId="0" fontId="2" fillId="0" borderId="38" xfId="2" applyFont="1" applyFill="1" applyBorder="1" applyAlignment="1">
      <alignment horizontal="center" vertical="center"/>
    </xf>
    <xf numFmtId="0" fontId="2" fillId="0" borderId="38" xfId="2" applyFont="1" applyBorder="1" applyAlignment="1">
      <alignment horizontal="center" vertical="center"/>
    </xf>
    <xf numFmtId="165" fontId="2" fillId="2" borderId="29" xfId="21" applyNumberFormat="1" applyFont="1" applyFill="1" applyBorder="1" applyAlignment="1">
      <alignment horizontal="right" vertical="center"/>
    </xf>
    <xf numFmtId="43" fontId="2" fillId="3" borderId="14" xfId="5" applyFont="1" applyFill="1" applyBorder="1" applyAlignment="1" applyProtection="1">
      <alignment horizontal="center" vertical="center"/>
    </xf>
    <xf numFmtId="165" fontId="2" fillId="3" borderId="14" xfId="21" applyNumberFormat="1" applyFont="1" applyFill="1" applyBorder="1" applyAlignment="1" applyProtection="1">
      <alignment vertical="center"/>
    </xf>
    <xf numFmtId="4" fontId="2" fillId="0" borderId="14" xfId="2" applyNumberFormat="1" applyFont="1" applyBorder="1" applyAlignment="1" applyProtection="1">
      <alignment horizontal="center" vertical="center"/>
    </xf>
    <xf numFmtId="165" fontId="2" fillId="0" borderId="14" xfId="21" applyNumberFormat="1" applyFont="1" applyBorder="1" applyAlignment="1" applyProtection="1">
      <alignment horizontal="center" vertical="center"/>
    </xf>
    <xf numFmtId="169" fontId="2" fillId="0" borderId="14" xfId="2" applyNumberFormat="1" applyFont="1" applyBorder="1" applyAlignment="1" applyProtection="1">
      <alignment horizontal="center" vertical="center"/>
    </xf>
    <xf numFmtId="165" fontId="2" fillId="0" borderId="14" xfId="21" applyNumberFormat="1" applyFont="1" applyBorder="1" applyAlignment="1">
      <alignment vertical="center"/>
    </xf>
    <xf numFmtId="43" fontId="15" fillId="3" borderId="14" xfId="5" applyFont="1" applyFill="1" applyBorder="1" applyAlignment="1">
      <alignment horizontal="center" vertical="center"/>
    </xf>
    <xf numFmtId="165" fontId="15" fillId="2" borderId="14" xfId="21" applyNumberFormat="1" applyFont="1" applyFill="1" applyBorder="1" applyAlignment="1">
      <alignment horizontal="center" vertical="center"/>
    </xf>
    <xf numFmtId="0" fontId="3" fillId="3" borderId="14" xfId="2" applyFont="1" applyFill="1" applyBorder="1" applyAlignment="1">
      <alignment horizontal="left" vertical="center" wrapText="1"/>
    </xf>
    <xf numFmtId="4" fontId="15" fillId="0" borderId="14" xfId="2" applyNumberFormat="1" applyFont="1" applyBorder="1" applyAlignment="1">
      <alignment horizontal="center" vertical="center"/>
    </xf>
    <xf numFmtId="3" fontId="15" fillId="0" borderId="14" xfId="2" applyNumberFormat="1" applyFont="1" applyBorder="1" applyAlignment="1">
      <alignment horizontal="center" vertical="center"/>
    </xf>
    <xf numFmtId="0" fontId="14" fillId="0" borderId="14" xfId="2" applyFont="1" applyBorder="1" applyAlignment="1">
      <alignment horizontal="center" vertical="center"/>
    </xf>
    <xf numFmtId="3" fontId="14" fillId="0" borderId="14" xfId="2" applyNumberFormat="1" applyFont="1" applyBorder="1" applyAlignment="1">
      <alignment horizontal="center" vertical="center"/>
    </xf>
    <xf numFmtId="165" fontId="14" fillId="0" borderId="14" xfId="21" applyNumberFormat="1" applyFont="1" applyBorder="1" applyAlignment="1">
      <alignment horizontal="center" vertical="center"/>
    </xf>
    <xf numFmtId="0" fontId="2" fillId="0" borderId="0" xfId="2" applyFont="1" applyAlignment="1">
      <alignment vertical="center"/>
    </xf>
    <xf numFmtId="0" fontId="3" fillId="3" borderId="13" xfId="2" applyFont="1" applyFill="1" applyBorder="1" applyAlignment="1" applyProtection="1">
      <alignment vertical="center"/>
    </xf>
    <xf numFmtId="0" fontId="3" fillId="3" borderId="11" xfId="2" applyFont="1" applyFill="1" applyBorder="1" applyAlignment="1" applyProtection="1">
      <alignment vertical="center"/>
    </xf>
    <xf numFmtId="165" fontId="3" fillId="3" borderId="12" xfId="21" quotePrefix="1" applyNumberFormat="1" applyFont="1" applyFill="1" applyBorder="1" applyAlignment="1">
      <alignment horizontal="right" vertical="center"/>
    </xf>
    <xf numFmtId="165" fontId="3" fillId="2" borderId="13" xfId="21" applyNumberFormat="1" applyFont="1" applyFill="1" applyBorder="1" applyAlignment="1">
      <alignment horizontal="right" vertical="center"/>
    </xf>
    <xf numFmtId="165" fontId="2" fillId="3" borderId="0" xfId="21" applyNumberFormat="1" applyFont="1" applyFill="1" applyBorder="1" applyAlignment="1">
      <alignment horizontal="center" vertical="center"/>
    </xf>
    <xf numFmtId="165" fontId="2" fillId="2" borderId="0" xfId="21" applyNumberFormat="1" applyFont="1" applyFill="1" applyBorder="1" applyAlignment="1">
      <alignment horizontal="right" vertical="center"/>
    </xf>
    <xf numFmtId="165" fontId="2" fillId="2" borderId="0" xfId="21" applyNumberFormat="1" applyFont="1" applyFill="1" applyBorder="1" applyAlignment="1">
      <alignment vertical="center"/>
    </xf>
    <xf numFmtId="165" fontId="2" fillId="3" borderId="0" xfId="21" applyNumberFormat="1" applyFont="1" applyFill="1" applyAlignment="1">
      <alignment horizontal="center" vertical="center"/>
    </xf>
    <xf numFmtId="165" fontId="2" fillId="2" borderId="0" xfId="21" applyNumberFormat="1" applyFont="1" applyFill="1" applyAlignment="1">
      <alignment vertical="center"/>
    </xf>
    <xf numFmtId="172" fontId="15" fillId="2" borderId="14" xfId="5" applyNumberFormat="1" applyFont="1" applyFill="1" applyBorder="1" applyAlignment="1">
      <alignment horizontal="center" vertical="center"/>
    </xf>
    <xf numFmtId="165" fontId="15" fillId="2" borderId="14" xfId="5" applyNumberFormat="1" applyFont="1" applyFill="1" applyBorder="1" applyAlignment="1">
      <alignment horizontal="center" vertical="center"/>
    </xf>
    <xf numFmtId="43" fontId="15" fillId="2" borderId="14" xfId="5" applyFont="1" applyFill="1" applyBorder="1" applyAlignment="1">
      <alignment horizontal="center" vertical="center"/>
    </xf>
    <xf numFmtId="0" fontId="2" fillId="0" borderId="42" xfId="2" applyFont="1" applyBorder="1" applyAlignment="1">
      <alignment horizontal="left" vertical="center" wrapText="1"/>
    </xf>
    <xf numFmtId="43" fontId="2" fillId="0" borderId="8" xfId="5" applyFont="1" applyBorder="1" applyAlignment="1">
      <alignment horizontal="center" vertical="center"/>
    </xf>
    <xf numFmtId="170" fontId="15" fillId="2" borderId="14" xfId="2" applyNumberFormat="1" applyFont="1" applyFill="1" applyBorder="1" applyAlignment="1">
      <alignment horizontal="center" vertical="center"/>
    </xf>
    <xf numFmtId="43" fontId="15" fillId="2" borderId="14" xfId="5" applyFont="1" applyFill="1" applyBorder="1" applyAlignment="1">
      <alignment horizontal="right" vertical="center"/>
    </xf>
    <xf numFmtId="0" fontId="10" fillId="0" borderId="42" xfId="2" applyFont="1" applyBorder="1" applyAlignment="1">
      <alignment horizontal="left" vertical="center" wrapText="1"/>
    </xf>
    <xf numFmtId="43" fontId="2" fillId="0" borderId="0" xfId="5" applyFont="1" applyBorder="1" applyAlignment="1">
      <alignment horizontal="center" vertical="center"/>
    </xf>
    <xf numFmtId="172" fontId="14" fillId="2" borderId="11" xfId="5" applyNumberFormat="1" applyFont="1" applyFill="1" applyBorder="1" applyAlignment="1">
      <alignment horizontal="right" vertical="center"/>
    </xf>
    <xf numFmtId="165" fontId="14" fillId="2" borderId="13" xfId="5" applyNumberFormat="1" applyFont="1" applyFill="1" applyBorder="1" applyAlignment="1">
      <alignment horizontal="right" vertical="center"/>
    </xf>
    <xf numFmtId="0" fontId="10" fillId="0" borderId="42" xfId="2" quotePrefix="1" applyFont="1" applyBorder="1" applyAlignment="1">
      <alignment horizontal="left" vertical="center" wrapText="1"/>
    </xf>
    <xf numFmtId="0" fontId="39" fillId="0" borderId="14" xfId="2" applyFont="1" applyFill="1" applyBorder="1" applyAlignment="1">
      <alignment horizontal="center" vertical="center"/>
    </xf>
    <xf numFmtId="0" fontId="39" fillId="0" borderId="14" xfId="2" applyFont="1" applyFill="1" applyBorder="1" applyAlignment="1">
      <alignment horizontal="left" vertical="center" wrapText="1"/>
    </xf>
    <xf numFmtId="2" fontId="39" fillId="0" borderId="14" xfId="2" applyNumberFormat="1" applyFont="1" applyFill="1" applyBorder="1" applyAlignment="1">
      <alignment horizontal="center" vertical="center"/>
    </xf>
    <xf numFmtId="43" fontId="39" fillId="0" borderId="8" xfId="5" applyFont="1" applyBorder="1" applyAlignment="1">
      <alignment horizontal="center" vertical="center"/>
    </xf>
    <xf numFmtId="43" fontId="39" fillId="0" borderId="14" xfId="5" applyFont="1" applyFill="1" applyBorder="1" applyAlignment="1">
      <alignment horizontal="right" vertical="center"/>
    </xf>
    <xf numFmtId="0" fontId="2" fillId="2" borderId="24" xfId="2" applyFont="1" applyFill="1" applyBorder="1" applyAlignment="1">
      <alignment horizontal="left" vertical="center"/>
    </xf>
    <xf numFmtId="172" fontId="3" fillId="2" borderId="18" xfId="5" applyNumberFormat="1" applyFont="1" applyFill="1" applyBorder="1" applyAlignment="1">
      <alignment horizontal="right" vertical="center"/>
    </xf>
    <xf numFmtId="0" fontId="2" fillId="0" borderId="9" xfId="2" applyBorder="1" applyAlignment="1">
      <alignment vertical="center" wrapText="1"/>
    </xf>
    <xf numFmtId="43" fontId="2" fillId="2" borderId="8" xfId="5" applyFont="1" applyFill="1" applyBorder="1" applyAlignment="1">
      <alignment horizontal="right" vertical="center"/>
    </xf>
    <xf numFmtId="0" fontId="15" fillId="0" borderId="8" xfId="2" applyFont="1" applyBorder="1" applyAlignment="1">
      <alignment horizontal="left" vertical="center" wrapText="1"/>
    </xf>
    <xf numFmtId="1" fontId="39" fillId="0" borderId="8" xfId="2" applyNumberFormat="1" applyFont="1" applyFill="1" applyBorder="1" applyAlignment="1">
      <alignment horizontal="center" vertical="center"/>
    </xf>
    <xf numFmtId="43" fontId="39" fillId="0" borderId="8" xfId="5" applyFont="1" applyBorder="1" applyAlignment="1">
      <alignment vertical="center"/>
    </xf>
    <xf numFmtId="43" fontId="2" fillId="2" borderId="14" xfId="5" applyFont="1" applyFill="1" applyBorder="1" applyAlignment="1">
      <alignment vertical="center"/>
    </xf>
    <xf numFmtId="43" fontId="2" fillId="0" borderId="14" xfId="5" applyFont="1" applyFill="1" applyBorder="1" applyAlignment="1">
      <alignment horizontal="right" vertical="center"/>
    </xf>
    <xf numFmtId="0" fontId="2" fillId="2" borderId="14" xfId="2" quotePrefix="1" applyNumberFormat="1" applyFont="1" applyFill="1" applyBorder="1" applyAlignment="1">
      <alignment horizontal="center" vertical="center"/>
    </xf>
    <xf numFmtId="178" fontId="2" fillId="0" borderId="4" xfId="2" applyNumberFormat="1" applyFont="1" applyBorder="1"/>
    <xf numFmtId="0" fontId="16" fillId="0" borderId="14" xfId="2" applyFont="1" applyBorder="1" applyAlignment="1">
      <alignment horizontal="left" vertical="center" wrapText="1"/>
    </xf>
    <xf numFmtId="43" fontId="15" fillId="0" borderId="14" xfId="5" applyFont="1" applyFill="1" applyBorder="1" applyAlignment="1">
      <alignment horizontal="right" vertical="center"/>
    </xf>
    <xf numFmtId="0" fontId="15" fillId="0" borderId="14" xfId="2" quotePrefix="1" applyNumberFormat="1" applyFont="1" applyBorder="1" applyAlignment="1">
      <alignment horizontal="left" vertical="center"/>
    </xf>
    <xf numFmtId="43" fontId="15" fillId="0" borderId="14" xfId="5" applyFont="1" applyBorder="1" applyAlignment="1">
      <alignment horizontal="right" vertical="center"/>
    </xf>
    <xf numFmtId="43" fontId="2" fillId="0" borderId="14" xfId="5" applyFont="1" applyBorder="1" applyAlignment="1">
      <alignment vertical="center"/>
    </xf>
    <xf numFmtId="0" fontId="19" fillId="0" borderId="24" xfId="2" applyFont="1" applyBorder="1" applyAlignment="1">
      <alignment horizontal="left" vertical="center" wrapText="1"/>
    </xf>
    <xf numFmtId="0" fontId="15" fillId="0" borderId="14" xfId="2" applyFont="1" applyBorder="1" applyAlignment="1" applyProtection="1">
      <alignment horizontal="center" vertical="center"/>
    </xf>
    <xf numFmtId="3" fontId="15" fillId="0" borderId="14" xfId="2" applyNumberFormat="1" applyFont="1" applyFill="1" applyBorder="1" applyAlignment="1" applyProtection="1">
      <alignment horizontal="center" vertical="center"/>
    </xf>
    <xf numFmtId="0" fontId="2" fillId="2" borderId="14" xfId="40" applyNumberFormat="1" applyFont="1" applyFill="1" applyBorder="1" applyAlignment="1">
      <alignment horizontal="center" vertical="center"/>
    </xf>
    <xf numFmtId="0" fontId="10" fillId="0" borderId="24" xfId="2" applyFont="1" applyBorder="1" applyAlignment="1">
      <alignment vertical="center" wrapText="1"/>
    </xf>
    <xf numFmtId="172" fontId="2" fillId="2" borderId="8" xfId="5" applyNumberFormat="1" applyFont="1" applyFill="1" applyBorder="1" applyAlignment="1">
      <alignment horizontal="center" vertical="center"/>
    </xf>
    <xf numFmtId="0" fontId="15" fillId="2" borderId="8" xfId="2" quotePrefix="1" applyNumberFormat="1" applyFont="1" applyFill="1" applyBorder="1" applyAlignment="1">
      <alignment horizontal="left" vertical="center"/>
    </xf>
    <xf numFmtId="172" fontId="2" fillId="2" borderId="8" xfId="5" applyNumberFormat="1" applyFont="1" applyFill="1" applyBorder="1" applyAlignment="1">
      <alignment vertical="center"/>
    </xf>
    <xf numFmtId="43" fontId="14" fillId="2" borderId="11" xfId="5" quotePrefix="1" applyFont="1" applyFill="1" applyBorder="1" applyAlignment="1">
      <alignment horizontal="right" vertical="center"/>
    </xf>
    <xf numFmtId="0" fontId="2" fillId="0" borderId="8" xfId="2" applyFont="1" applyBorder="1" applyAlignment="1">
      <alignment horizontal="center" vertical="top"/>
    </xf>
    <xf numFmtId="0" fontId="4" fillId="0" borderId="42" xfId="2" applyFont="1" applyBorder="1" applyAlignment="1">
      <alignment vertical="top"/>
    </xf>
    <xf numFmtId="169" fontId="2" fillId="0" borderId="24" xfId="2" applyNumberFormat="1" applyFont="1" applyBorder="1" applyAlignment="1">
      <alignment horizontal="center" vertical="center"/>
    </xf>
    <xf numFmtId="0" fontId="2" fillId="0" borderId="42" xfId="2" applyFont="1" applyBorder="1" applyAlignment="1">
      <alignment vertical="top"/>
    </xf>
    <xf numFmtId="0" fontId="6" fillId="0" borderId="42" xfId="2" applyFont="1" applyBorder="1" applyAlignment="1">
      <alignment vertical="top"/>
    </xf>
    <xf numFmtId="0" fontId="10" fillId="0" borderId="42" xfId="2" applyFont="1" applyBorder="1" applyAlignment="1">
      <alignment horizontal="left" vertical="top" wrapText="1"/>
    </xf>
    <xf numFmtId="0" fontId="2" fillId="0" borderId="42" xfId="2" applyFont="1" applyBorder="1" applyAlignment="1">
      <alignment horizontal="left" vertical="top" wrapText="1"/>
    </xf>
    <xf numFmtId="0" fontId="10" fillId="0" borderId="42" xfId="2" quotePrefix="1" applyFont="1" applyBorder="1" applyAlignment="1">
      <alignment horizontal="left" vertical="top" wrapText="1"/>
    </xf>
    <xf numFmtId="0" fontId="2" fillId="0" borderId="0" xfId="2" applyFont="1" applyBorder="1" applyAlignment="1">
      <alignment horizontal="left" vertical="top" wrapText="1"/>
    </xf>
    <xf numFmtId="0" fontId="4" fillId="0" borderId="42" xfId="2" applyFont="1" applyBorder="1" applyAlignment="1">
      <alignment horizontal="left" vertical="top" wrapText="1"/>
    </xf>
    <xf numFmtId="0" fontId="6" fillId="0" borderId="42" xfId="2" applyFont="1" applyBorder="1" applyAlignment="1">
      <alignment horizontal="left" vertical="top" wrapText="1"/>
    </xf>
    <xf numFmtId="0" fontId="2" fillId="0" borderId="8" xfId="2" quotePrefix="1" applyFont="1" applyBorder="1" applyAlignment="1">
      <alignment horizontal="center" vertical="center"/>
    </xf>
    <xf numFmtId="2" fontId="2" fillId="0" borderId="24" xfId="2" applyNumberFormat="1" applyFont="1" applyBorder="1" applyAlignment="1" applyProtection="1">
      <alignment horizontal="center" vertical="center"/>
    </xf>
    <xf numFmtId="0" fontId="6" fillId="0" borderId="42" xfId="2" applyFont="1" applyBorder="1" applyAlignment="1">
      <alignment horizontal="left" vertical="center" wrapText="1"/>
    </xf>
    <xf numFmtId="0" fontId="10" fillId="0" borderId="0" xfId="2" applyFont="1" applyBorder="1" applyAlignment="1">
      <alignment horizontal="left" vertical="top" wrapText="1"/>
    </xf>
    <xf numFmtId="0" fontId="2" fillId="0" borderId="42" xfId="2" quotePrefix="1" applyFont="1" applyBorder="1" applyAlignment="1">
      <alignment horizontal="left" vertical="top" wrapText="1"/>
    </xf>
    <xf numFmtId="175" fontId="0" fillId="0" borderId="8" xfId="9" applyNumberFormat="1" applyFont="1" applyBorder="1" applyAlignment="1">
      <alignment horizontal="center" vertical="center"/>
    </xf>
    <xf numFmtId="0" fontId="2" fillId="0" borderId="8" xfId="2" applyFont="1" applyBorder="1" applyAlignment="1">
      <alignment horizontal="left" vertical="top" wrapText="1"/>
    </xf>
    <xf numFmtId="2" fontId="2" fillId="0" borderId="0" xfId="2" applyNumberFormat="1" applyFont="1" applyBorder="1" applyAlignment="1">
      <alignment horizontal="center" vertical="center"/>
    </xf>
    <xf numFmtId="0" fontId="2" fillId="0" borderId="8" xfId="2" quotePrefix="1" applyFont="1" applyBorder="1" applyAlignment="1">
      <alignment horizontal="center" vertical="top"/>
    </xf>
    <xf numFmtId="3" fontId="13" fillId="2" borderId="16" xfId="2" applyNumberFormat="1" applyFont="1" applyFill="1" applyBorder="1" applyAlignment="1">
      <alignment horizontal="center"/>
    </xf>
    <xf numFmtId="3" fontId="13" fillId="2" borderId="17" xfId="2" applyNumberFormat="1" applyFont="1" applyFill="1" applyBorder="1" applyAlignment="1"/>
    <xf numFmtId="3" fontId="13" fillId="2" borderId="17" xfId="2" applyNumberFormat="1" applyFont="1" applyFill="1" applyBorder="1" applyAlignment="1">
      <alignment horizontal="center"/>
    </xf>
    <xf numFmtId="2" fontId="13" fillId="2" borderId="17" xfId="2" applyNumberFormat="1" applyFont="1" applyFill="1" applyBorder="1" applyAlignment="1">
      <alignment horizontal="center"/>
    </xf>
    <xf numFmtId="165" fontId="3" fillId="2" borderId="18" xfId="20" applyNumberFormat="1" applyFont="1" applyFill="1" applyBorder="1" applyAlignment="1">
      <alignment horizontal="right"/>
    </xf>
    <xf numFmtId="165" fontId="14" fillId="2" borderId="21" xfId="20" applyNumberFormat="1" applyFont="1" applyFill="1" applyBorder="1" applyAlignment="1">
      <alignment horizontal="right"/>
    </xf>
    <xf numFmtId="2" fontId="2" fillId="0" borderId="8" xfId="2" applyNumberFormat="1" applyFont="1" applyBorder="1" applyAlignment="1">
      <alignment horizontal="center" vertical="center"/>
    </xf>
    <xf numFmtId="43" fontId="2" fillId="3" borderId="14" xfId="5" applyFont="1" applyFill="1" applyBorder="1" applyAlignment="1">
      <alignment horizontal="center" vertical="top"/>
    </xf>
    <xf numFmtId="43" fontId="2" fillId="3" borderId="8" xfId="5" applyFont="1" applyFill="1" applyBorder="1" applyAlignment="1">
      <alignment horizontal="center" vertical="top"/>
    </xf>
    <xf numFmtId="0" fontId="4" fillId="0" borderId="8" xfId="2" applyFont="1" applyBorder="1" applyAlignment="1">
      <alignment horizontal="left" vertical="top" wrapText="1"/>
    </xf>
    <xf numFmtId="0" fontId="2" fillId="2" borderId="24" xfId="2" applyFont="1" applyFill="1" applyBorder="1" applyAlignment="1">
      <alignment horizontal="center" vertical="center"/>
    </xf>
    <xf numFmtId="0" fontId="2" fillId="3" borderId="14" xfId="2" applyFont="1" applyFill="1" applyBorder="1" applyAlignment="1">
      <alignment horizontal="center" vertical="top"/>
    </xf>
    <xf numFmtId="2" fontId="2" fillId="3" borderId="14" xfId="2" applyNumberFormat="1" applyFont="1" applyFill="1" applyBorder="1" applyAlignment="1">
      <alignment horizontal="center" vertical="top"/>
    </xf>
    <xf numFmtId="165" fontId="2" fillId="3" borderId="14" xfId="5" applyNumberFormat="1" applyFont="1" applyFill="1" applyBorder="1" applyAlignment="1">
      <alignment vertical="top"/>
    </xf>
    <xf numFmtId="165" fontId="2" fillId="0" borderId="14" xfId="20" applyNumberFormat="1" applyFont="1" applyFill="1" applyBorder="1" applyAlignment="1">
      <alignment horizontal="right" vertical="center"/>
    </xf>
    <xf numFmtId="165" fontId="2" fillId="2" borderId="14" xfId="20" applyNumberFormat="1" applyFont="1" applyFill="1" applyBorder="1" applyAlignment="1">
      <alignment horizontal="right" vertical="center"/>
    </xf>
    <xf numFmtId="0" fontId="9" fillId="0" borderId="9" xfId="2" applyFont="1" applyBorder="1" applyAlignment="1">
      <alignment vertical="center" wrapText="1"/>
    </xf>
    <xf numFmtId="0" fontId="9" fillId="0" borderId="0" xfId="2" applyFont="1" applyBorder="1" applyAlignment="1">
      <alignment vertical="center" wrapText="1"/>
    </xf>
    <xf numFmtId="165" fontId="2" fillId="3" borderId="0" xfId="5" applyNumberFormat="1" applyFont="1" applyFill="1" applyBorder="1" applyAlignment="1">
      <alignment vertical="top"/>
    </xf>
    <xf numFmtId="0" fontId="2" fillId="2" borderId="8" xfId="2" applyFont="1" applyFill="1" applyBorder="1" applyAlignment="1">
      <alignment horizontal="center" vertical="top"/>
    </xf>
    <xf numFmtId="165" fontId="2" fillId="3" borderId="8" xfId="5" applyNumberFormat="1" applyFont="1" applyFill="1" applyBorder="1" applyAlignment="1">
      <alignment vertical="top"/>
    </xf>
    <xf numFmtId="165" fontId="2" fillId="2" borderId="0" xfId="20" applyNumberFormat="1" applyFont="1" applyFill="1" applyBorder="1" applyAlignment="1">
      <alignment vertical="center"/>
    </xf>
    <xf numFmtId="0" fontId="2" fillId="0" borderId="8" xfId="2" applyBorder="1" applyAlignment="1">
      <alignment horizontal="center" vertical="top"/>
    </xf>
    <xf numFmtId="0" fontId="17" fillId="0" borderId="8" xfId="2" applyFont="1" applyBorder="1" applyAlignment="1">
      <alignment vertical="top" wrapText="1"/>
    </xf>
    <xf numFmtId="175" fontId="0" fillId="0" borderId="8" xfId="9" applyNumberFormat="1" applyFont="1" applyBorder="1" applyAlignment="1">
      <alignment vertical="center"/>
    </xf>
    <xf numFmtId="0" fontId="6" fillId="0" borderId="8" xfId="2" applyFont="1" applyBorder="1" applyAlignment="1">
      <alignment vertical="top" wrapText="1"/>
    </xf>
    <xf numFmtId="0" fontId="2" fillId="0" borderId="8" xfId="2" applyBorder="1" applyAlignment="1">
      <alignment vertical="top" wrapText="1"/>
    </xf>
    <xf numFmtId="0" fontId="6" fillId="0" borderId="8" xfId="2" applyFont="1" applyBorder="1" applyAlignment="1">
      <alignment vertical="top"/>
    </xf>
    <xf numFmtId="0" fontId="2" fillId="0" borderId="20" xfId="2" applyFont="1" applyBorder="1" applyAlignment="1">
      <alignment horizontal="center" vertical="top"/>
    </xf>
    <xf numFmtId="0" fontId="2" fillId="0" borderId="20" xfId="2" applyBorder="1" applyAlignment="1">
      <alignment vertical="top" wrapText="1"/>
    </xf>
    <xf numFmtId="0" fontId="2" fillId="0" borderId="20" xfId="2" applyBorder="1" applyAlignment="1">
      <alignment horizontal="center" vertical="center"/>
    </xf>
    <xf numFmtId="2" fontId="2" fillId="0" borderId="20" xfId="2" applyNumberFormat="1" applyFont="1" applyBorder="1" applyAlignment="1">
      <alignment horizontal="center" vertical="center"/>
    </xf>
    <xf numFmtId="175" fontId="2" fillId="0" borderId="20" xfId="9" applyNumberFormat="1" applyFont="1" applyBorder="1" applyAlignment="1">
      <alignment horizontal="center" vertical="center"/>
    </xf>
    <xf numFmtId="175" fontId="0" fillId="0" borderId="20" xfId="9" applyNumberFormat="1" applyFont="1" applyBorder="1" applyAlignment="1">
      <alignment vertical="center"/>
    </xf>
    <xf numFmtId="0" fontId="18" fillId="0" borderId="9" xfId="2" applyFont="1" applyBorder="1" applyAlignment="1">
      <alignment vertical="top" wrapText="1"/>
    </xf>
    <xf numFmtId="2" fontId="2" fillId="0" borderId="4" xfId="2" applyNumberFormat="1" applyBorder="1" applyAlignment="1">
      <alignment horizontal="center" vertical="center"/>
    </xf>
    <xf numFmtId="165" fontId="2" fillId="2" borderId="14" xfId="5" applyNumberFormat="1" applyFont="1" applyFill="1" applyBorder="1" applyAlignment="1" applyProtection="1">
      <alignment horizontal="right" vertical="center"/>
    </xf>
    <xf numFmtId="165" fontId="15" fillId="2" borderId="14" xfId="20" applyNumberFormat="1" applyFont="1" applyFill="1" applyBorder="1" applyAlignment="1">
      <alignment horizontal="right" vertical="center"/>
    </xf>
    <xf numFmtId="0" fontId="2" fillId="0" borderId="14" xfId="2" applyFont="1" applyBorder="1" applyAlignment="1">
      <alignment horizontal="center"/>
    </xf>
    <xf numFmtId="2" fontId="2" fillId="0" borderId="24" xfId="2" applyNumberFormat="1" applyFont="1" applyBorder="1" applyAlignment="1">
      <alignment horizontal="center" vertical="top"/>
    </xf>
    <xf numFmtId="175" fontId="2" fillId="0" borderId="8" xfId="9" applyNumberFormat="1" applyFont="1" applyBorder="1" applyAlignment="1">
      <alignment horizontal="right" vertical="top"/>
    </xf>
    <xf numFmtId="2" fontId="15" fillId="0" borderId="14" xfId="2" applyNumberFormat="1" applyFont="1" applyBorder="1" applyAlignment="1">
      <alignment horizontal="center" vertical="center"/>
    </xf>
    <xf numFmtId="165" fontId="2" fillId="0" borderId="14" xfId="5" applyNumberFormat="1" applyFont="1" applyBorder="1" applyAlignment="1">
      <alignment horizontal="center" vertical="center"/>
    </xf>
    <xf numFmtId="0" fontId="16" fillId="0" borderId="0" xfId="2" applyFont="1" applyBorder="1" applyAlignment="1">
      <alignment vertical="center"/>
    </xf>
    <xf numFmtId="0" fontId="10" fillId="0" borderId="0" xfId="2" applyFont="1" applyBorder="1" applyAlignment="1">
      <alignment horizontal="left" vertical="center" wrapText="1"/>
    </xf>
    <xf numFmtId="165" fontId="15" fillId="0" borderId="14" xfId="5" applyNumberFormat="1" applyFont="1" applyBorder="1" applyAlignment="1">
      <alignment horizontal="center" vertical="center"/>
    </xf>
    <xf numFmtId="0" fontId="19" fillId="3" borderId="0" xfId="2" applyFont="1" applyFill="1" applyBorder="1" applyAlignment="1">
      <alignment horizontal="left" vertical="center" wrapText="1"/>
    </xf>
    <xf numFmtId="0" fontId="2" fillId="0" borderId="14" xfId="2" applyFont="1" applyBorder="1" applyAlignment="1">
      <alignment horizontal="justify" vertical="center" wrapText="1"/>
    </xf>
    <xf numFmtId="0" fontId="2" fillId="2" borderId="24" xfId="2" applyFont="1" applyFill="1" applyBorder="1" applyAlignment="1">
      <alignment wrapText="1"/>
    </xf>
    <xf numFmtId="165" fontId="2" fillId="2" borderId="14" xfId="5" applyNumberFormat="1" applyFont="1" applyFill="1" applyBorder="1" applyAlignment="1">
      <alignment horizontal="right"/>
    </xf>
    <xf numFmtId="0" fontId="2" fillId="0" borderId="14" xfId="2" applyFont="1" applyBorder="1" applyAlignment="1">
      <alignment horizontal="justify" wrapText="1"/>
    </xf>
    <xf numFmtId="0" fontId="2" fillId="0" borderId="8" xfId="2" applyFont="1" applyBorder="1" applyAlignment="1">
      <alignment horizontal="left" wrapText="1"/>
    </xf>
    <xf numFmtId="0" fontId="2" fillId="0" borderId="0" xfId="2" applyFont="1" applyBorder="1" applyAlignment="1">
      <alignment horizontal="left" wrapText="1"/>
    </xf>
    <xf numFmtId="0" fontId="2" fillId="0" borderId="42" xfId="2" applyFont="1" applyBorder="1" applyAlignment="1">
      <alignment horizontal="center" vertical="center"/>
    </xf>
    <xf numFmtId="3" fontId="2" fillId="0" borderId="8" xfId="2" applyNumberFormat="1" applyFont="1" applyBorder="1" applyAlignment="1">
      <alignment vertical="center" wrapText="1"/>
    </xf>
    <xf numFmtId="0" fontId="2" fillId="0" borderId="8" xfId="2" applyFont="1" applyBorder="1" applyAlignment="1">
      <alignment vertical="center" wrapText="1"/>
    </xf>
    <xf numFmtId="3" fontId="2" fillId="0" borderId="8" xfId="5" quotePrefix="1" applyNumberFormat="1" applyFont="1" applyBorder="1" applyAlignment="1">
      <alignment horizontal="right" vertical="center" wrapText="1"/>
    </xf>
    <xf numFmtId="3" fontId="12" fillId="2" borderId="16" xfId="2" applyNumberFormat="1" applyFont="1" applyFill="1" applyBorder="1" applyAlignment="1">
      <alignment horizontal="center"/>
    </xf>
    <xf numFmtId="3" fontId="12" fillId="2" borderId="17" xfId="2" applyNumberFormat="1" applyFont="1" applyFill="1" applyBorder="1" applyAlignment="1"/>
    <xf numFmtId="3" fontId="12" fillId="2" borderId="17" xfId="2" applyNumberFormat="1" applyFont="1" applyFill="1" applyBorder="1" applyAlignment="1">
      <alignment horizontal="center"/>
    </xf>
    <xf numFmtId="2" fontId="12" fillId="2" borderId="17" xfId="2" applyNumberFormat="1" applyFont="1" applyFill="1" applyBorder="1" applyAlignment="1">
      <alignment horizontal="center"/>
    </xf>
    <xf numFmtId="165" fontId="2" fillId="2" borderId="18" xfId="20" applyNumberFormat="1" applyFont="1" applyFill="1" applyBorder="1" applyAlignment="1">
      <alignment horizontal="right"/>
    </xf>
    <xf numFmtId="165" fontId="15" fillId="2" borderId="21" xfId="20" applyNumberFormat="1" applyFont="1" applyFill="1" applyBorder="1" applyAlignment="1">
      <alignment horizontal="right"/>
    </xf>
    <xf numFmtId="0" fontId="2" fillId="2" borderId="8" xfId="2" applyFont="1" applyFill="1" applyBorder="1" applyAlignment="1">
      <alignment horizontal="center"/>
    </xf>
    <xf numFmtId="0" fontId="2" fillId="2" borderId="8" xfId="2" applyFont="1" applyFill="1" applyBorder="1" applyAlignment="1"/>
    <xf numFmtId="2" fontId="2" fillId="2" borderId="8" xfId="2" applyNumberFormat="1" applyFont="1" applyFill="1" applyBorder="1" applyAlignment="1">
      <alignment horizontal="center"/>
    </xf>
    <xf numFmtId="165" fontId="2" fillId="2" borderId="8" xfId="20" applyNumberFormat="1" applyFont="1" applyFill="1" applyBorder="1" applyAlignment="1">
      <alignment horizontal="right"/>
    </xf>
    <xf numFmtId="0" fontId="2" fillId="2" borderId="8" xfId="2" applyFont="1" applyFill="1" applyBorder="1" applyAlignment="1" applyProtection="1">
      <alignment horizontal="center"/>
    </xf>
    <xf numFmtId="0" fontId="2" fillId="2" borderId="8" xfId="2" applyFont="1" applyFill="1" applyBorder="1" applyAlignment="1" applyProtection="1">
      <alignment horizontal="left" wrapText="1"/>
    </xf>
    <xf numFmtId="0" fontId="3" fillId="2" borderId="16" xfId="2" applyFont="1" applyFill="1" applyBorder="1" applyAlignment="1" applyProtection="1">
      <alignment horizontal="center"/>
    </xf>
    <xf numFmtId="0" fontId="3" fillId="2" borderId="17" xfId="2" applyFont="1" applyFill="1" applyBorder="1" applyAlignment="1" applyProtection="1">
      <alignment horizontal="left" wrapText="1"/>
    </xf>
    <xf numFmtId="0" fontId="3" fillId="2" borderId="17" xfId="2" applyFont="1" applyFill="1" applyBorder="1" applyAlignment="1" applyProtection="1">
      <alignment horizontal="center"/>
    </xf>
    <xf numFmtId="165" fontId="3" fillId="2" borderId="18" xfId="20" quotePrefix="1" applyNumberFormat="1" applyFont="1" applyFill="1" applyBorder="1" applyAlignment="1">
      <alignment horizontal="right"/>
    </xf>
    <xf numFmtId="175" fontId="39" fillId="0" borderId="8" xfId="9" applyNumberFormat="1" applyFont="1" applyBorder="1" applyAlignment="1">
      <alignment horizontal="center" vertical="center"/>
    </xf>
    <xf numFmtId="0" fontId="2" fillId="0" borderId="14" xfId="0" quotePrefix="1" applyFont="1" applyBorder="1" applyAlignment="1">
      <alignment horizontal="center" vertical="center"/>
    </xf>
    <xf numFmtId="0" fontId="2" fillId="0" borderId="14" xfId="0" applyFont="1" applyBorder="1" applyAlignment="1">
      <alignment vertical="center"/>
    </xf>
    <xf numFmtId="0" fontId="0" fillId="0" borderId="14" xfId="0" applyBorder="1" applyAlignment="1">
      <alignment horizontal="center" vertical="center"/>
    </xf>
    <xf numFmtId="2" fontId="0" fillId="0" borderId="14" xfId="0" applyNumberFormat="1" applyBorder="1" applyAlignment="1">
      <alignment horizontal="center" vertical="center"/>
    </xf>
    <xf numFmtId="0" fontId="10" fillId="0" borderId="14" xfId="0" applyFont="1" applyBorder="1" applyAlignment="1">
      <alignment horizontal="left" vertical="center" wrapText="1"/>
    </xf>
    <xf numFmtId="0" fontId="2" fillId="0" borderId="24" xfId="0" applyFont="1" applyFill="1" applyBorder="1" applyAlignment="1">
      <alignment horizontal="left" vertical="center" wrapText="1"/>
    </xf>
    <xf numFmtId="0" fontId="46" fillId="0" borderId="0" xfId="0" applyFont="1"/>
    <xf numFmtId="165" fontId="2" fillId="0" borderId="0" xfId="0" applyNumberFormat="1" applyFont="1" applyAlignment="1">
      <alignment horizontal="center" vertical="top"/>
    </xf>
    <xf numFmtId="49" fontId="2" fillId="0" borderId="52" xfId="0" applyNumberFormat="1" applyFont="1" applyBorder="1" applyAlignment="1">
      <alignment horizontal="center" vertical="top"/>
    </xf>
    <xf numFmtId="0" fontId="2" fillId="0" borderId="53" xfId="0" applyFont="1" applyBorder="1" applyAlignment="1">
      <alignment vertical="top" wrapText="1"/>
    </xf>
    <xf numFmtId="165" fontId="2" fillId="0" borderId="54" xfId="0" applyNumberFormat="1" applyFont="1" applyBorder="1" applyAlignment="1">
      <alignment horizontal="right" vertical="top"/>
    </xf>
    <xf numFmtId="0" fontId="2" fillId="0" borderId="56" xfId="0" applyFont="1" applyBorder="1" applyAlignment="1">
      <alignment vertical="top" wrapText="1"/>
    </xf>
    <xf numFmtId="0" fontId="3" fillId="0" borderId="53" xfId="0" applyFont="1" applyBorder="1" applyAlignment="1">
      <alignment vertical="top" wrapText="1"/>
    </xf>
    <xf numFmtId="0" fontId="3" fillId="0" borderId="56" xfId="0" applyFont="1" applyBorder="1" applyAlignment="1">
      <alignment vertical="top" wrapText="1"/>
    </xf>
    <xf numFmtId="0" fontId="2" fillId="0" borderId="0" xfId="2" applyFont="1" applyFill="1" applyBorder="1" applyAlignment="1">
      <alignment horizontal="left" vertical="center"/>
    </xf>
    <xf numFmtId="3" fontId="2" fillId="0" borderId="58" xfId="0" applyNumberFormat="1" applyFont="1" applyBorder="1" applyAlignment="1">
      <alignment horizontal="center" vertical="top"/>
    </xf>
    <xf numFmtId="49" fontId="2" fillId="0" borderId="0" xfId="0" applyNumberFormat="1" applyFont="1" applyBorder="1" applyAlignment="1">
      <alignment horizontal="center" vertical="top"/>
    </xf>
    <xf numFmtId="3" fontId="3" fillId="0" borderId="58" xfId="0" applyNumberFormat="1" applyFont="1" applyBorder="1" applyAlignment="1">
      <alignment horizontal="center" vertical="top"/>
    </xf>
    <xf numFmtId="0" fontId="14" fillId="0" borderId="58" xfId="0" applyFont="1" applyBorder="1" applyAlignment="1">
      <alignment vertical="top" wrapText="1"/>
    </xf>
    <xf numFmtId="0" fontId="3" fillId="0" borderId="58" xfId="0" applyFont="1" applyBorder="1" applyAlignment="1">
      <alignment horizontal="center" vertical="top"/>
    </xf>
    <xf numFmtId="0" fontId="3" fillId="0" borderId="58" xfId="0" applyFont="1" applyBorder="1" applyAlignment="1">
      <alignment horizontal="center" vertical="top" wrapText="1"/>
    </xf>
    <xf numFmtId="43" fontId="3" fillId="0" borderId="58" xfId="1" applyFont="1" applyBorder="1" applyAlignment="1">
      <alignment horizontal="center" vertical="top" wrapText="1"/>
    </xf>
    <xf numFmtId="165" fontId="3" fillId="0" borderId="58" xfId="1" applyNumberFormat="1" applyFont="1" applyBorder="1" applyAlignment="1">
      <alignment horizontal="center" vertical="top" wrapText="1"/>
    </xf>
    <xf numFmtId="165" fontId="3" fillId="0" borderId="57" xfId="86" applyNumberFormat="1" applyFont="1" applyBorder="1" applyAlignment="1">
      <alignment horizontal="right" vertical="top"/>
    </xf>
    <xf numFmtId="165" fontId="3" fillId="0" borderId="57" xfId="86" applyNumberFormat="1" applyFont="1" applyBorder="1" applyAlignment="1">
      <alignment horizontal="left" vertical="top" wrapText="1"/>
    </xf>
    <xf numFmtId="165" fontId="3" fillId="0" borderId="57" xfId="86" applyNumberFormat="1" applyFont="1" applyBorder="1" applyAlignment="1">
      <alignment horizontal="center" vertical="top"/>
    </xf>
    <xf numFmtId="165" fontId="2" fillId="0" borderId="55" xfId="86" applyNumberFormat="1" applyFont="1" applyBorder="1" applyAlignment="1">
      <alignment horizontal="center" vertical="top"/>
    </xf>
    <xf numFmtId="0" fontId="36" fillId="0" borderId="58" xfId="0" applyFont="1" applyBorder="1" applyAlignment="1">
      <alignment vertical="top" wrapText="1"/>
    </xf>
    <xf numFmtId="0" fontId="2" fillId="0" borderId="58" xfId="0" applyFont="1" applyBorder="1" applyAlignment="1">
      <alignment horizontal="center" vertical="top"/>
    </xf>
    <xf numFmtId="0" fontId="2" fillId="0" borderId="0" xfId="0" applyFont="1" applyBorder="1" applyAlignment="1">
      <alignment vertical="top"/>
    </xf>
    <xf numFmtId="0" fontId="8" fillId="0" borderId="0" xfId="0" applyFont="1" applyAlignment="1">
      <alignment vertical="top"/>
    </xf>
    <xf numFmtId="0" fontId="48" fillId="0" borderId="0" xfId="0" applyFont="1"/>
    <xf numFmtId="0" fontId="2" fillId="0" borderId="0" xfId="0" applyFont="1"/>
    <xf numFmtId="165" fontId="2" fillId="0" borderId="0" xfId="86" applyNumberFormat="1" applyFont="1" applyBorder="1" applyAlignment="1">
      <alignment horizontal="center" vertical="top"/>
    </xf>
    <xf numFmtId="165" fontId="2" fillId="0" borderId="54" xfId="86" applyNumberFormat="1" applyFont="1" applyBorder="1" applyAlignment="1">
      <alignment horizontal="right" vertical="top"/>
    </xf>
    <xf numFmtId="0" fontId="2" fillId="0" borderId="0" xfId="0" applyFont="1" applyBorder="1" applyAlignment="1">
      <alignment vertical="top" wrapText="1"/>
    </xf>
    <xf numFmtId="165" fontId="0" fillId="0" borderId="0" xfId="0" applyNumberFormat="1"/>
    <xf numFmtId="0" fontId="3" fillId="0" borderId="0" xfId="0" applyFont="1" applyBorder="1" applyAlignment="1">
      <alignment vertical="top" wrapText="1"/>
    </xf>
    <xf numFmtId="165" fontId="2" fillId="0" borderId="0" xfId="0" applyNumberFormat="1" applyFont="1" applyBorder="1" applyAlignment="1">
      <alignment horizontal="center" vertical="top"/>
    </xf>
    <xf numFmtId="0" fontId="2" fillId="0" borderId="0" xfId="0" applyFont="1" applyBorder="1" applyAlignment="1">
      <alignment horizontal="center" vertical="top"/>
    </xf>
    <xf numFmtId="165" fontId="2" fillId="0" borderId="0" xfId="0" applyNumberFormat="1" applyFont="1" applyBorder="1" applyAlignment="1">
      <alignment horizontal="right" vertical="top"/>
    </xf>
    <xf numFmtId="165" fontId="2" fillId="0" borderId="0" xfId="86" applyNumberFormat="1" applyFont="1" applyBorder="1" applyAlignment="1">
      <alignment horizontal="right" vertical="top"/>
    </xf>
    <xf numFmtId="165" fontId="3" fillId="0" borderId="0" xfId="86" applyNumberFormat="1" applyFont="1" applyBorder="1" applyAlignment="1">
      <alignment horizontal="right" vertical="top"/>
    </xf>
    <xf numFmtId="165" fontId="3" fillId="0" borderId="0" xfId="86" applyNumberFormat="1" applyFont="1" applyBorder="1" applyAlignment="1">
      <alignment horizontal="left" vertical="top" wrapText="1"/>
    </xf>
    <xf numFmtId="165" fontId="3" fillId="0" borderId="0" xfId="86" applyNumberFormat="1" applyFont="1" applyBorder="1" applyAlignment="1">
      <alignment horizontal="center" vertical="top"/>
    </xf>
    <xf numFmtId="0" fontId="2" fillId="0" borderId="55" xfId="0" applyFont="1" applyBorder="1" applyAlignment="1">
      <alignment horizontal="center" vertical="top"/>
    </xf>
    <xf numFmtId="165" fontId="3" fillId="0" borderId="59" xfId="86" applyNumberFormat="1" applyFont="1" applyBorder="1" applyAlignment="1">
      <alignment horizontal="right" vertical="top"/>
    </xf>
    <xf numFmtId="165" fontId="3" fillId="0" borderId="61" xfId="86" applyNumberFormat="1" applyFont="1" applyBorder="1" applyAlignment="1">
      <alignment horizontal="right" vertical="top"/>
    </xf>
    <xf numFmtId="165" fontId="2" fillId="0" borderId="62" xfId="0" applyNumberFormat="1" applyFont="1" applyBorder="1" applyAlignment="1">
      <alignment horizontal="right" vertical="top"/>
    </xf>
    <xf numFmtId="165" fontId="2" fillId="0" borderId="56" xfId="0" applyNumberFormat="1" applyFont="1" applyBorder="1" applyAlignment="1">
      <alignment horizontal="right" vertical="top"/>
    </xf>
    <xf numFmtId="165" fontId="3" fillId="0" borderId="60" xfId="86" applyNumberFormat="1" applyFont="1" applyBorder="1" applyAlignment="1">
      <alignment horizontal="right" vertical="top"/>
    </xf>
    <xf numFmtId="165" fontId="2" fillId="0" borderId="56" xfId="86" applyNumberFormat="1" applyFont="1" applyBorder="1" applyAlignment="1">
      <alignment horizontal="right" vertical="top"/>
    </xf>
    <xf numFmtId="165" fontId="3" fillId="0" borderId="64" xfId="86" applyNumberFormat="1" applyFont="1" applyBorder="1" applyAlignment="1">
      <alignment horizontal="right" vertical="top"/>
    </xf>
    <xf numFmtId="165" fontId="3" fillId="0" borderId="59" xfId="86" applyNumberFormat="1" applyFont="1" applyBorder="1" applyAlignment="1">
      <alignment horizontal="left" vertical="top" wrapText="1"/>
    </xf>
    <xf numFmtId="165" fontId="3" fillId="0" borderId="60" xfId="86" applyNumberFormat="1" applyFont="1" applyBorder="1" applyAlignment="1">
      <alignment horizontal="center" vertical="top"/>
    </xf>
    <xf numFmtId="165" fontId="3" fillId="0" borderId="64" xfId="86" applyNumberFormat="1" applyFont="1" applyBorder="1" applyAlignment="1">
      <alignment horizontal="left" vertical="top" wrapText="1"/>
    </xf>
    <xf numFmtId="165" fontId="3" fillId="0" borderId="63" xfId="86" applyNumberFormat="1" applyFont="1" applyBorder="1" applyAlignment="1">
      <alignment horizontal="right" vertical="top"/>
    </xf>
    <xf numFmtId="165" fontId="3" fillId="0" borderId="65" xfId="86" applyNumberFormat="1" applyFont="1" applyBorder="1" applyAlignment="1">
      <alignment horizontal="right" vertical="top"/>
    </xf>
    <xf numFmtId="165" fontId="3" fillId="0" borderId="60" xfId="86" applyNumberFormat="1" applyFont="1" applyBorder="1" applyAlignment="1">
      <alignment horizontal="left" vertical="top" wrapText="1"/>
    </xf>
    <xf numFmtId="165" fontId="3" fillId="0" borderId="59" xfId="86" applyNumberFormat="1" applyFont="1" applyBorder="1" applyAlignment="1">
      <alignment horizontal="left" vertical="top"/>
    </xf>
    <xf numFmtId="165" fontId="3" fillId="0" borderId="64" xfId="86" applyNumberFormat="1" applyFont="1" applyBorder="1" applyAlignment="1">
      <alignment horizontal="left" vertical="top"/>
    </xf>
    <xf numFmtId="165" fontId="2" fillId="0" borderId="66" xfId="1" applyNumberFormat="1" applyFont="1" applyBorder="1" applyAlignment="1">
      <alignment horizontal="right" vertical="top"/>
    </xf>
    <xf numFmtId="43" fontId="2" fillId="0" borderId="67" xfId="1" applyFont="1" applyBorder="1" applyAlignment="1">
      <alignment horizontal="right" vertical="top"/>
    </xf>
    <xf numFmtId="0" fontId="2" fillId="0" borderId="68" xfId="0" applyFont="1" applyBorder="1" applyAlignment="1">
      <alignment horizontal="center" vertical="top"/>
    </xf>
    <xf numFmtId="165" fontId="3" fillId="0" borderId="65" xfId="86" applyNumberFormat="1" applyFont="1" applyBorder="1" applyAlignment="1">
      <alignment horizontal="left" vertical="top" wrapText="1"/>
    </xf>
    <xf numFmtId="0" fontId="2" fillId="3" borderId="53" xfId="2" applyFont="1" applyFill="1" applyBorder="1" applyAlignment="1">
      <alignment vertical="center"/>
    </xf>
    <xf numFmtId="165" fontId="2" fillId="0" borderId="53" xfId="5" applyNumberFormat="1" applyFont="1" applyFill="1" applyBorder="1" applyAlignment="1">
      <alignment horizontal="right" vertical="center"/>
    </xf>
    <xf numFmtId="165" fontId="2" fillId="5" borderId="53" xfId="5" applyNumberFormat="1" applyFont="1" applyFill="1" applyBorder="1" applyAlignment="1">
      <alignment horizontal="right" vertical="center"/>
    </xf>
    <xf numFmtId="0" fontId="50" fillId="0" borderId="0" xfId="0" applyFont="1" applyAlignment="1">
      <alignment vertical="center"/>
    </xf>
    <xf numFmtId="0" fontId="52" fillId="0" borderId="0" xfId="0" applyFont="1" applyAlignment="1">
      <alignment horizontal="center" vertical="center"/>
    </xf>
    <xf numFmtId="170" fontId="3" fillId="2" borderId="0" xfId="0" quotePrefix="1" applyNumberFormat="1" applyFont="1" applyFill="1" applyBorder="1" applyAlignment="1">
      <alignment horizontal="center" vertical="center"/>
    </xf>
    <xf numFmtId="0" fontId="54" fillId="0" borderId="0" xfId="0" applyFont="1" applyAlignment="1">
      <alignment vertical="center"/>
    </xf>
    <xf numFmtId="0" fontId="55" fillId="0" borderId="0" xfId="0" applyFont="1" applyAlignment="1">
      <alignment horizontal="center" vertical="center"/>
    </xf>
    <xf numFmtId="0" fontId="55" fillId="2" borderId="0" xfId="2" applyFont="1" applyFill="1" applyBorder="1" applyAlignment="1">
      <alignment horizontal="center" vertical="center"/>
    </xf>
    <xf numFmtId="0" fontId="53"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170" fontId="3" fillId="2" borderId="0" xfId="2" applyNumberFormat="1" applyFont="1" applyFill="1" applyBorder="1" applyAlignment="1">
      <alignment horizontal="center" vertical="center"/>
    </xf>
    <xf numFmtId="0" fontId="59" fillId="0" borderId="0" xfId="0" applyFont="1" applyAlignment="1">
      <alignment horizontal="center" vertical="center"/>
    </xf>
    <xf numFmtId="49" fontId="59" fillId="0" borderId="0" xfId="0" applyNumberFormat="1"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left" vertical="center" indent="15"/>
    </xf>
    <xf numFmtId="0" fontId="0" fillId="2" borderId="0" xfId="0" applyFill="1" applyBorder="1" applyAlignment="1">
      <alignment horizontal="center" vertical="center"/>
    </xf>
    <xf numFmtId="0" fontId="1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2" fillId="0" borderId="53" xfId="0" applyFont="1" applyFill="1" applyBorder="1" applyAlignment="1" applyProtection="1">
      <alignment horizontal="center" vertical="center"/>
    </xf>
    <xf numFmtId="0" fontId="2" fillId="0" borderId="53" xfId="0" applyFont="1" applyFill="1" applyBorder="1" applyAlignment="1" applyProtection="1">
      <alignment horizontal="left" vertical="center" wrapText="1"/>
    </xf>
    <xf numFmtId="0" fontId="2" fillId="0" borderId="71" xfId="0" applyFont="1" applyFill="1" applyBorder="1" applyAlignment="1" applyProtection="1">
      <alignment horizontal="center" vertical="center"/>
    </xf>
    <xf numFmtId="3" fontId="2" fillId="0" borderId="53" xfId="0" applyNumberFormat="1" applyFont="1" applyFill="1" applyBorder="1" applyAlignment="1" applyProtection="1">
      <alignment horizontal="center" vertical="center"/>
    </xf>
    <xf numFmtId="0" fontId="2" fillId="0" borderId="71" xfId="2" applyFont="1" applyFill="1" applyBorder="1" applyAlignment="1" applyProtection="1">
      <alignment horizontal="center" vertical="center"/>
    </xf>
    <xf numFmtId="0" fontId="2" fillId="0" borderId="53" xfId="2" applyFont="1" applyFill="1" applyBorder="1" applyAlignment="1" applyProtection="1">
      <alignment horizontal="left" vertical="center" wrapText="1"/>
    </xf>
    <xf numFmtId="0" fontId="2" fillId="0" borderId="53" xfId="2" applyFont="1" applyFill="1" applyBorder="1" applyAlignment="1" applyProtection="1">
      <alignment horizontal="center" vertical="center"/>
    </xf>
    <xf numFmtId="3" fontId="2" fillId="0" borderId="53" xfId="2" applyNumberFormat="1" applyFont="1" applyFill="1" applyBorder="1" applyAlignment="1" applyProtection="1">
      <alignment horizontal="center" vertical="center"/>
    </xf>
    <xf numFmtId="0" fontId="2" fillId="0" borderId="71" xfId="0" applyFont="1" applyFill="1" applyBorder="1" applyAlignment="1" applyProtection="1">
      <alignment horizontal="left" vertical="center" wrapText="1"/>
    </xf>
    <xf numFmtId="0" fontId="2" fillId="0" borderId="71" xfId="0" applyFont="1" applyFill="1" applyBorder="1" applyAlignment="1">
      <alignment horizontal="center" vertical="center"/>
    </xf>
    <xf numFmtId="0" fontId="3" fillId="0" borderId="53" xfId="2" applyFont="1" applyFill="1" applyBorder="1" applyAlignment="1" applyProtection="1">
      <alignment horizontal="center" vertical="center"/>
    </xf>
    <xf numFmtId="0" fontId="4" fillId="0" borderId="71" xfId="2" applyFont="1" applyFill="1" applyBorder="1" applyAlignment="1" applyProtection="1">
      <alignment horizontal="left" vertical="center" wrapText="1"/>
    </xf>
    <xf numFmtId="0" fontId="3" fillId="0" borderId="71" xfId="2" applyFont="1" applyFill="1" applyBorder="1" applyAlignment="1" applyProtection="1">
      <alignment horizontal="center" vertical="center"/>
    </xf>
    <xf numFmtId="1" fontId="3" fillId="0" borderId="71" xfId="2" applyNumberFormat="1" applyFont="1" applyFill="1" applyBorder="1" applyAlignment="1" applyProtection="1">
      <alignment horizontal="center" vertical="center"/>
    </xf>
    <xf numFmtId="0" fontId="2" fillId="0" borderId="75" xfId="2" applyFont="1" applyFill="1" applyBorder="1" applyAlignment="1" applyProtection="1">
      <alignment horizontal="center" vertical="center" wrapText="1"/>
    </xf>
    <xf numFmtId="0" fontId="2" fillId="0" borderId="71" xfId="2" applyFont="1" applyFill="1" applyBorder="1" applyAlignment="1" applyProtection="1">
      <alignment horizontal="left" vertical="center" wrapText="1"/>
    </xf>
    <xf numFmtId="180" fontId="2" fillId="0" borderId="71" xfId="2" applyNumberFormat="1" applyFont="1" applyFill="1" applyBorder="1" applyAlignment="1" applyProtection="1">
      <alignment horizontal="center" vertical="center"/>
    </xf>
    <xf numFmtId="38" fontId="2" fillId="0" borderId="71" xfId="7" applyNumberFormat="1" applyFont="1" applyFill="1" applyBorder="1" applyAlignment="1">
      <alignment horizontal="right" vertical="center"/>
    </xf>
    <xf numFmtId="0" fontId="2" fillId="0" borderId="71" xfId="0" applyFont="1" applyFill="1" applyBorder="1" applyAlignment="1">
      <alignment vertical="center"/>
    </xf>
    <xf numFmtId="0" fontId="2" fillId="0" borderId="71" xfId="2" applyFont="1" applyFill="1" applyBorder="1" applyAlignment="1">
      <alignment vertical="center" wrapText="1"/>
    </xf>
    <xf numFmtId="0" fontId="2" fillId="0" borderId="71" xfId="2" applyNumberFormat="1" applyFont="1" applyFill="1" applyBorder="1" applyAlignment="1" applyProtection="1">
      <alignment horizontal="center" vertical="center"/>
    </xf>
    <xf numFmtId="180" fontId="2" fillId="0" borderId="71" xfId="6" applyNumberFormat="1" applyFont="1" applyFill="1" applyBorder="1" applyAlignment="1">
      <alignment horizontal="center" vertical="center"/>
    </xf>
    <xf numFmtId="0" fontId="2" fillId="0" borderId="71" xfId="0" quotePrefix="1" applyFont="1" applyFill="1" applyBorder="1" applyAlignment="1" applyProtection="1">
      <alignment horizontal="left" vertical="center" wrapText="1"/>
    </xf>
    <xf numFmtId="0" fontId="2" fillId="0" borderId="53" xfId="0" applyFont="1" applyFill="1" applyBorder="1" applyAlignment="1">
      <alignment horizontal="center" vertical="center"/>
    </xf>
    <xf numFmtId="0" fontId="15" fillId="0" borderId="73" xfId="57" applyFont="1" applyFill="1" applyBorder="1" applyAlignment="1">
      <alignment vertical="center" wrapText="1"/>
    </xf>
    <xf numFmtId="0" fontId="2" fillId="0" borderId="73" xfId="2" applyNumberFormat="1" applyFont="1" applyFill="1" applyBorder="1" applyAlignment="1" applyProtection="1">
      <alignment horizontal="center" vertical="center"/>
    </xf>
    <xf numFmtId="180" fontId="2" fillId="0" borderId="73" xfId="6" applyNumberFormat="1" applyFont="1" applyFill="1" applyBorder="1" applyAlignment="1">
      <alignment horizontal="center" vertical="center"/>
    </xf>
    <xf numFmtId="38" fontId="2" fillId="0" borderId="73" xfId="7" applyNumberFormat="1" applyFont="1" applyFill="1" applyBorder="1" applyAlignment="1">
      <alignment horizontal="right" vertical="center"/>
    </xf>
    <xf numFmtId="0" fontId="2" fillId="0" borderId="0" xfId="2" applyFont="1" applyFill="1" applyBorder="1" applyAlignment="1" applyProtection="1">
      <alignment horizontal="left" vertical="center" wrapText="1"/>
    </xf>
    <xf numFmtId="0" fontId="2" fillId="0" borderId="73" xfId="2" applyFont="1" applyFill="1" applyBorder="1" applyAlignment="1" applyProtection="1">
      <alignment horizontal="center" vertical="center"/>
    </xf>
    <xf numFmtId="180" fontId="2" fillId="0" borderId="73" xfId="2" applyNumberFormat="1" applyFont="1" applyFill="1" applyBorder="1" applyAlignment="1" applyProtection="1">
      <alignment horizontal="center" vertical="center"/>
    </xf>
    <xf numFmtId="0" fontId="2" fillId="0" borderId="70" xfId="2" applyFont="1" applyFill="1" applyBorder="1" applyAlignment="1">
      <alignment vertical="center" wrapText="1"/>
    </xf>
    <xf numFmtId="0" fontId="2" fillId="0" borderId="70" xfId="2" applyFont="1" applyFill="1" applyBorder="1" applyAlignment="1" applyProtection="1">
      <alignment horizontal="left" vertical="center" wrapText="1"/>
    </xf>
    <xf numFmtId="0" fontId="2" fillId="2" borderId="71" xfId="2" applyFont="1" applyFill="1" applyBorder="1" applyAlignment="1" applyProtection="1">
      <alignment horizontal="center" vertical="center"/>
    </xf>
    <xf numFmtId="0" fontId="2" fillId="2" borderId="53" xfId="2" applyFont="1" applyFill="1" applyBorder="1" applyAlignment="1" applyProtection="1">
      <alignment horizontal="center" vertical="center"/>
    </xf>
    <xf numFmtId="3" fontId="2" fillId="2" borderId="53" xfId="2" applyNumberFormat="1" applyFont="1" applyFill="1" applyBorder="1" applyAlignment="1" applyProtection="1">
      <alignment horizontal="center" vertical="center"/>
    </xf>
    <xf numFmtId="165" fontId="2" fillId="2" borderId="53" xfId="3" applyNumberFormat="1" applyFont="1" applyFill="1" applyBorder="1" applyAlignment="1">
      <alignment horizontal="right" vertical="center"/>
    </xf>
    <xf numFmtId="0" fontId="2" fillId="2" borderId="71" xfId="2" quotePrefix="1" applyFont="1" applyFill="1" applyBorder="1" applyAlignment="1" applyProtection="1">
      <alignment horizontal="center" vertical="center"/>
    </xf>
    <xf numFmtId="0" fontId="62" fillId="0" borderId="53" xfId="0" applyFont="1" applyFill="1" applyBorder="1" applyAlignment="1" applyProtection="1">
      <alignment horizontal="left" vertical="center" wrapText="1"/>
    </xf>
    <xf numFmtId="0" fontId="63" fillId="0" borderId="53" xfId="0" applyFont="1" applyBorder="1"/>
    <xf numFmtId="0" fontId="37" fillId="0" borderId="53" xfId="0" applyFont="1" applyBorder="1" applyAlignment="1">
      <alignment vertical="center" wrapText="1"/>
    </xf>
    <xf numFmtId="0" fontId="37" fillId="0" borderId="71" xfId="0" applyFont="1" applyBorder="1" applyAlignment="1">
      <alignment horizontal="center" vertical="center" wrapText="1"/>
    </xf>
    <xf numFmtId="3" fontId="2" fillId="2" borderId="71" xfId="2" applyNumberFormat="1" applyFont="1" applyFill="1" applyBorder="1" applyAlignment="1" applyProtection="1">
      <alignment horizontal="center" vertical="center"/>
    </xf>
    <xf numFmtId="3" fontId="37" fillId="0" borderId="71" xfId="0" applyNumberFormat="1" applyFont="1" applyBorder="1" applyAlignment="1">
      <alignment horizontal="center" vertical="center" wrapText="1"/>
    </xf>
    <xf numFmtId="165" fontId="2" fillId="2" borderId="71" xfId="3" applyNumberFormat="1" applyFont="1" applyFill="1" applyBorder="1" applyAlignment="1">
      <alignment horizontal="right" vertical="center"/>
    </xf>
    <xf numFmtId="3" fontId="37" fillId="0" borderId="71" xfId="0" applyNumberFormat="1" applyFont="1" applyBorder="1" applyAlignment="1">
      <alignment vertical="center" wrapText="1"/>
    </xf>
    <xf numFmtId="0" fontId="63" fillId="0" borderId="71" xfId="0" applyFont="1" applyBorder="1" applyAlignment="1">
      <alignment vertical="center"/>
    </xf>
    <xf numFmtId="0" fontId="63" fillId="0" borderId="53" xfId="0" applyFont="1" applyBorder="1" applyAlignment="1">
      <alignment vertical="center"/>
    </xf>
    <xf numFmtId="0" fontId="36" fillId="0" borderId="53" xfId="0" applyFont="1" applyBorder="1" applyAlignment="1">
      <alignment horizontal="justify" vertical="center" wrapText="1"/>
    </xf>
    <xf numFmtId="0" fontId="64" fillId="0" borderId="71" xfId="0" applyFont="1" applyBorder="1" applyAlignment="1">
      <alignment vertical="center"/>
    </xf>
    <xf numFmtId="0" fontId="3" fillId="2" borderId="40" xfId="2" applyFont="1" applyFill="1" applyBorder="1" applyAlignment="1" applyProtection="1">
      <alignment horizontal="left" vertical="center" wrapText="1"/>
    </xf>
    <xf numFmtId="0" fontId="2" fillId="2" borderId="15" xfId="2" quotePrefix="1" applyFont="1" applyFill="1" applyBorder="1" applyAlignment="1" applyProtection="1">
      <alignment horizontal="center" vertical="center"/>
    </xf>
    <xf numFmtId="0" fontId="36" fillId="0" borderId="71" xfId="0" applyFont="1" applyBorder="1" applyAlignment="1">
      <alignment vertical="center"/>
    </xf>
    <xf numFmtId="165" fontId="3" fillId="2" borderId="72" xfId="3" applyNumberFormat="1" applyFont="1" applyFill="1" applyBorder="1" applyAlignment="1">
      <alignment horizontal="right" vertical="center"/>
    </xf>
    <xf numFmtId="165" fontId="3" fillId="2" borderId="77" xfId="3" applyNumberFormat="1" applyFont="1" applyFill="1" applyBorder="1" applyAlignment="1">
      <alignment horizontal="right" vertical="center"/>
    </xf>
    <xf numFmtId="0" fontId="3" fillId="2" borderId="74" xfId="2" applyFont="1" applyFill="1" applyBorder="1" applyAlignment="1" applyProtection="1">
      <alignment horizontal="center" vertical="center"/>
    </xf>
    <xf numFmtId="0" fontId="3" fillId="2" borderId="78" xfId="2" applyFont="1" applyFill="1" applyBorder="1" applyAlignment="1" applyProtection="1">
      <alignment horizontal="center" vertical="center"/>
    </xf>
    <xf numFmtId="0" fontId="2" fillId="2" borderId="20" xfId="2" quotePrefix="1" applyFont="1" applyFill="1" applyBorder="1" applyAlignment="1" applyProtection="1">
      <alignment horizontal="center" vertical="center"/>
    </xf>
    <xf numFmtId="0" fontId="63" fillId="0" borderId="20" xfId="0" applyFont="1" applyBorder="1" applyAlignment="1">
      <alignment vertical="center"/>
    </xf>
    <xf numFmtId="0" fontId="3" fillId="2" borderId="76" xfId="2" applyFont="1" applyFill="1" applyBorder="1" applyAlignment="1" applyProtection="1">
      <alignment horizontal="center" vertical="center"/>
    </xf>
    <xf numFmtId="0" fontId="3" fillId="2" borderId="76" xfId="2" applyFont="1" applyFill="1" applyBorder="1" applyAlignment="1" applyProtection="1">
      <alignment horizontal="left" vertical="center" wrapText="1"/>
    </xf>
    <xf numFmtId="165" fontId="3" fillId="2" borderId="0" xfId="2" applyNumberFormat="1" applyFont="1" applyFill="1" applyAlignment="1">
      <alignment vertical="center"/>
    </xf>
    <xf numFmtId="0" fontId="3" fillId="3" borderId="53" xfId="2" quotePrefix="1" applyFont="1" applyFill="1" applyBorder="1" applyAlignment="1">
      <alignment horizontal="right" vertical="center"/>
    </xf>
    <xf numFmtId="0" fontId="3" fillId="3" borderId="53" xfId="2" applyFont="1" applyFill="1" applyBorder="1" applyAlignment="1">
      <alignment horizontal="right" vertical="center"/>
    </xf>
    <xf numFmtId="0" fontId="2" fillId="3" borderId="53" xfId="2" applyFont="1" applyFill="1" applyBorder="1" applyAlignment="1">
      <alignment horizontal="right" vertical="center"/>
    </xf>
    <xf numFmtId="0" fontId="2" fillId="2" borderId="53" xfId="2" applyFont="1" applyFill="1" applyBorder="1" applyAlignment="1">
      <alignment horizontal="right" vertical="center"/>
    </xf>
    <xf numFmtId="0" fontId="3" fillId="3" borderId="69" xfId="2" applyFont="1" applyFill="1" applyBorder="1" applyAlignment="1">
      <alignment horizontal="center" vertical="center"/>
    </xf>
    <xf numFmtId="165" fontId="2" fillId="0" borderId="53" xfId="3" applyNumberFormat="1" applyFont="1" applyFill="1" applyBorder="1" applyAlignment="1">
      <alignment horizontal="right" vertical="center"/>
    </xf>
    <xf numFmtId="0" fontId="2" fillId="0" borderId="8" xfId="2" quotePrefix="1" applyFont="1" applyFill="1" applyBorder="1" applyAlignment="1" applyProtection="1">
      <alignment horizontal="center" vertical="center"/>
    </xf>
    <xf numFmtId="0" fontId="2" fillId="0" borderId="9" xfId="2" quotePrefix="1" applyFont="1" applyFill="1" applyBorder="1" applyAlignment="1" applyProtection="1">
      <alignment horizontal="left" vertical="center" wrapText="1"/>
    </xf>
    <xf numFmtId="0" fontId="3" fillId="0" borderId="9" xfId="2" applyFont="1" applyFill="1" applyBorder="1" applyAlignment="1" applyProtection="1">
      <alignment horizontal="left" vertical="center" wrapText="1"/>
    </xf>
    <xf numFmtId="0" fontId="6" fillId="0" borderId="9" xfId="2" applyFont="1" applyFill="1" applyBorder="1" applyAlignment="1" applyProtection="1">
      <alignment horizontal="left" vertical="center" wrapText="1"/>
    </xf>
    <xf numFmtId="0" fontId="4" fillId="0" borderId="9" xfId="2" applyFont="1" applyFill="1" applyBorder="1" applyAlignment="1" applyProtection="1">
      <alignment horizontal="left" vertical="center" wrapText="1"/>
    </xf>
    <xf numFmtId="0" fontId="3" fillId="0" borderId="10" xfId="2" applyFont="1" applyFill="1" applyBorder="1" applyAlignment="1" applyProtection="1">
      <alignment horizontal="center" vertical="center"/>
    </xf>
    <xf numFmtId="0" fontId="3" fillId="0" borderId="11" xfId="2" applyFont="1" applyFill="1" applyBorder="1" applyAlignment="1" applyProtection="1">
      <alignment horizontal="left" vertical="center" wrapText="1"/>
    </xf>
    <xf numFmtId="0" fontId="3" fillId="0" borderId="11" xfId="2" applyFont="1" applyFill="1" applyBorder="1" applyAlignment="1" applyProtection="1">
      <alignment horizontal="center" vertical="center"/>
    </xf>
    <xf numFmtId="1" fontId="3" fillId="0" borderId="11" xfId="2" applyNumberFormat="1" applyFont="1" applyFill="1" applyBorder="1" applyAlignment="1" applyProtection="1">
      <alignment horizontal="center" vertical="center"/>
    </xf>
    <xf numFmtId="165" fontId="3" fillId="0" borderId="12" xfId="3" applyNumberFormat="1" applyFont="1" applyFill="1" applyBorder="1" applyAlignment="1">
      <alignment horizontal="right" vertical="center"/>
    </xf>
    <xf numFmtId="165" fontId="3" fillId="0" borderId="13" xfId="3" applyNumberFormat="1" applyFont="1" applyFill="1" applyBorder="1" applyAlignment="1">
      <alignment horizontal="right" vertical="center"/>
    </xf>
    <xf numFmtId="0" fontId="4" fillId="0" borderId="8" xfId="2" applyFont="1" applyFill="1" applyBorder="1" applyAlignment="1" applyProtection="1">
      <alignment horizontal="left" vertical="center" wrapText="1"/>
    </xf>
    <xf numFmtId="3" fontId="2" fillId="0" borderId="8" xfId="2" applyNumberFormat="1" applyFont="1" applyFill="1" applyBorder="1" applyAlignment="1" applyProtection="1">
      <alignment horizontal="center" vertical="center"/>
    </xf>
    <xf numFmtId="0" fontId="6" fillId="0" borderId="8" xfId="2" applyFont="1" applyFill="1" applyBorder="1" applyAlignment="1" applyProtection="1">
      <alignment horizontal="left" vertical="center" wrapText="1"/>
    </xf>
    <xf numFmtId="165" fontId="2" fillId="0" borderId="8" xfId="3" applyNumberFormat="1" applyFont="1" applyFill="1" applyBorder="1" applyAlignment="1" applyProtection="1">
      <alignment horizontal="right" vertical="center"/>
    </xf>
    <xf numFmtId="165" fontId="2" fillId="0" borderId="8" xfId="3" applyNumberFormat="1" applyFont="1" applyFill="1" applyBorder="1" applyAlignment="1">
      <alignment vertical="center"/>
    </xf>
    <xf numFmtId="165" fontId="2" fillId="0" borderId="9" xfId="3" applyNumberFormat="1" applyFont="1" applyFill="1" applyBorder="1" applyAlignment="1" applyProtection="1">
      <alignment horizontal="right" vertical="center"/>
    </xf>
    <xf numFmtId="165" fontId="2" fillId="0" borderId="9" xfId="3" applyNumberFormat="1" applyFont="1" applyFill="1" applyBorder="1" applyAlignment="1">
      <alignment vertical="center"/>
    </xf>
    <xf numFmtId="4" fontId="2" fillId="0" borderId="8" xfId="2" applyNumberFormat="1" applyFont="1" applyFill="1" applyBorder="1" applyAlignment="1" applyProtection="1">
      <alignment horizontal="center" vertical="center"/>
    </xf>
    <xf numFmtId="165" fontId="2" fillId="2" borderId="71" xfId="3" applyNumberFormat="1" applyFont="1" applyFill="1" applyBorder="1" applyAlignment="1" applyProtection="1">
      <alignment horizontal="right" vertical="center"/>
    </xf>
    <xf numFmtId="3" fontId="39" fillId="0" borderId="71" xfId="0" applyNumberFormat="1" applyFont="1" applyBorder="1" applyAlignment="1">
      <alignment horizontal="center" vertical="center"/>
    </xf>
    <xf numFmtId="165" fontId="2" fillId="0" borderId="71" xfId="5" applyNumberFormat="1" applyFont="1" applyBorder="1" applyAlignment="1">
      <alignment horizontal="right" vertical="center"/>
    </xf>
    <xf numFmtId="3" fontId="39" fillId="0" borderId="71" xfId="0" applyNumberFormat="1" applyFont="1" applyFill="1" applyBorder="1" applyAlignment="1">
      <alignment horizontal="center" vertical="center"/>
    </xf>
    <xf numFmtId="165" fontId="2" fillId="0" borderId="71" xfId="5" applyNumberFormat="1" applyFont="1" applyFill="1" applyBorder="1" applyAlignment="1">
      <alignment horizontal="right" vertical="center"/>
    </xf>
    <xf numFmtId="165" fontId="2" fillId="0" borderId="71" xfId="3" applyNumberFormat="1" applyFont="1" applyFill="1" applyBorder="1" applyAlignment="1">
      <alignment horizontal="right" vertical="center"/>
    </xf>
    <xf numFmtId="165" fontId="2" fillId="0" borderId="8" xfId="3" applyNumberFormat="1" applyFont="1" applyFill="1" applyBorder="1" applyAlignment="1">
      <alignment horizontal="right" vertical="center"/>
    </xf>
    <xf numFmtId="0" fontId="2" fillId="3" borderId="73" xfId="2" applyFont="1" applyFill="1" applyBorder="1" applyAlignment="1">
      <alignment horizontal="center" vertical="center"/>
    </xf>
    <xf numFmtId="0" fontId="2" fillId="2" borderId="73" xfId="0" quotePrefix="1" applyFont="1" applyFill="1" applyBorder="1" applyAlignment="1">
      <alignment horizontal="center" vertical="center"/>
    </xf>
    <xf numFmtId="0" fontId="3" fillId="2" borderId="73" xfId="0" applyFont="1" applyFill="1" applyBorder="1" applyAlignment="1">
      <alignment horizontal="left" vertical="center" wrapText="1"/>
    </xf>
    <xf numFmtId="0" fontId="2" fillId="2" borderId="73" xfId="2" applyFont="1" applyFill="1" applyBorder="1" applyAlignment="1">
      <alignment horizontal="center" vertical="center"/>
    </xf>
    <xf numFmtId="0" fontId="2" fillId="2" borderId="73" xfId="0" applyFont="1" applyFill="1" applyBorder="1" applyAlignment="1">
      <alignment horizontal="left" vertical="center"/>
    </xf>
    <xf numFmtId="0" fontId="2" fillId="2" borderId="73" xfId="2" applyFont="1" applyFill="1" applyBorder="1" applyAlignment="1">
      <alignment vertical="center" wrapText="1"/>
    </xf>
    <xf numFmtId="0" fontId="2" fillId="2" borderId="0" xfId="0" applyFont="1" applyFill="1" applyBorder="1" applyAlignment="1">
      <alignment horizontal="justify" vertical="center" wrapText="1"/>
    </xf>
    <xf numFmtId="0" fontId="3" fillId="0"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center" vertical="center"/>
    </xf>
    <xf numFmtId="165" fontId="2" fillId="0" borderId="0" xfId="22" applyNumberFormat="1" applyFont="1" applyFill="1" applyAlignment="1">
      <alignment horizontal="right" vertical="center"/>
    </xf>
    <xf numFmtId="0" fontId="3" fillId="0" borderId="0" xfId="0" applyFont="1" applyFill="1" applyAlignment="1">
      <alignment vertical="center"/>
    </xf>
    <xf numFmtId="0" fontId="3" fillId="0" borderId="0" xfId="0" applyFont="1" applyFill="1" applyAlignment="1">
      <alignment horizontal="center" vertical="center"/>
    </xf>
    <xf numFmtId="165" fontId="3" fillId="0" borderId="0" xfId="22" applyNumberFormat="1" applyFont="1" applyFill="1" applyAlignment="1">
      <alignment horizontal="right" vertical="center"/>
    </xf>
    <xf numFmtId="165" fontId="3" fillId="0" borderId="0" xfId="22" applyNumberFormat="1" applyFont="1" applyFill="1" applyBorder="1" applyAlignment="1" applyProtection="1">
      <alignment horizontal="right" vertical="center"/>
    </xf>
    <xf numFmtId="0" fontId="3" fillId="0" borderId="79" xfId="0" applyFont="1" applyFill="1" applyBorder="1" applyAlignment="1">
      <alignment horizontal="center" vertical="center"/>
    </xf>
    <xf numFmtId="4" fontId="3" fillId="0" borderId="79" xfId="0" applyNumberFormat="1" applyFont="1" applyFill="1" applyBorder="1" applyAlignment="1">
      <alignment horizontal="center" vertical="center"/>
    </xf>
    <xf numFmtId="165" fontId="3" fillId="0" borderId="79" xfId="22"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vertical="center"/>
    </xf>
    <xf numFmtId="4" fontId="3" fillId="0" borderId="5" xfId="0" applyNumberFormat="1" applyFont="1" applyFill="1" applyBorder="1" applyAlignment="1">
      <alignment horizontal="center" vertical="center"/>
    </xf>
    <xf numFmtId="165" fontId="3" fillId="0" borderId="5" xfId="22" applyNumberFormat="1" applyFont="1" applyFill="1" applyBorder="1" applyAlignment="1">
      <alignment horizontal="center" vertical="center"/>
    </xf>
    <xf numFmtId="0" fontId="2" fillId="0" borderId="80" xfId="0" applyFont="1" applyFill="1" applyBorder="1" applyAlignment="1">
      <alignment horizontal="center" vertical="center"/>
    </xf>
    <xf numFmtId="0" fontId="2" fillId="0" borderId="81" xfId="0" applyFont="1" applyFill="1" applyBorder="1" applyAlignment="1">
      <alignment horizontal="left" vertical="center" wrapText="1"/>
    </xf>
    <xf numFmtId="0" fontId="2" fillId="0" borderId="81" xfId="0" applyFont="1" applyFill="1" applyBorder="1" applyAlignment="1">
      <alignment horizontal="center" vertical="center"/>
    </xf>
    <xf numFmtId="165" fontId="2" fillId="0" borderId="81" xfId="22" applyNumberFormat="1" applyFont="1" applyFill="1" applyBorder="1" applyAlignment="1">
      <alignment horizontal="right" vertical="center"/>
    </xf>
    <xf numFmtId="165" fontId="2" fillId="0" borderId="82" xfId="22" applyNumberFormat="1" applyFont="1" applyFill="1" applyBorder="1" applyAlignment="1">
      <alignment horizontal="right" vertical="center"/>
    </xf>
    <xf numFmtId="0" fontId="3" fillId="0" borderId="73" xfId="0" applyFont="1" applyFill="1" applyBorder="1" applyAlignment="1">
      <alignment vertical="center"/>
    </xf>
    <xf numFmtId="0" fontId="3" fillId="0" borderId="73" xfId="0" applyFont="1" applyFill="1" applyBorder="1" applyAlignment="1" applyProtection="1">
      <alignment horizontal="left" vertical="center" wrapText="1"/>
    </xf>
    <xf numFmtId="0" fontId="3" fillId="0" borderId="73" xfId="0" applyFont="1" applyFill="1" applyBorder="1" applyAlignment="1">
      <alignment horizontal="center" vertical="center"/>
    </xf>
    <xf numFmtId="4" fontId="3" fillId="0" borderId="73" xfId="0" applyNumberFormat="1" applyFont="1" applyFill="1" applyBorder="1" applyAlignment="1">
      <alignment horizontal="center" vertical="center"/>
    </xf>
    <xf numFmtId="0" fontId="3" fillId="0" borderId="0" xfId="0" applyFont="1" applyFill="1" applyBorder="1" applyAlignment="1" applyProtection="1">
      <alignment horizontal="left" vertical="center" wrapText="1"/>
    </xf>
    <xf numFmtId="0" fontId="3" fillId="0" borderId="73" xfId="0" applyFont="1" applyFill="1" applyBorder="1" applyAlignment="1">
      <alignment horizontal="left" vertical="center"/>
    </xf>
    <xf numFmtId="0" fontId="2" fillId="0" borderId="0" xfId="0" quotePrefix="1" applyFont="1" applyFill="1" applyBorder="1" applyAlignment="1" applyProtection="1">
      <alignment horizontal="left" vertical="center" wrapText="1"/>
    </xf>
    <xf numFmtId="0" fontId="0" fillId="0" borderId="73" xfId="0" applyFill="1" applyBorder="1" applyAlignment="1">
      <alignment horizontal="center" vertical="center"/>
    </xf>
    <xf numFmtId="0" fontId="4" fillId="0" borderId="73" xfId="0" applyFont="1" applyFill="1" applyBorder="1" applyAlignment="1">
      <alignment vertical="center"/>
    </xf>
    <xf numFmtId="0" fontId="0" fillId="0" borderId="73" xfId="0" applyFill="1" applyBorder="1" applyAlignment="1">
      <alignment horizontal="left" vertical="center"/>
    </xf>
    <xf numFmtId="4" fontId="0" fillId="0" borderId="73" xfId="0" applyNumberFormat="1" applyFill="1" applyBorder="1" applyAlignment="1">
      <alignment horizontal="center" vertical="center"/>
    </xf>
    <xf numFmtId="165" fontId="2" fillId="0" borderId="73" xfId="22" applyNumberFormat="1" applyFont="1" applyFill="1" applyBorder="1" applyAlignment="1">
      <alignment horizontal="centerContinuous" vertical="center"/>
    </xf>
    <xf numFmtId="165" fontId="2" fillId="0" borderId="73" xfId="22" applyNumberFormat="1" applyFont="1" applyFill="1" applyBorder="1" applyAlignment="1">
      <alignment vertical="center"/>
    </xf>
    <xf numFmtId="0" fontId="2" fillId="0" borderId="73" xfId="0" applyFont="1" applyFill="1" applyBorder="1" applyAlignment="1">
      <alignment vertical="center"/>
    </xf>
    <xf numFmtId="2" fontId="2" fillId="0" borderId="73" xfId="36" applyNumberFormat="1" applyFont="1" applyFill="1" applyBorder="1" applyAlignment="1">
      <alignment horizontal="center" vertical="center"/>
    </xf>
    <xf numFmtId="165" fontId="2" fillId="0" borderId="73" xfId="22" applyNumberFormat="1" applyFont="1" applyFill="1" applyBorder="1" applyAlignment="1">
      <alignment horizontal="right" vertical="center"/>
    </xf>
    <xf numFmtId="0" fontId="2" fillId="0" borderId="73" xfId="2" applyFont="1" applyFill="1" applyBorder="1" applyAlignment="1">
      <alignment horizontal="center" vertical="center"/>
    </xf>
    <xf numFmtId="0" fontId="4" fillId="0" borderId="73" xfId="2" applyFont="1" applyFill="1" applyBorder="1" applyAlignment="1">
      <alignment vertical="center"/>
    </xf>
    <xf numFmtId="2" fontId="2" fillId="0" borderId="73" xfId="2" applyNumberFormat="1" applyFont="1" applyFill="1" applyBorder="1" applyAlignment="1">
      <alignment horizontal="center" vertical="center"/>
    </xf>
    <xf numFmtId="0" fontId="2" fillId="0" borderId="73" xfId="2" applyFont="1" applyFill="1" applyBorder="1" applyAlignment="1">
      <alignment horizontal="center" vertical="top"/>
    </xf>
    <xf numFmtId="0" fontId="2" fillId="0" borderId="73" xfId="2" applyFont="1" applyFill="1" applyBorder="1" applyAlignment="1">
      <alignment horizontal="left" vertical="center" wrapText="1"/>
    </xf>
    <xf numFmtId="1" fontId="2" fillId="0" borderId="73" xfId="2" applyNumberFormat="1" applyFont="1" applyFill="1" applyBorder="1" applyAlignment="1">
      <alignment horizontal="center" vertical="center"/>
    </xf>
    <xf numFmtId="0" fontId="10" fillId="0" borderId="73" xfId="2" applyFont="1" applyFill="1" applyBorder="1" applyAlignment="1">
      <alignment horizontal="left" vertical="center" wrapText="1"/>
    </xf>
    <xf numFmtId="0" fontId="2" fillId="0" borderId="73" xfId="0" applyFont="1" applyFill="1" applyBorder="1" applyAlignment="1">
      <alignment horizontal="center" vertical="center"/>
    </xf>
    <xf numFmtId="4" fontId="2" fillId="0" borderId="73" xfId="0" applyNumberFormat="1" applyFont="1" applyFill="1" applyBorder="1" applyAlignment="1">
      <alignment horizontal="center" vertical="center"/>
    </xf>
    <xf numFmtId="0" fontId="6" fillId="0" borderId="73" xfId="0" applyFont="1" applyFill="1" applyBorder="1" applyAlignment="1">
      <alignment vertical="center"/>
    </xf>
    <xf numFmtId="0" fontId="2" fillId="0" borderId="73" xfId="0" applyFont="1" applyFill="1" applyBorder="1" applyAlignment="1">
      <alignment vertical="center" wrapText="1"/>
    </xf>
    <xf numFmtId="3" fontId="2" fillId="0" borderId="73" xfId="0" applyNumberFormat="1" applyFont="1" applyFill="1" applyBorder="1" applyAlignment="1">
      <alignment horizontal="center" vertical="center"/>
    </xf>
    <xf numFmtId="0" fontId="2" fillId="0" borderId="73"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6" fillId="0" borderId="73" xfId="0" applyFont="1" applyFill="1" applyBorder="1" applyAlignment="1">
      <alignment horizontal="left" vertical="center" wrapText="1"/>
    </xf>
    <xf numFmtId="3" fontId="2" fillId="0" borderId="73" xfId="0" applyNumberFormat="1" applyFont="1" applyFill="1" applyBorder="1" applyAlignment="1" applyProtection="1">
      <alignment horizontal="center" vertical="center"/>
    </xf>
    <xf numFmtId="169" fontId="2" fillId="0" borderId="73" xfId="0" applyNumberFormat="1" applyFont="1" applyFill="1" applyBorder="1" applyAlignment="1">
      <alignment horizontal="center" vertical="center"/>
    </xf>
    <xf numFmtId="0" fontId="2" fillId="0" borderId="0" xfId="0" applyFont="1" applyFill="1" applyBorder="1" applyAlignment="1">
      <alignment horizontal="center" vertical="center"/>
    </xf>
    <xf numFmtId="43" fontId="39" fillId="0" borderId="73" xfId="5" applyFont="1" applyFill="1" applyBorder="1" applyAlignment="1">
      <alignment horizontal="center" vertical="center"/>
    </xf>
    <xf numFmtId="0" fontId="41" fillId="0" borderId="73" xfId="0" applyFont="1" applyFill="1" applyBorder="1" applyAlignment="1">
      <alignment vertical="center"/>
    </xf>
    <xf numFmtId="0" fontId="39" fillId="0" borderId="38" xfId="0" applyFont="1" applyFill="1" applyBorder="1" applyAlignment="1">
      <alignment horizontal="center" vertical="center"/>
    </xf>
    <xf numFmtId="1" fontId="39" fillId="0" borderId="73" xfId="0" applyNumberFormat="1" applyFont="1" applyFill="1" applyBorder="1" applyAlignment="1">
      <alignment horizontal="center" vertical="center"/>
    </xf>
    <xf numFmtId="0" fontId="43" fillId="0" borderId="73" xfId="0" quotePrefix="1" applyFont="1" applyFill="1" applyBorder="1" applyAlignment="1">
      <alignment horizontal="left" vertical="center" wrapText="1"/>
    </xf>
    <xf numFmtId="0" fontId="39" fillId="0" borderId="73" xfId="0" applyFont="1" applyFill="1" applyBorder="1" applyAlignment="1">
      <alignment horizontal="left" vertical="center" wrapText="1"/>
    </xf>
    <xf numFmtId="1" fontId="2" fillId="0" borderId="73" xfId="0" applyNumberFormat="1" applyFont="1" applyFill="1" applyBorder="1" applyAlignment="1">
      <alignment horizontal="center" vertical="center"/>
    </xf>
    <xf numFmtId="0" fontId="10" fillId="0" borderId="73" xfId="0" applyFont="1" applyFill="1" applyBorder="1" applyAlignment="1">
      <alignment horizontal="left" vertical="center" wrapText="1"/>
    </xf>
    <xf numFmtId="0" fontId="2" fillId="0" borderId="73" xfId="0" applyFont="1" applyFill="1" applyBorder="1" applyAlignment="1">
      <alignment horizontal="left" vertical="center"/>
    </xf>
    <xf numFmtId="0" fontId="15" fillId="0" borderId="73" xfId="0" applyNumberFormat="1" applyFont="1" applyFill="1" applyBorder="1" applyAlignment="1">
      <alignment horizontal="center" vertical="center"/>
    </xf>
    <xf numFmtId="0" fontId="15" fillId="0" borderId="70" xfId="0" applyFont="1" applyFill="1" applyBorder="1" applyAlignment="1">
      <alignment vertical="center" wrapText="1"/>
    </xf>
    <xf numFmtId="0" fontId="15" fillId="0" borderId="73" xfId="0" applyFont="1" applyFill="1" applyBorder="1" applyAlignment="1">
      <alignment horizontal="center" vertical="center"/>
    </xf>
    <xf numFmtId="2" fontId="15" fillId="0" borderId="73" xfId="0" applyNumberFormat="1" applyFont="1" applyFill="1" applyBorder="1" applyAlignment="1">
      <alignment horizontal="center" vertical="center"/>
    </xf>
    <xf numFmtId="165" fontId="15" fillId="0" borderId="73" xfId="22" applyNumberFormat="1" applyFont="1" applyFill="1" applyBorder="1" applyAlignment="1">
      <alignment horizontal="right" vertical="center"/>
    </xf>
    <xf numFmtId="0" fontId="3" fillId="0" borderId="83" xfId="0" applyFont="1" applyFill="1" applyBorder="1" applyAlignment="1">
      <alignment horizontal="center" vertical="center"/>
    </xf>
    <xf numFmtId="0" fontId="3" fillId="0" borderId="84" xfId="0" applyFont="1" applyFill="1" applyBorder="1" applyAlignment="1">
      <alignment horizontal="left" vertical="center" wrapText="1"/>
    </xf>
    <xf numFmtId="0" fontId="3" fillId="0" borderId="84" xfId="0" applyFont="1" applyFill="1" applyBorder="1" applyAlignment="1">
      <alignment horizontal="center" vertical="center"/>
    </xf>
    <xf numFmtId="1" fontId="3" fillId="0" borderId="84" xfId="0" applyNumberFormat="1" applyFont="1" applyFill="1" applyBorder="1" applyAlignment="1">
      <alignment horizontal="center" vertical="center"/>
    </xf>
    <xf numFmtId="165" fontId="3" fillId="0" borderId="85" xfId="18" applyNumberFormat="1" applyFont="1" applyFill="1" applyBorder="1" applyAlignment="1">
      <alignment horizontal="right" vertical="center"/>
    </xf>
    <xf numFmtId="165" fontId="3" fillId="0" borderId="85" xfId="22" applyNumberFormat="1" applyFont="1" applyFill="1" applyBorder="1" applyAlignment="1">
      <alignment horizontal="right" vertical="center"/>
    </xf>
    <xf numFmtId="0" fontId="15" fillId="0" borderId="73" xfId="0" applyNumberFormat="1" applyFont="1" applyFill="1" applyBorder="1" applyAlignment="1">
      <alignment horizontal="left" vertical="center"/>
    </xf>
    <xf numFmtId="0" fontId="16" fillId="0" borderId="70" xfId="0" applyFont="1" applyFill="1" applyBorder="1" applyAlignment="1">
      <alignment vertical="center"/>
    </xf>
    <xf numFmtId="0" fontId="15" fillId="0" borderId="73" xfId="0" applyFont="1" applyFill="1" applyBorder="1" applyAlignment="1">
      <alignment horizontal="left" vertical="center"/>
    </xf>
    <xf numFmtId="43" fontId="15" fillId="0" borderId="73" xfId="12" applyNumberFormat="1" applyFont="1" applyFill="1" applyBorder="1" applyAlignment="1">
      <alignment horizontal="right" vertical="center"/>
    </xf>
    <xf numFmtId="2" fontId="2" fillId="0" borderId="73" xfId="0" applyNumberFormat="1" applyFont="1" applyFill="1" applyBorder="1" applyAlignment="1">
      <alignment horizontal="center" vertical="center"/>
    </xf>
    <xf numFmtId="2" fontId="2" fillId="0" borderId="73" xfId="0" applyNumberFormat="1" applyFont="1" applyFill="1" applyBorder="1" applyAlignment="1" applyProtection="1">
      <alignment horizontal="center" vertical="center"/>
    </xf>
    <xf numFmtId="0" fontId="15" fillId="0" borderId="73" xfId="2" applyFont="1" applyFill="1" applyBorder="1" applyAlignment="1">
      <alignment horizontal="center" vertical="center"/>
    </xf>
    <xf numFmtId="0" fontId="16" fillId="0" borderId="73" xfId="2" applyFont="1" applyFill="1" applyBorder="1" applyAlignment="1">
      <alignment vertical="center"/>
    </xf>
    <xf numFmtId="2" fontId="15" fillId="0" borderId="73" xfId="2" applyNumberFormat="1" applyFont="1" applyFill="1" applyBorder="1" applyAlignment="1">
      <alignment horizontal="center" vertical="center"/>
    </xf>
    <xf numFmtId="0" fontId="15" fillId="0" borderId="73" xfId="0" applyFont="1" applyFill="1" applyBorder="1" applyAlignment="1">
      <alignment horizontal="center" vertical="top"/>
    </xf>
    <xf numFmtId="2" fontId="15" fillId="0" borderId="73" xfId="2" applyNumberFormat="1" applyFont="1" applyFill="1" applyBorder="1" applyAlignment="1" applyProtection="1">
      <alignment horizontal="center" vertical="center"/>
    </xf>
    <xf numFmtId="0" fontId="2" fillId="0" borderId="73" xfId="0" applyNumberFormat="1" applyFont="1" applyFill="1" applyBorder="1" applyAlignment="1">
      <alignment horizontal="left" vertical="center"/>
    </xf>
    <xf numFmtId="0" fontId="4" fillId="0" borderId="70" xfId="0" applyFont="1" applyFill="1" applyBorder="1" applyAlignment="1">
      <alignment vertical="center"/>
    </xf>
    <xf numFmtId="2" fontId="2" fillId="0" borderId="73" xfId="5" applyNumberFormat="1" applyFont="1" applyFill="1" applyBorder="1" applyAlignment="1">
      <alignment horizontal="right" vertical="center"/>
    </xf>
    <xf numFmtId="0" fontId="2" fillId="0" borderId="73" xfId="0" quotePrefix="1" applyNumberFormat="1" applyFont="1" applyFill="1" applyBorder="1" applyAlignment="1">
      <alignment horizontal="center" vertical="center"/>
    </xf>
    <xf numFmtId="0" fontId="2" fillId="0" borderId="70" xfId="0" quotePrefix="1" applyFont="1" applyFill="1" applyBorder="1" applyAlignment="1">
      <alignment horizontal="left" vertical="center" wrapText="1"/>
    </xf>
    <xf numFmtId="0" fontId="6" fillId="0" borderId="85" xfId="0" quotePrefix="1" applyNumberFormat="1" applyFont="1" applyFill="1" applyBorder="1" applyAlignment="1">
      <alignment horizontal="center" vertical="center"/>
    </xf>
    <xf numFmtId="0" fontId="6" fillId="0" borderId="83" xfId="0" applyFont="1" applyFill="1" applyBorder="1" applyAlignment="1">
      <alignment horizontal="left" vertical="center" wrapText="1"/>
    </xf>
    <xf numFmtId="0" fontId="6" fillId="0" borderId="85" xfId="0" applyFont="1" applyFill="1" applyBorder="1" applyAlignment="1">
      <alignment horizontal="center" vertical="center"/>
    </xf>
    <xf numFmtId="1" fontId="6" fillId="0" borderId="85" xfId="0" applyNumberFormat="1" applyFont="1" applyFill="1" applyBorder="1" applyAlignment="1">
      <alignment horizontal="center" vertical="center"/>
    </xf>
    <xf numFmtId="0" fontId="2" fillId="0" borderId="73" xfId="2" applyFont="1" applyFill="1" applyBorder="1" applyAlignment="1" applyProtection="1">
      <alignment horizontal="left" vertical="center" wrapText="1"/>
    </xf>
    <xf numFmtId="3" fontId="2" fillId="0" borderId="73" xfId="2" applyNumberFormat="1" applyFont="1" applyFill="1" applyBorder="1" applyAlignment="1">
      <alignment horizontal="center" vertical="center"/>
    </xf>
    <xf numFmtId="165" fontId="2" fillId="0" borderId="73" xfId="18" applyNumberFormat="1" applyFont="1" applyFill="1" applyBorder="1" applyAlignment="1">
      <alignment horizontal="center" vertical="center"/>
    </xf>
    <xf numFmtId="0" fontId="3" fillId="0" borderId="73" xfId="2" applyFont="1" applyFill="1" applyBorder="1" applyAlignment="1" applyProtection="1">
      <alignment vertical="center" wrapText="1"/>
    </xf>
    <xf numFmtId="0" fontId="2" fillId="0" borderId="73" xfId="2" applyFont="1" applyFill="1" applyBorder="1" applyAlignment="1" applyProtection="1">
      <alignment vertical="center" wrapText="1"/>
    </xf>
    <xf numFmtId="0" fontId="2" fillId="0" borderId="73" xfId="2" quotePrefix="1" applyFont="1" applyFill="1" applyBorder="1" applyAlignment="1" applyProtection="1">
      <alignment horizontal="left" vertical="center" wrapText="1"/>
    </xf>
    <xf numFmtId="0" fontId="2" fillId="0" borderId="23" xfId="2" applyFont="1" applyFill="1" applyBorder="1" applyAlignment="1" applyProtection="1">
      <alignment horizontal="center" vertical="center"/>
    </xf>
    <xf numFmtId="0" fontId="2" fillId="0" borderId="23" xfId="2" applyFont="1" applyFill="1" applyBorder="1" applyAlignment="1" applyProtection="1">
      <alignment horizontal="left" vertical="center" wrapText="1"/>
    </xf>
    <xf numFmtId="0" fontId="2" fillId="0" borderId="23" xfId="2" applyFont="1" applyFill="1" applyBorder="1" applyAlignment="1">
      <alignment horizontal="center" vertical="center"/>
    </xf>
    <xf numFmtId="3" fontId="2" fillId="0" borderId="23" xfId="2" applyNumberFormat="1" applyFont="1" applyFill="1" applyBorder="1" applyAlignment="1">
      <alignment horizontal="center" vertical="center"/>
    </xf>
    <xf numFmtId="165" fontId="2" fillId="0" borderId="23" xfId="18" applyNumberFormat="1" applyFont="1" applyFill="1" applyBorder="1" applyAlignment="1">
      <alignment horizontal="center" vertical="center"/>
    </xf>
    <xf numFmtId="165" fontId="14" fillId="0" borderId="86" xfId="18" applyNumberFormat="1" applyFont="1" applyFill="1" applyBorder="1" applyAlignment="1">
      <alignment horizontal="center" vertical="center"/>
    </xf>
    <xf numFmtId="0" fontId="3" fillId="2" borderId="0" xfId="0" applyFont="1" applyFill="1" applyAlignment="1">
      <alignment horizontal="left" vertical="center"/>
    </xf>
    <xf numFmtId="0" fontId="2" fillId="2" borderId="0" xfId="0" applyFont="1" applyFill="1" applyAlignment="1">
      <alignment vertical="center"/>
    </xf>
    <xf numFmtId="0" fontId="2" fillId="2" borderId="0" xfId="0" applyFont="1" applyFill="1" applyAlignment="1">
      <alignment horizontal="center" vertical="center"/>
    </xf>
    <xf numFmtId="165" fontId="2" fillId="3" borderId="0" xfId="23" applyNumberFormat="1" applyFont="1" applyFill="1" applyAlignment="1">
      <alignment horizontal="right" vertical="center"/>
    </xf>
    <xf numFmtId="0" fontId="3" fillId="2" borderId="0" xfId="0" applyFont="1" applyFill="1" applyAlignment="1">
      <alignment vertical="center"/>
    </xf>
    <xf numFmtId="0" fontId="3" fillId="2" borderId="0" xfId="0" applyFont="1" applyFill="1" applyAlignment="1">
      <alignment horizontal="center" vertical="center"/>
    </xf>
    <xf numFmtId="165" fontId="3" fillId="3" borderId="0" xfId="23" applyNumberFormat="1" applyFont="1" applyFill="1" applyAlignment="1">
      <alignment horizontal="right" vertical="center"/>
    </xf>
    <xf numFmtId="0" fontId="3" fillId="3" borderId="0" xfId="0" quotePrefix="1" applyFont="1" applyFill="1" applyAlignment="1" applyProtection="1">
      <alignment horizontal="left" vertical="top"/>
    </xf>
    <xf numFmtId="0" fontId="3" fillId="3" borderId="0" xfId="0" applyFont="1" applyFill="1" applyAlignment="1">
      <alignment horizontal="center" vertical="top"/>
    </xf>
    <xf numFmtId="165" fontId="3" fillId="3" borderId="0" xfId="23" applyNumberFormat="1" applyFont="1" applyFill="1" applyBorder="1" applyAlignment="1" applyProtection="1">
      <alignment horizontal="right" vertical="center"/>
    </xf>
    <xf numFmtId="0" fontId="3" fillId="3" borderId="5" xfId="0" applyFont="1" applyFill="1" applyBorder="1" applyAlignment="1">
      <alignment horizontal="center" vertical="top"/>
    </xf>
    <xf numFmtId="0" fontId="3" fillId="2" borderId="5" xfId="0" applyFont="1" applyFill="1" applyBorder="1" applyAlignment="1">
      <alignment vertical="center"/>
    </xf>
    <xf numFmtId="0" fontId="3" fillId="2" borderId="5" xfId="0" applyFont="1" applyFill="1" applyBorder="1" applyAlignment="1">
      <alignment horizontal="center" vertical="center"/>
    </xf>
    <xf numFmtId="4" fontId="3" fillId="2" borderId="5" xfId="0" applyNumberFormat="1" applyFont="1" applyFill="1" applyBorder="1" applyAlignment="1">
      <alignment horizontal="center" vertical="center"/>
    </xf>
    <xf numFmtId="165" fontId="3" fillId="3" borderId="5" xfId="23" applyNumberFormat="1" applyFont="1" applyFill="1" applyBorder="1" applyAlignment="1">
      <alignment horizontal="center" vertical="center"/>
    </xf>
    <xf numFmtId="0" fontId="3" fillId="2" borderId="73" xfId="0" applyFont="1" applyFill="1" applyBorder="1" applyAlignment="1">
      <alignment vertical="center"/>
    </xf>
    <xf numFmtId="0" fontId="3" fillId="2" borderId="73" xfId="0" applyFont="1" applyFill="1" applyBorder="1" applyAlignment="1">
      <alignment horizontal="center" vertical="center"/>
    </xf>
    <xf numFmtId="4" fontId="3" fillId="2" borderId="73" xfId="0" applyNumberFormat="1" applyFont="1" applyFill="1" applyBorder="1" applyAlignment="1">
      <alignment horizontal="center" vertical="center"/>
    </xf>
    <xf numFmtId="0" fontId="3" fillId="2" borderId="73" xfId="0" applyFont="1" applyFill="1" applyBorder="1" applyAlignment="1">
      <alignment horizontal="left" vertical="center"/>
    </xf>
    <xf numFmtId="0" fontId="2" fillId="2" borderId="0" xfId="0" quotePrefix="1" applyFont="1" applyFill="1" applyBorder="1" applyAlignment="1" applyProtection="1">
      <alignment horizontal="left" vertical="center" wrapText="1"/>
    </xf>
    <xf numFmtId="0" fontId="2" fillId="3" borderId="73" xfId="0" applyFont="1" applyFill="1" applyBorder="1" applyAlignment="1">
      <alignment vertical="top"/>
    </xf>
    <xf numFmtId="0" fontId="4" fillId="2" borderId="73" xfId="0" applyFont="1" applyFill="1" applyBorder="1" applyAlignment="1">
      <alignment vertical="center"/>
    </xf>
    <xf numFmtId="4" fontId="2" fillId="3" borderId="73" xfId="0" applyNumberFormat="1" applyFont="1" applyFill="1" applyBorder="1" applyAlignment="1">
      <alignment horizontal="right" vertical="center"/>
    </xf>
    <xf numFmtId="165" fontId="2" fillId="3" borderId="73" xfId="23" applyNumberFormat="1" applyFont="1" applyFill="1" applyBorder="1" applyAlignment="1">
      <alignment horizontal="right" vertical="center"/>
    </xf>
    <xf numFmtId="0" fontId="2" fillId="2" borderId="73" xfId="0" applyFont="1" applyFill="1" applyBorder="1" applyAlignment="1">
      <alignment vertical="center"/>
    </xf>
    <xf numFmtId="170" fontId="2" fillId="3" borderId="73" xfId="0" applyNumberFormat="1" applyFont="1" applyFill="1" applyBorder="1" applyAlignment="1">
      <alignment horizontal="right" vertical="center"/>
    </xf>
    <xf numFmtId="0" fontId="6" fillId="2" borderId="73" xfId="0" applyFont="1" applyFill="1" applyBorder="1" applyAlignment="1">
      <alignment vertical="center"/>
    </xf>
    <xf numFmtId="0" fontId="2" fillId="3" borderId="73" xfId="0" applyFont="1" applyFill="1" applyBorder="1" applyAlignment="1">
      <alignment horizontal="center" vertical="top"/>
    </xf>
    <xf numFmtId="0" fontId="2" fillId="2" borderId="73" xfId="0" applyFont="1" applyFill="1" applyBorder="1" applyAlignment="1">
      <alignment horizontal="left" vertical="center" wrapText="1"/>
    </xf>
    <xf numFmtId="0" fontId="2" fillId="2" borderId="73" xfId="0" applyFont="1" applyFill="1" applyBorder="1" applyAlignment="1">
      <alignment horizontal="center" vertical="center"/>
    </xf>
    <xf numFmtId="2" fontId="2" fillId="2" borderId="73" xfId="0" applyNumberFormat="1" applyFont="1" applyFill="1" applyBorder="1" applyAlignment="1">
      <alignment horizontal="center" vertical="center"/>
    </xf>
    <xf numFmtId="165" fontId="15" fillId="3" borderId="73" xfId="23" applyNumberFormat="1" applyFont="1" applyFill="1" applyBorder="1" applyAlignment="1">
      <alignment horizontal="right" vertical="center"/>
    </xf>
    <xf numFmtId="0" fontId="3" fillId="3" borderId="73" xfId="0" applyFont="1" applyFill="1" applyBorder="1" applyAlignment="1">
      <alignment vertical="top"/>
    </xf>
    <xf numFmtId="0" fontId="6" fillId="2" borderId="73" xfId="0" applyFont="1" applyFill="1" applyBorder="1" applyAlignment="1">
      <alignment horizontal="left" vertical="center" wrapText="1"/>
    </xf>
    <xf numFmtId="3" fontId="3" fillId="3" borderId="73" xfId="0" applyNumberFormat="1" applyFont="1" applyFill="1" applyBorder="1" applyAlignment="1">
      <alignment horizontal="center" vertical="center"/>
    </xf>
    <xf numFmtId="169" fontId="3" fillId="3" borderId="73" xfId="0" applyNumberFormat="1" applyFont="1" applyFill="1" applyBorder="1" applyAlignment="1" applyProtection="1">
      <alignment horizontal="center" vertical="center"/>
    </xf>
    <xf numFmtId="169" fontId="2" fillId="2" borderId="73" xfId="0" applyNumberFormat="1" applyFont="1" applyFill="1" applyBorder="1" applyAlignment="1">
      <alignment horizontal="center" vertical="center"/>
    </xf>
    <xf numFmtId="0" fontId="2" fillId="2" borderId="87" xfId="0" applyFont="1" applyFill="1" applyBorder="1" applyAlignment="1">
      <alignment horizontal="center" vertical="top"/>
    </xf>
    <xf numFmtId="0" fontId="6" fillId="3" borderId="42" xfId="0" applyFont="1" applyFill="1" applyBorder="1" applyAlignment="1">
      <alignment vertical="center"/>
    </xf>
    <xf numFmtId="2" fontId="2" fillId="3" borderId="70" xfId="0" applyNumberFormat="1" applyFont="1" applyFill="1" applyBorder="1" applyAlignment="1">
      <alignment horizontal="center" vertical="center"/>
    </xf>
    <xf numFmtId="0" fontId="2" fillId="3" borderId="42" xfId="0" applyFont="1" applyFill="1" applyBorder="1" applyAlignment="1">
      <alignment horizontal="left" vertical="center" wrapText="1"/>
    </xf>
    <xf numFmtId="0" fontId="6" fillId="2" borderId="71" xfId="0" applyFont="1" applyFill="1" applyBorder="1" applyAlignment="1">
      <alignment vertical="center"/>
    </xf>
    <xf numFmtId="0" fontId="2" fillId="2" borderId="71" xfId="0" applyFont="1" applyFill="1" applyBorder="1" applyAlignment="1">
      <alignment horizontal="center" vertical="center"/>
    </xf>
    <xf numFmtId="170" fontId="2" fillId="2" borderId="73" xfId="0" applyNumberFormat="1" applyFont="1" applyFill="1" applyBorder="1" applyAlignment="1">
      <alignment horizontal="center" vertical="center"/>
    </xf>
    <xf numFmtId="1" fontId="2" fillId="2" borderId="73" xfId="0" applyNumberFormat="1" applyFont="1" applyFill="1" applyBorder="1" applyAlignment="1">
      <alignment horizontal="center" vertical="center"/>
    </xf>
    <xf numFmtId="0" fontId="2" fillId="0" borderId="73" xfId="0" applyFont="1" applyFill="1" applyBorder="1" applyAlignment="1">
      <alignment horizontal="center" vertical="top"/>
    </xf>
    <xf numFmtId="170" fontId="2" fillId="0" borderId="73" xfId="0" applyNumberFormat="1" applyFont="1" applyFill="1" applyBorder="1" applyAlignment="1">
      <alignment horizontal="center" vertical="center"/>
    </xf>
    <xf numFmtId="0" fontId="4" fillId="3" borderId="71" xfId="0" applyFont="1" applyFill="1" applyBorder="1" applyAlignment="1">
      <alignment vertical="center"/>
    </xf>
    <xf numFmtId="0" fontId="4" fillId="3" borderId="0" xfId="0" applyFont="1" applyFill="1" applyBorder="1" applyAlignment="1">
      <alignment vertical="center"/>
    </xf>
    <xf numFmtId="0" fontId="16" fillId="2" borderId="73" xfId="0" applyFont="1" applyFill="1" applyBorder="1" applyAlignment="1">
      <alignment vertical="center"/>
    </xf>
    <xf numFmtId="0" fontId="2" fillId="2" borderId="73" xfId="0" quotePrefix="1" applyFont="1" applyFill="1" applyBorder="1" applyAlignment="1">
      <alignment horizontal="left" vertical="center" wrapText="1"/>
    </xf>
    <xf numFmtId="3" fontId="2" fillId="2" borderId="73" xfId="0" applyNumberFormat="1" applyFont="1" applyFill="1" applyBorder="1" applyAlignment="1">
      <alignment horizontal="center" vertical="center"/>
    </xf>
    <xf numFmtId="0" fontId="10" fillId="2" borderId="73" xfId="0" applyFont="1" applyFill="1" applyBorder="1" applyAlignment="1">
      <alignment horizontal="left" vertical="center" wrapText="1"/>
    </xf>
    <xf numFmtId="2" fontId="2" fillId="2" borderId="71" xfId="0" applyNumberFormat="1" applyFont="1" applyFill="1" applyBorder="1" applyAlignment="1">
      <alignment horizontal="center" vertical="center"/>
    </xf>
    <xf numFmtId="0" fontId="2" fillId="2" borderId="70" xfId="0" applyFont="1" applyFill="1" applyBorder="1" applyAlignment="1">
      <alignment horizontal="left" vertical="center" wrapText="1"/>
    </xf>
    <xf numFmtId="0" fontId="2" fillId="2" borderId="73" xfId="2" applyFont="1" applyFill="1" applyBorder="1" applyAlignment="1" applyProtection="1">
      <alignment horizontal="center" vertical="center"/>
    </xf>
    <xf numFmtId="0" fontId="2" fillId="2" borderId="73" xfId="2" applyFont="1" applyFill="1" applyBorder="1" applyAlignment="1" applyProtection="1">
      <alignment horizontal="left" vertical="center" wrapText="1"/>
    </xf>
    <xf numFmtId="3" fontId="2" fillId="2" borderId="73" xfId="2" applyNumberFormat="1" applyFont="1" applyFill="1" applyBorder="1" applyAlignment="1">
      <alignment horizontal="center" vertical="center"/>
    </xf>
    <xf numFmtId="165" fontId="2" fillId="2" borderId="73" xfId="18" applyNumberFormat="1" applyFont="1" applyFill="1" applyBorder="1" applyAlignment="1">
      <alignment horizontal="center" vertical="center"/>
    </xf>
    <xf numFmtId="0" fontId="3" fillId="2" borderId="73" xfId="2" applyFont="1" applyFill="1" applyBorder="1" applyAlignment="1" applyProtection="1">
      <alignment vertical="center" wrapText="1"/>
    </xf>
    <xf numFmtId="0" fontId="2" fillId="2" borderId="73" xfId="2" applyFont="1" applyFill="1" applyBorder="1" applyAlignment="1" applyProtection="1">
      <alignment vertical="center" wrapText="1"/>
    </xf>
    <xf numFmtId="0" fontId="2" fillId="2" borderId="73" xfId="2" quotePrefix="1" applyFont="1" applyFill="1" applyBorder="1" applyAlignment="1" applyProtection="1">
      <alignment horizontal="left" vertical="center" wrapText="1"/>
    </xf>
    <xf numFmtId="165" fontId="14" fillId="2" borderId="86" xfId="18" applyNumberFormat="1" applyFont="1" applyFill="1" applyBorder="1" applyAlignment="1">
      <alignment horizontal="center" vertical="center"/>
    </xf>
    <xf numFmtId="165" fontId="2" fillId="3" borderId="0" xfId="25" applyNumberFormat="1" applyFont="1" applyFill="1" applyAlignment="1">
      <alignment horizontal="right" vertical="center"/>
    </xf>
    <xf numFmtId="165" fontId="3" fillId="3" borderId="0" xfId="25" applyNumberFormat="1" applyFont="1" applyFill="1" applyAlignment="1">
      <alignment horizontal="right" vertical="center"/>
    </xf>
    <xf numFmtId="165" fontId="3" fillId="3" borderId="0" xfId="25" applyNumberFormat="1" applyFont="1" applyFill="1" applyBorder="1" applyAlignment="1" applyProtection="1">
      <alignment horizontal="right" vertical="center"/>
    </xf>
    <xf numFmtId="165" fontId="3" fillId="3" borderId="5" xfId="25" applyNumberFormat="1" applyFont="1" applyFill="1" applyBorder="1" applyAlignment="1">
      <alignment horizontal="center" vertical="center"/>
    </xf>
    <xf numFmtId="0" fontId="3" fillId="0" borderId="87" xfId="2" applyFont="1" applyBorder="1"/>
    <xf numFmtId="0" fontId="3" fillId="0" borderId="71" xfId="2" applyFont="1" applyBorder="1" applyAlignment="1" applyProtection="1">
      <alignment horizontal="left" vertical="top" wrapText="1"/>
    </xf>
    <xf numFmtId="0" fontId="3" fillId="0" borderId="71" xfId="2" applyFont="1" applyBorder="1" applyAlignment="1">
      <alignment horizontal="center"/>
    </xf>
    <xf numFmtId="4" fontId="3" fillId="0" borderId="71" xfId="2" applyNumberFormat="1" applyFont="1" applyFill="1" applyBorder="1" applyAlignment="1">
      <alignment horizontal="center"/>
    </xf>
    <xf numFmtId="165" fontId="3" fillId="0" borderId="71" xfId="5" applyNumberFormat="1" applyFont="1" applyBorder="1" applyAlignment="1">
      <alignment horizontal="centerContinuous"/>
    </xf>
    <xf numFmtId="165" fontId="2" fillId="0" borderId="88" xfId="5" applyNumberFormat="1" applyFont="1" applyBorder="1"/>
    <xf numFmtId="165" fontId="2" fillId="3" borderId="88" xfId="25" applyNumberFormat="1" applyFont="1" applyFill="1" applyBorder="1" applyAlignment="1">
      <alignment horizontal="right" vertical="center"/>
    </xf>
    <xf numFmtId="165" fontId="2" fillId="3" borderId="71" xfId="25" applyNumberFormat="1" applyFont="1" applyFill="1" applyBorder="1" applyAlignment="1">
      <alignment horizontal="right" vertical="center"/>
    </xf>
    <xf numFmtId="165" fontId="2" fillId="0" borderId="88" xfId="25" applyNumberFormat="1" applyFont="1" applyFill="1" applyBorder="1" applyAlignment="1">
      <alignment horizontal="right" vertical="center"/>
    </xf>
    <xf numFmtId="0" fontId="2" fillId="2" borderId="71" xfId="0" applyFont="1" applyFill="1" applyBorder="1" applyAlignment="1">
      <alignment vertical="center"/>
    </xf>
    <xf numFmtId="0" fontId="15" fillId="2" borderId="71" xfId="2" applyFont="1" applyFill="1" applyBorder="1" applyAlignment="1">
      <alignment horizontal="center" vertical="center"/>
    </xf>
    <xf numFmtId="2" fontId="15" fillId="2" borderId="71" xfId="2" applyNumberFormat="1" applyFont="1" applyFill="1" applyBorder="1" applyAlignment="1">
      <alignment horizontal="center" vertical="center"/>
    </xf>
    <xf numFmtId="4" fontId="15" fillId="3" borderId="71" xfId="0" applyNumberFormat="1" applyFont="1" applyFill="1" applyBorder="1" applyAlignment="1">
      <alignment horizontal="center" vertical="center"/>
    </xf>
    <xf numFmtId="3" fontId="15" fillId="3" borderId="71" xfId="0" applyNumberFormat="1" applyFont="1" applyFill="1" applyBorder="1" applyAlignment="1">
      <alignment horizontal="center" vertical="center"/>
    </xf>
    <xf numFmtId="0" fontId="2" fillId="3" borderId="87" xfId="0" applyNumberFormat="1" applyFont="1" applyFill="1" applyBorder="1" applyAlignment="1">
      <alignment horizontal="left" vertical="top"/>
    </xf>
    <xf numFmtId="0" fontId="15" fillId="2" borderId="71" xfId="0" applyFont="1" applyFill="1" applyBorder="1" applyAlignment="1">
      <alignment horizontal="center" vertical="center"/>
    </xf>
    <xf numFmtId="0" fontId="2" fillId="2" borderId="71" xfId="0" applyFont="1" applyFill="1" applyBorder="1" applyAlignment="1">
      <alignment horizontal="justify" vertical="center" wrapText="1"/>
    </xf>
    <xf numFmtId="0" fontId="2" fillId="3" borderId="89" xfId="0" applyFont="1" applyFill="1" applyBorder="1" applyAlignment="1">
      <alignment horizontal="center" vertical="top"/>
    </xf>
    <xf numFmtId="0" fontId="2" fillId="2" borderId="15" xfId="0" applyFont="1" applyFill="1" applyBorder="1" applyAlignment="1">
      <alignment horizontal="left" vertical="center" wrapText="1"/>
    </xf>
    <xf numFmtId="0" fontId="2" fillId="2" borderId="15" xfId="0" applyFont="1" applyFill="1" applyBorder="1" applyAlignment="1">
      <alignment horizontal="center" vertical="center"/>
    </xf>
    <xf numFmtId="2" fontId="2" fillId="2" borderId="15" xfId="0" applyNumberFormat="1" applyFont="1" applyFill="1" applyBorder="1" applyAlignment="1">
      <alignment horizontal="center" vertical="center"/>
    </xf>
    <xf numFmtId="165" fontId="2" fillId="0" borderId="90" xfId="25" applyNumberFormat="1" applyFont="1" applyFill="1" applyBorder="1" applyAlignment="1">
      <alignment horizontal="right" vertical="center"/>
    </xf>
    <xf numFmtId="0" fontId="2" fillId="3" borderId="73" xfId="0" quotePrefix="1" applyFont="1" applyFill="1" applyBorder="1" applyAlignment="1">
      <alignment horizontal="center" vertical="top"/>
    </xf>
    <xf numFmtId="165" fontId="3" fillId="3" borderId="73" xfId="25" applyNumberFormat="1" applyFont="1" applyFill="1" applyBorder="1" applyAlignment="1">
      <alignment horizontal="right" vertical="center"/>
    </xf>
    <xf numFmtId="165" fontId="3" fillId="0" borderId="73" xfId="25" applyNumberFormat="1" applyFont="1" applyFill="1" applyBorder="1" applyAlignment="1">
      <alignment horizontal="right" vertical="center"/>
    </xf>
    <xf numFmtId="0" fontId="4" fillId="2" borderId="73" xfId="0" applyFont="1" applyFill="1" applyBorder="1" applyAlignment="1">
      <alignment horizontal="left" vertical="center" wrapText="1"/>
    </xf>
    <xf numFmtId="165" fontId="2" fillId="3" borderId="73" xfId="25" applyNumberFormat="1" applyFont="1" applyFill="1" applyBorder="1" applyAlignment="1">
      <alignment horizontal="right" vertical="center"/>
    </xf>
    <xf numFmtId="165" fontId="2" fillId="0" borderId="73" xfId="25" applyNumberFormat="1" applyFont="1" applyFill="1" applyBorder="1" applyAlignment="1">
      <alignment horizontal="right" vertical="center"/>
    </xf>
    <xf numFmtId="0" fontId="0" fillId="2" borderId="73" xfId="0" applyFill="1" applyBorder="1" applyAlignment="1">
      <alignment horizontal="center" vertical="center"/>
    </xf>
    <xf numFmtId="0" fontId="2" fillId="3" borderId="73" xfId="2" applyFont="1" applyFill="1" applyBorder="1" applyAlignment="1">
      <alignment horizontal="center" vertical="top"/>
    </xf>
    <xf numFmtId="0" fontId="2" fillId="2" borderId="29" xfId="2" applyFont="1" applyFill="1" applyBorder="1" applyAlignment="1">
      <alignment horizontal="center" vertical="center"/>
    </xf>
    <xf numFmtId="170" fontId="2" fillId="2" borderId="73" xfId="2" applyNumberFormat="1" applyFont="1" applyFill="1" applyBorder="1" applyAlignment="1">
      <alignment horizontal="center" vertical="center"/>
    </xf>
    <xf numFmtId="1" fontId="2" fillId="2" borderId="73" xfId="2" applyNumberFormat="1" applyFont="1" applyFill="1" applyBorder="1" applyAlignment="1">
      <alignment horizontal="center" vertical="center"/>
    </xf>
    <xf numFmtId="0" fontId="3" fillId="2" borderId="87" xfId="2" applyFont="1" applyFill="1" applyBorder="1" applyAlignment="1">
      <alignment horizontal="center"/>
    </xf>
    <xf numFmtId="0" fontId="3" fillId="2" borderId="71" xfId="2" applyFont="1" applyFill="1" applyBorder="1" applyAlignment="1"/>
    <xf numFmtId="0" fontId="3" fillId="2" borderId="71" xfId="2" applyFont="1" applyFill="1" applyBorder="1" applyAlignment="1">
      <alignment horizontal="center"/>
    </xf>
    <xf numFmtId="2" fontId="3" fillId="2" borderId="71" xfId="2" applyNumberFormat="1" applyFont="1" applyFill="1" applyBorder="1" applyAlignment="1">
      <alignment horizontal="center"/>
    </xf>
    <xf numFmtId="165" fontId="3" fillId="2" borderId="71" xfId="5" applyNumberFormat="1" applyFont="1" applyFill="1" applyBorder="1" applyAlignment="1">
      <alignment horizontal="right"/>
    </xf>
    <xf numFmtId="165" fontId="3" fillId="2" borderId="88" xfId="5" applyNumberFormat="1" applyFont="1" applyFill="1" applyBorder="1" applyAlignment="1">
      <alignment horizontal="right"/>
    </xf>
    <xf numFmtId="165" fontId="2" fillId="3" borderId="0" xfId="26" applyNumberFormat="1" applyFont="1" applyFill="1" applyAlignment="1">
      <alignment horizontal="right" vertical="center"/>
    </xf>
    <xf numFmtId="165" fontId="3" fillId="3" borderId="0" xfId="26" applyNumberFormat="1" applyFont="1" applyFill="1" applyAlignment="1">
      <alignment horizontal="right" vertical="center"/>
    </xf>
    <xf numFmtId="165" fontId="3" fillId="3" borderId="0" xfId="26" applyNumberFormat="1" applyFont="1" applyFill="1" applyBorder="1" applyAlignment="1" applyProtection="1">
      <alignment horizontal="right" vertical="center"/>
    </xf>
    <xf numFmtId="165" fontId="3" fillId="3" borderId="5" xfId="26" applyNumberFormat="1" applyFont="1" applyFill="1" applyBorder="1" applyAlignment="1">
      <alignment horizontal="center" vertical="center"/>
    </xf>
    <xf numFmtId="165" fontId="2" fillId="0" borderId="88" xfId="26" applyNumberFormat="1" applyFont="1" applyFill="1" applyBorder="1" applyAlignment="1">
      <alignment horizontal="right" vertical="center"/>
    </xf>
    <xf numFmtId="165" fontId="2" fillId="0" borderId="71" xfId="26" applyNumberFormat="1" applyFont="1" applyFill="1" applyBorder="1" applyAlignment="1">
      <alignment horizontal="right" vertical="center"/>
    </xf>
    <xf numFmtId="2" fontId="2" fillId="2" borderId="71" xfId="2" applyNumberFormat="1" applyFont="1" applyFill="1" applyBorder="1" applyAlignment="1">
      <alignment horizontal="center" vertical="center"/>
    </xf>
    <xf numFmtId="2" fontId="2" fillId="0" borderId="71" xfId="2" applyNumberFormat="1" applyFont="1" applyFill="1" applyBorder="1" applyAlignment="1">
      <alignment horizontal="center" vertical="top"/>
    </xf>
    <xf numFmtId="2" fontId="2" fillId="0" borderId="71" xfId="2" applyNumberFormat="1" applyFont="1" applyFill="1" applyBorder="1" applyAlignment="1" applyProtection="1">
      <alignment horizontal="center" vertical="top"/>
    </xf>
    <xf numFmtId="4" fontId="15" fillId="0" borderId="71" xfId="2" applyNumberFormat="1" applyFont="1" applyFill="1" applyBorder="1" applyAlignment="1">
      <alignment horizontal="center" vertical="center"/>
    </xf>
    <xf numFmtId="165" fontId="2" fillId="0" borderId="71" xfId="5" applyNumberFormat="1" applyFont="1" applyFill="1" applyBorder="1" applyAlignment="1">
      <alignment vertical="center"/>
    </xf>
    <xf numFmtId="1" fontId="2" fillId="0" borderId="71" xfId="2" applyNumberFormat="1" applyFont="1" applyFill="1" applyBorder="1" applyAlignment="1">
      <alignment horizontal="center" vertical="center"/>
    </xf>
    <xf numFmtId="165" fontId="2" fillId="2" borderId="71" xfId="5" applyNumberFormat="1" applyFont="1" applyFill="1" applyBorder="1" applyAlignment="1">
      <alignment horizontal="right" vertical="center"/>
    </xf>
    <xf numFmtId="1" fontId="2" fillId="0" borderId="73" xfId="2" applyNumberFormat="1" applyFont="1" applyFill="1" applyBorder="1" applyAlignment="1">
      <alignment horizontal="center" vertical="top"/>
    </xf>
    <xf numFmtId="165" fontId="2" fillId="3" borderId="0" xfId="27" applyNumberFormat="1" applyFont="1" applyFill="1" applyAlignment="1">
      <alignment horizontal="right" vertical="center"/>
    </xf>
    <xf numFmtId="165" fontId="3" fillId="3" borderId="0" xfId="27" applyNumberFormat="1" applyFont="1" applyFill="1" applyAlignment="1">
      <alignment horizontal="right" vertical="center"/>
    </xf>
    <xf numFmtId="165" fontId="3" fillId="3" borderId="0" xfId="27" applyNumberFormat="1" applyFont="1" applyFill="1" applyBorder="1" applyAlignment="1" applyProtection="1">
      <alignment horizontal="right" vertical="center"/>
    </xf>
    <xf numFmtId="165" fontId="3" fillId="3" borderId="5" xfId="27" applyNumberFormat="1" applyFont="1" applyFill="1" applyBorder="1" applyAlignment="1">
      <alignment horizontal="center" vertical="center"/>
    </xf>
    <xf numFmtId="165" fontId="2" fillId="0" borderId="71" xfId="27" applyNumberFormat="1" applyFont="1" applyFill="1" applyBorder="1" applyAlignment="1">
      <alignment horizontal="right" vertical="center"/>
    </xf>
    <xf numFmtId="165" fontId="2" fillId="0" borderId="88" xfId="27" applyNumberFormat="1" applyFont="1" applyFill="1" applyBorder="1" applyAlignment="1">
      <alignment horizontal="right" vertical="center"/>
    </xf>
    <xf numFmtId="3" fontId="0" fillId="0" borderId="0" xfId="0" applyNumberFormat="1"/>
    <xf numFmtId="0" fontId="65" fillId="0" borderId="0" xfId="0" applyFont="1" applyAlignment="1">
      <alignment vertical="center"/>
    </xf>
    <xf numFmtId="3" fontId="39" fillId="0" borderId="0" xfId="0" applyNumberFormat="1" applyFont="1" applyAlignment="1">
      <alignment horizontal="center" vertical="center"/>
    </xf>
    <xf numFmtId="4" fontId="39" fillId="0" borderId="0" xfId="0" applyNumberFormat="1" applyFont="1" applyAlignment="1">
      <alignment horizontal="center" vertical="center"/>
    </xf>
    <xf numFmtId="0" fontId="39" fillId="0" borderId="0" xfId="0" applyFont="1" applyAlignment="1">
      <alignment vertical="center"/>
    </xf>
    <xf numFmtId="3" fontId="39" fillId="0" borderId="0" xfId="0" applyNumberFormat="1" applyFont="1" applyAlignment="1">
      <alignment horizontal="left" vertical="center" indent="4"/>
    </xf>
    <xf numFmtId="3" fontId="39" fillId="0" borderId="0" xfId="0" applyNumberFormat="1" applyFont="1"/>
    <xf numFmtId="0" fontId="39" fillId="0" borderId="0" xfId="0" applyFont="1"/>
    <xf numFmtId="165" fontId="3" fillId="3" borderId="73" xfId="23" applyNumberFormat="1" applyFont="1" applyFill="1" applyBorder="1" applyAlignment="1">
      <alignment horizontal="center" vertical="center"/>
    </xf>
    <xf numFmtId="165" fontId="2" fillId="3" borderId="73" xfId="23" applyNumberFormat="1" applyFont="1" applyFill="1" applyBorder="1" applyAlignment="1">
      <alignment horizontal="center" vertical="center"/>
    </xf>
    <xf numFmtId="165" fontId="2" fillId="3" borderId="71" xfId="23" applyNumberFormat="1" applyFont="1" applyFill="1" applyBorder="1" applyAlignment="1">
      <alignment horizontal="center" vertical="center"/>
    </xf>
    <xf numFmtId="165" fontId="15" fillId="3" borderId="73" xfId="23" applyNumberFormat="1" applyFont="1" applyFill="1" applyBorder="1" applyAlignment="1">
      <alignment vertical="center"/>
    </xf>
    <xf numFmtId="165" fontId="3" fillId="3" borderId="73" xfId="23" applyNumberFormat="1" applyFont="1" applyFill="1" applyBorder="1" applyAlignment="1">
      <alignment vertical="center"/>
    </xf>
    <xf numFmtId="165" fontId="2" fillId="0" borderId="73" xfId="23" applyNumberFormat="1" applyFont="1" applyFill="1" applyBorder="1" applyAlignment="1">
      <alignment vertical="center"/>
    </xf>
    <xf numFmtId="165" fontId="2" fillId="3" borderId="9" xfId="23" applyNumberFormat="1" applyFont="1" applyFill="1" applyBorder="1" applyAlignment="1">
      <alignment horizontal="center" vertical="center"/>
    </xf>
    <xf numFmtId="2" fontId="2" fillId="3" borderId="87" xfId="0" applyNumberFormat="1" applyFont="1" applyFill="1" applyBorder="1" applyAlignment="1">
      <alignment horizontal="center" vertical="center"/>
    </xf>
    <xf numFmtId="0" fontId="3" fillId="2" borderId="70" xfId="0" applyFont="1" applyFill="1" applyBorder="1" applyAlignment="1">
      <alignment horizontal="left" vertical="center" wrapText="1"/>
    </xf>
    <xf numFmtId="0" fontId="2" fillId="2" borderId="70" xfId="0" applyFont="1" applyFill="1" applyBorder="1" applyAlignment="1">
      <alignment horizontal="left" vertical="center"/>
    </xf>
    <xf numFmtId="0" fontId="2" fillId="2" borderId="70" xfId="2" applyFont="1" applyFill="1" applyBorder="1" applyAlignment="1">
      <alignment vertical="center" wrapText="1"/>
    </xf>
    <xf numFmtId="0" fontId="2" fillId="2" borderId="70" xfId="0" applyFont="1" applyFill="1" applyBorder="1" applyAlignment="1">
      <alignment horizontal="justify" vertical="center" wrapText="1"/>
    </xf>
    <xf numFmtId="0" fontId="3" fillId="2" borderId="73" xfId="2" applyFont="1" applyFill="1" applyBorder="1" applyAlignment="1">
      <alignment horizontal="center" vertical="center"/>
    </xf>
    <xf numFmtId="0" fontId="3" fillId="2" borderId="73" xfId="2" applyFont="1" applyFill="1" applyBorder="1" applyAlignment="1" applyProtection="1">
      <alignment horizontal="left" vertical="center" wrapText="1"/>
    </xf>
    <xf numFmtId="0" fontId="3" fillId="2" borderId="73" xfId="2" applyFont="1" applyFill="1" applyBorder="1" applyAlignment="1">
      <alignment vertical="center"/>
    </xf>
    <xf numFmtId="0" fontId="4" fillId="2" borderId="73" xfId="2" applyFont="1" applyFill="1" applyBorder="1" applyAlignment="1">
      <alignment vertical="center"/>
    </xf>
    <xf numFmtId="0" fontId="2" fillId="2" borderId="73" xfId="2" applyFont="1" applyFill="1" applyBorder="1" applyAlignment="1">
      <alignment vertical="center"/>
    </xf>
    <xf numFmtId="0" fontId="10" fillId="2" borderId="73" xfId="2" applyFont="1" applyFill="1" applyBorder="1" applyAlignment="1">
      <alignment horizontal="left" vertical="center" wrapText="1"/>
    </xf>
    <xf numFmtId="0" fontId="2" fillId="2" borderId="73" xfId="2" applyFont="1" applyFill="1" applyBorder="1" applyAlignment="1">
      <alignment horizontal="left" vertical="center" wrapText="1"/>
    </xf>
    <xf numFmtId="169" fontId="2" fillId="2" borderId="73" xfId="2" applyNumberFormat="1" applyFont="1" applyFill="1" applyBorder="1" applyAlignment="1">
      <alignment horizontal="center" vertical="center"/>
    </xf>
    <xf numFmtId="0" fontId="4" fillId="2" borderId="73" xfId="2" applyFont="1" applyFill="1" applyBorder="1" applyAlignment="1">
      <alignment horizontal="left" vertical="center" wrapText="1"/>
    </xf>
    <xf numFmtId="0" fontId="10" fillId="2" borderId="73" xfId="2" quotePrefix="1" applyFont="1" applyFill="1" applyBorder="1" applyAlignment="1">
      <alignment horizontal="left" vertical="center" wrapText="1"/>
    </xf>
    <xf numFmtId="0" fontId="2" fillId="2" borderId="70" xfId="2" applyFont="1" applyFill="1" applyBorder="1" applyAlignment="1">
      <alignment horizontal="left" vertical="center" wrapText="1"/>
    </xf>
    <xf numFmtId="4" fontId="2" fillId="2" borderId="73" xfId="2" applyNumberFormat="1" applyFont="1" applyFill="1" applyBorder="1" applyAlignment="1">
      <alignment horizontal="center" vertical="center"/>
    </xf>
    <xf numFmtId="0" fontId="10" fillId="2" borderId="70" xfId="2" applyFont="1" applyFill="1" applyBorder="1" applyAlignment="1">
      <alignment horizontal="left" vertical="center" wrapText="1"/>
    </xf>
    <xf numFmtId="2" fontId="2" fillId="2" borderId="73" xfId="2" applyNumberFormat="1" applyFont="1" applyFill="1" applyBorder="1" applyAlignment="1">
      <alignment horizontal="center" vertical="center"/>
    </xf>
    <xf numFmtId="0" fontId="4" fillId="2" borderId="70" xfId="2" applyFont="1" applyFill="1" applyBorder="1" applyAlignment="1">
      <alignment horizontal="left" vertical="center" wrapText="1"/>
    </xf>
    <xf numFmtId="0" fontId="2" fillId="2" borderId="70" xfId="2" applyFont="1" applyFill="1" applyBorder="1" applyAlignment="1">
      <alignment vertical="center"/>
    </xf>
    <xf numFmtId="0" fontId="4" fillId="2" borderId="70" xfId="2" applyFont="1" applyFill="1" applyBorder="1" applyAlignment="1">
      <alignment vertical="center"/>
    </xf>
    <xf numFmtId="0" fontId="10" fillId="2" borderId="70" xfId="2" quotePrefix="1" applyFont="1" applyFill="1" applyBorder="1" applyAlignment="1">
      <alignment horizontal="left" vertical="center" wrapText="1"/>
    </xf>
    <xf numFmtId="0" fontId="2" fillId="2" borderId="73" xfId="2" applyNumberFormat="1" applyFont="1" applyFill="1" applyBorder="1" applyAlignment="1">
      <alignment horizontal="center" vertical="center"/>
    </xf>
    <xf numFmtId="165" fontId="2" fillId="2" borderId="73" xfId="5" applyNumberFormat="1" applyFont="1" applyFill="1" applyBorder="1" applyAlignment="1">
      <alignment horizontal="right" vertical="center"/>
    </xf>
    <xf numFmtId="0" fontId="2" fillId="2" borderId="73" xfId="2" quotePrefix="1" applyFont="1" applyFill="1" applyBorder="1" applyAlignment="1">
      <alignment horizontal="left" vertical="center" wrapText="1"/>
    </xf>
    <xf numFmtId="4" fontId="3" fillId="2" borderId="73" xfId="2" applyNumberFormat="1" applyFont="1" applyFill="1" applyBorder="1" applyAlignment="1">
      <alignment horizontal="center" vertical="center"/>
    </xf>
    <xf numFmtId="0" fontId="15" fillId="2" borderId="73" xfId="2" applyFont="1" applyFill="1" applyBorder="1" applyAlignment="1">
      <alignment horizontal="center" vertical="center"/>
    </xf>
    <xf numFmtId="0" fontId="16" fillId="2" borderId="73" xfId="2" applyFont="1" applyFill="1" applyBorder="1" applyAlignment="1">
      <alignment vertical="center"/>
    </xf>
    <xf numFmtId="0" fontId="19" fillId="2" borderId="73" xfId="2" applyFont="1" applyFill="1" applyBorder="1" applyAlignment="1">
      <alignment horizontal="left" vertical="center" wrapText="1"/>
    </xf>
    <xf numFmtId="0" fontId="15" fillId="2" borderId="73" xfId="2" applyFont="1" applyFill="1" applyBorder="1" applyAlignment="1">
      <alignment horizontal="left" vertical="center" wrapText="1"/>
    </xf>
    <xf numFmtId="3" fontId="15" fillId="2" borderId="73" xfId="2" applyNumberFormat="1" applyFont="1" applyFill="1" applyBorder="1" applyAlignment="1">
      <alignment horizontal="center" vertical="center"/>
    </xf>
    <xf numFmtId="0" fontId="2" fillId="2" borderId="70" xfId="2" quotePrefix="1" applyFont="1" applyFill="1" applyBorder="1" applyAlignment="1">
      <alignment horizontal="left" vertical="center" wrapText="1"/>
    </xf>
    <xf numFmtId="0" fontId="15" fillId="2" borderId="73" xfId="2" applyFont="1" applyFill="1" applyBorder="1" applyAlignment="1" applyProtection="1">
      <alignment horizontal="left" vertical="center" wrapText="1"/>
    </xf>
    <xf numFmtId="0" fontId="15" fillId="2" borderId="73" xfId="2" applyFont="1" applyFill="1" applyBorder="1" applyAlignment="1" applyProtection="1">
      <alignment horizontal="center" vertical="center"/>
    </xf>
    <xf numFmtId="0" fontId="15" fillId="2" borderId="73" xfId="2" applyFont="1" applyFill="1" applyBorder="1" applyAlignment="1">
      <alignment vertical="center"/>
    </xf>
    <xf numFmtId="0" fontId="15" fillId="2" borderId="73" xfId="2" applyFont="1" applyFill="1" applyBorder="1" applyAlignment="1">
      <alignment vertical="center" wrapText="1"/>
    </xf>
    <xf numFmtId="0" fontId="15" fillId="2" borderId="73" xfId="0" applyFont="1" applyFill="1" applyBorder="1" applyAlignment="1" applyProtection="1">
      <alignment horizontal="center" vertical="center"/>
    </xf>
    <xf numFmtId="0" fontId="15" fillId="2" borderId="73" xfId="0" applyFont="1" applyFill="1" applyBorder="1" applyAlignment="1" applyProtection="1">
      <alignment horizontal="left" vertical="center" wrapText="1"/>
    </xf>
    <xf numFmtId="0" fontId="19" fillId="2" borderId="73" xfId="0" quotePrefix="1" applyFont="1" applyFill="1" applyBorder="1" applyAlignment="1" applyProtection="1">
      <alignment horizontal="left" vertical="center" wrapText="1"/>
    </xf>
    <xf numFmtId="1" fontId="15" fillId="2" borderId="73" xfId="2" applyNumberFormat="1" applyFont="1" applyFill="1" applyBorder="1" applyAlignment="1" applyProtection="1">
      <alignment horizontal="center" vertical="center"/>
    </xf>
    <xf numFmtId="165" fontId="15" fillId="2" borderId="73" xfId="5" applyNumberFormat="1" applyFont="1" applyFill="1" applyBorder="1" applyAlignment="1" applyProtection="1">
      <alignment horizontal="right" vertical="center"/>
    </xf>
    <xf numFmtId="0" fontId="20" fillId="2" borderId="73" xfId="2" applyFont="1" applyFill="1" applyBorder="1" applyAlignment="1" applyProtection="1">
      <alignment vertical="center" wrapText="1"/>
    </xf>
    <xf numFmtId="165" fontId="15" fillId="2" borderId="73" xfId="5" applyNumberFormat="1" applyFont="1" applyFill="1" applyBorder="1" applyAlignment="1" applyProtection="1">
      <alignment horizontal="center" vertical="center"/>
    </xf>
    <xf numFmtId="2" fontId="15" fillId="2" borderId="73" xfId="2" applyNumberFormat="1" applyFont="1" applyFill="1" applyBorder="1" applyAlignment="1">
      <alignment horizontal="center" vertical="center"/>
    </xf>
    <xf numFmtId="165" fontId="2" fillId="2" borderId="53" xfId="5" applyNumberFormat="1" applyFont="1" applyFill="1" applyBorder="1" applyAlignment="1">
      <alignment horizontal="right" vertical="center"/>
    </xf>
    <xf numFmtId="3" fontId="2" fillId="2" borderId="53" xfId="2" applyNumberFormat="1" applyFont="1" applyFill="1" applyBorder="1" applyAlignment="1">
      <alignment horizontal="right" vertical="center"/>
    </xf>
    <xf numFmtId="3" fontId="2" fillId="2" borderId="53" xfId="2" applyNumberFormat="1" applyFont="1" applyFill="1" applyBorder="1" applyAlignment="1">
      <alignment vertical="center"/>
    </xf>
    <xf numFmtId="0" fontId="2" fillId="2" borderId="53" xfId="2" applyFont="1" applyFill="1" applyBorder="1" applyAlignment="1">
      <alignment vertical="center"/>
    </xf>
    <xf numFmtId="165" fontId="2" fillId="2" borderId="53" xfId="1" applyNumberFormat="1" applyFont="1" applyFill="1" applyBorder="1" applyAlignment="1">
      <alignment vertical="center"/>
    </xf>
    <xf numFmtId="0" fontId="2" fillId="2" borderId="0" xfId="0" applyNumberFormat="1" applyFont="1" applyFill="1" applyBorder="1" applyAlignment="1">
      <alignment vertical="center" wrapText="1"/>
    </xf>
    <xf numFmtId="165" fontId="3" fillId="2" borderId="0" xfId="5" applyNumberFormat="1" applyFont="1" applyFill="1" applyAlignment="1">
      <alignment vertical="center"/>
    </xf>
    <xf numFmtId="165" fontId="3" fillId="2" borderId="0" xfId="5" applyNumberFormat="1" applyFont="1" applyFill="1" applyBorder="1" applyAlignment="1" applyProtection="1">
      <alignment horizontal="right" vertical="center"/>
    </xf>
    <xf numFmtId="0" fontId="3" fillId="2" borderId="82" xfId="0" applyFont="1" applyFill="1" applyBorder="1" applyAlignment="1">
      <alignment horizontal="center" vertical="center"/>
    </xf>
    <xf numFmtId="0" fontId="3" fillId="2" borderId="94" xfId="0" applyFont="1" applyFill="1" applyBorder="1" applyAlignment="1">
      <alignment horizontal="center" vertical="center"/>
    </xf>
    <xf numFmtId="4" fontId="3" fillId="2" borderId="94" xfId="0" applyNumberFormat="1" applyFont="1" applyFill="1" applyBorder="1" applyAlignment="1">
      <alignment horizontal="center" vertical="center"/>
    </xf>
    <xf numFmtId="165" fontId="3" fillId="2" borderId="94" xfId="5" applyNumberFormat="1" applyFont="1" applyFill="1" applyBorder="1" applyAlignment="1">
      <alignment horizontal="center" vertical="center"/>
    </xf>
    <xf numFmtId="165" fontId="3" fillId="2" borderId="80" xfId="5" applyNumberFormat="1" applyFont="1" applyFill="1" applyBorder="1" applyAlignment="1">
      <alignment horizontal="center" vertical="center"/>
    </xf>
    <xf numFmtId="0" fontId="3" fillId="2" borderId="45" xfId="0" applyFont="1" applyFill="1" applyBorder="1" applyAlignment="1">
      <alignment horizontal="center" vertical="center"/>
    </xf>
    <xf numFmtId="0" fontId="2" fillId="2" borderId="81" xfId="2" applyFont="1" applyFill="1" applyBorder="1" applyAlignment="1">
      <alignment horizontal="center" vertical="center"/>
    </xf>
    <xf numFmtId="0" fontId="2" fillId="2" borderId="81" xfId="2" applyFont="1" applyFill="1" applyBorder="1" applyAlignment="1">
      <alignment horizontal="left" vertical="center" wrapText="1"/>
    </xf>
    <xf numFmtId="172" fontId="2" fillId="2" borderId="94" xfId="5" applyNumberFormat="1" applyFont="1" applyFill="1" applyBorder="1" applyAlignment="1">
      <alignment horizontal="right" vertical="center"/>
    </xf>
    <xf numFmtId="165" fontId="2" fillId="2" borderId="80" xfId="5" applyNumberFormat="1" applyFont="1" applyFill="1" applyBorder="1" applyAlignment="1">
      <alignment horizontal="right" vertical="center"/>
    </xf>
    <xf numFmtId="0" fontId="3" fillId="2" borderId="88" xfId="2" applyFont="1" applyFill="1" applyBorder="1" applyAlignment="1">
      <alignment vertical="center"/>
    </xf>
    <xf numFmtId="172" fontId="3" fillId="2" borderId="73" xfId="5" applyNumberFormat="1" applyFont="1" applyFill="1" applyBorder="1" applyAlignment="1">
      <alignment horizontal="centerContinuous" vertical="center"/>
    </xf>
    <xf numFmtId="165" fontId="2" fillId="2" borderId="87" xfId="5" applyNumberFormat="1" applyFont="1" applyFill="1" applyBorder="1" applyAlignment="1">
      <alignment vertical="center"/>
    </xf>
    <xf numFmtId="0" fontId="3" fillId="2" borderId="88" xfId="2" applyFont="1" applyFill="1" applyBorder="1" applyAlignment="1">
      <alignment horizontal="center" vertical="center"/>
    </xf>
    <xf numFmtId="0" fontId="2" fillId="2" borderId="71" xfId="65" applyFont="1" applyFill="1" applyBorder="1" applyAlignment="1">
      <alignment horizontal="center" vertical="center"/>
    </xf>
    <xf numFmtId="0" fontId="2" fillId="2" borderId="71" xfId="65" applyFont="1" applyFill="1" applyBorder="1" applyAlignment="1">
      <alignment vertical="center"/>
    </xf>
    <xf numFmtId="2" fontId="2" fillId="2" borderId="71" xfId="65" applyNumberFormat="1" applyFont="1" applyFill="1" applyBorder="1" applyAlignment="1">
      <alignment horizontal="center" vertical="center"/>
    </xf>
    <xf numFmtId="172" fontId="2" fillId="2" borderId="73" xfId="5" applyNumberFormat="1" applyFont="1" applyFill="1" applyBorder="1" applyAlignment="1">
      <alignment horizontal="right" vertical="center"/>
    </xf>
    <xf numFmtId="165" fontId="2" fillId="2" borderId="87" xfId="5" applyNumberFormat="1" applyFont="1" applyFill="1" applyBorder="1" applyAlignment="1">
      <alignment horizontal="right" vertical="center"/>
    </xf>
    <xf numFmtId="0" fontId="2" fillId="2" borderId="88" xfId="2" applyFont="1" applyFill="1" applyBorder="1" applyAlignment="1">
      <alignment horizontal="center" vertical="center"/>
    </xf>
    <xf numFmtId="172" fontId="2" fillId="2" borderId="73" xfId="5" applyNumberFormat="1" applyFont="1" applyFill="1" applyBorder="1" applyAlignment="1">
      <alignment horizontal="centerContinuous" vertical="center"/>
    </xf>
    <xf numFmtId="172" fontId="5" fillId="2" borderId="73" xfId="5" applyNumberFormat="1" applyFont="1" applyFill="1" applyBorder="1" applyAlignment="1">
      <alignment vertical="center"/>
    </xf>
    <xf numFmtId="168" fontId="2" fillId="2" borderId="73" xfId="36" applyNumberFormat="1" applyFont="1" applyFill="1" applyBorder="1" applyAlignment="1">
      <alignment horizontal="center" vertical="center"/>
    </xf>
    <xf numFmtId="2" fontId="2" fillId="2" borderId="73" xfId="36" applyNumberFormat="1" applyFont="1" applyFill="1" applyBorder="1" applyAlignment="1">
      <alignment horizontal="center" vertical="center"/>
    </xf>
    <xf numFmtId="2" fontId="3" fillId="2" borderId="73" xfId="2" applyNumberFormat="1" applyFont="1" applyFill="1" applyBorder="1" applyAlignment="1">
      <alignment horizontal="center" vertical="center"/>
    </xf>
    <xf numFmtId="0" fontId="2" fillId="2" borderId="88" xfId="2" applyFont="1" applyFill="1" applyBorder="1" applyAlignment="1">
      <alignment vertical="center"/>
    </xf>
    <xf numFmtId="0" fontId="2" fillId="2" borderId="71" xfId="2" applyFont="1" applyFill="1" applyBorder="1" applyAlignment="1">
      <alignment horizontal="center" vertical="center"/>
    </xf>
    <xf numFmtId="2" fontId="2" fillId="2" borderId="70" xfId="2" applyNumberFormat="1" applyFont="1" applyFill="1" applyBorder="1" applyAlignment="1">
      <alignment horizontal="center" vertical="center"/>
    </xf>
    <xf numFmtId="0" fontId="2" fillId="2" borderId="88" xfId="2" applyFont="1" applyFill="1" applyBorder="1" applyAlignment="1" applyProtection="1">
      <alignment horizontal="left" vertical="center"/>
    </xf>
    <xf numFmtId="0" fontId="2" fillId="2" borderId="88" xfId="2" applyFont="1" applyFill="1" applyBorder="1" applyAlignment="1" applyProtection="1">
      <alignment horizontal="center" vertical="center"/>
    </xf>
    <xf numFmtId="0" fontId="10" fillId="2" borderId="71" xfId="2" applyFont="1" applyFill="1" applyBorder="1" applyAlignment="1">
      <alignment horizontal="left" vertical="center" wrapText="1"/>
    </xf>
    <xf numFmtId="4" fontId="2" fillId="2" borderId="70" xfId="2" applyNumberFormat="1" applyFont="1" applyFill="1" applyBorder="1" applyAlignment="1">
      <alignment horizontal="center" vertical="center"/>
    </xf>
    <xf numFmtId="172" fontId="2" fillId="2" borderId="87" xfId="5" applyNumberFormat="1" applyFont="1" applyFill="1" applyBorder="1" applyAlignment="1">
      <alignment horizontal="right" vertical="center"/>
    </xf>
    <xf numFmtId="172" fontId="2" fillId="2" borderId="70" xfId="5" applyNumberFormat="1" applyFont="1" applyFill="1" applyBorder="1" applyAlignment="1">
      <alignment horizontal="right" vertical="center"/>
    </xf>
    <xf numFmtId="0" fontId="2" fillId="2" borderId="71" xfId="2" quotePrefix="1" applyFont="1" applyFill="1" applyBorder="1" applyAlignment="1">
      <alignment horizontal="center" vertical="center"/>
    </xf>
    <xf numFmtId="165" fontId="2" fillId="2" borderId="46" xfId="5" applyNumberFormat="1" applyFont="1" applyFill="1" applyBorder="1" applyAlignment="1">
      <alignment horizontal="right" vertical="center"/>
    </xf>
    <xf numFmtId="3" fontId="13" fillId="2" borderId="95" xfId="2" applyNumberFormat="1" applyFont="1" applyFill="1" applyBorder="1" applyAlignment="1">
      <alignment horizontal="center" vertical="center"/>
    </xf>
    <xf numFmtId="3" fontId="13" fillId="2" borderId="93" xfId="2" applyNumberFormat="1" applyFont="1" applyFill="1" applyBorder="1" applyAlignment="1">
      <alignment vertical="center"/>
    </xf>
    <xf numFmtId="3" fontId="13" fillId="2" borderId="93" xfId="2" applyNumberFormat="1" applyFont="1" applyFill="1" applyBorder="1" applyAlignment="1">
      <alignment horizontal="center" vertical="center"/>
    </xf>
    <xf numFmtId="2" fontId="13" fillId="2" borderId="93" xfId="2" applyNumberFormat="1" applyFont="1" applyFill="1" applyBorder="1" applyAlignment="1">
      <alignment horizontal="center" vertical="center"/>
    </xf>
    <xf numFmtId="172" fontId="3" fillId="2" borderId="96" xfId="5" applyNumberFormat="1" applyFont="1" applyFill="1" applyBorder="1" applyAlignment="1">
      <alignment horizontal="right" vertical="center"/>
    </xf>
    <xf numFmtId="165" fontId="14" fillId="2" borderId="97" xfId="5" applyNumberFormat="1" applyFont="1" applyFill="1" applyBorder="1" applyAlignment="1">
      <alignment horizontal="right" vertical="center"/>
    </xf>
    <xf numFmtId="2" fontId="2" fillId="2" borderId="70" xfId="2" applyNumberFormat="1" applyFont="1" applyFill="1" applyBorder="1" applyAlignment="1" applyProtection="1">
      <alignment horizontal="center" vertical="center"/>
    </xf>
    <xf numFmtId="0" fontId="2" fillId="2" borderId="71" xfId="2" applyFont="1" applyFill="1" applyBorder="1" applyAlignment="1">
      <alignment horizontal="left" vertical="center" wrapText="1"/>
    </xf>
    <xf numFmtId="3" fontId="2" fillId="2" borderId="71" xfId="2" applyNumberFormat="1" applyFont="1" applyFill="1" applyBorder="1" applyAlignment="1">
      <alignment horizontal="center" vertical="center"/>
    </xf>
    <xf numFmtId="172" fontId="2" fillId="2" borderId="87" xfId="5" applyNumberFormat="1" applyFont="1" applyFill="1" applyBorder="1" applyAlignment="1">
      <alignment horizontal="center" vertical="center"/>
    </xf>
    <xf numFmtId="0" fontId="2" fillId="2" borderId="88" xfId="2" quotePrefix="1" applyFont="1" applyFill="1" applyBorder="1" applyAlignment="1">
      <alignment horizontal="center" vertical="center"/>
    </xf>
    <xf numFmtId="4" fontId="2" fillId="2" borderId="71" xfId="2" applyNumberFormat="1" applyFont="1" applyFill="1" applyBorder="1" applyAlignment="1">
      <alignment horizontal="center" vertical="center"/>
    </xf>
    <xf numFmtId="172" fontId="2" fillId="2" borderId="6" xfId="5" applyNumberFormat="1" applyFont="1" applyFill="1" applyBorder="1" applyAlignment="1">
      <alignment horizontal="right" vertical="center"/>
    </xf>
    <xf numFmtId="43" fontId="2" fillId="2" borderId="88" xfId="5" applyFont="1" applyFill="1" applyBorder="1" applyAlignment="1">
      <alignment horizontal="center" vertical="center"/>
    </xf>
    <xf numFmtId="0" fontId="4" fillId="2" borderId="71" xfId="2" applyFont="1" applyFill="1" applyBorder="1" applyAlignment="1">
      <alignment horizontal="left" vertical="center" wrapText="1"/>
    </xf>
    <xf numFmtId="0" fontId="2" fillId="2" borderId="92" xfId="2" applyFont="1" applyFill="1" applyBorder="1" applyAlignment="1">
      <alignment horizontal="center" vertical="center"/>
    </xf>
    <xf numFmtId="0" fontId="3" fillId="2" borderId="70" xfId="2" applyFont="1" applyFill="1" applyBorder="1" applyAlignment="1">
      <alignment horizontal="left" vertical="center" wrapText="1"/>
    </xf>
    <xf numFmtId="0" fontId="10" fillId="2" borderId="71" xfId="2" quotePrefix="1" applyFont="1" applyFill="1" applyBorder="1" applyAlignment="1">
      <alignment horizontal="left" vertical="center" wrapText="1"/>
    </xf>
    <xf numFmtId="169" fontId="2" fillId="2" borderId="71" xfId="2" applyNumberFormat="1" applyFont="1" applyFill="1" applyBorder="1" applyAlignment="1">
      <alignment horizontal="center" vertical="center"/>
    </xf>
    <xf numFmtId="0" fontId="2" fillId="2" borderId="88" xfId="2" applyFont="1" applyFill="1" applyBorder="1" applyAlignment="1">
      <alignment horizontal="left" vertical="center"/>
    </xf>
    <xf numFmtId="2" fontId="2" fillId="2" borderId="73" xfId="65" applyNumberFormat="1" applyFont="1" applyFill="1" applyBorder="1" applyAlignment="1">
      <alignment horizontal="center" vertical="center"/>
    </xf>
    <xf numFmtId="43" fontId="2" fillId="2" borderId="71" xfId="5" applyFont="1" applyFill="1" applyBorder="1" applyAlignment="1">
      <alignment horizontal="center" vertical="center"/>
    </xf>
    <xf numFmtId="0" fontId="2" fillId="2" borderId="71" xfId="2" applyFont="1" applyFill="1" applyBorder="1" applyAlignment="1">
      <alignment vertical="center"/>
    </xf>
    <xf numFmtId="2" fontId="2" fillId="2" borderId="92" xfId="2" applyNumberFormat="1" applyFont="1" applyFill="1" applyBorder="1" applyAlignment="1">
      <alignment horizontal="center" vertical="center"/>
    </xf>
    <xf numFmtId="172" fontId="2" fillId="2" borderId="73" xfId="5" applyNumberFormat="1" applyFont="1" applyFill="1" applyBorder="1" applyAlignment="1">
      <alignment vertical="center"/>
    </xf>
    <xf numFmtId="0" fontId="4" fillId="2" borderId="71" xfId="2" applyFont="1" applyFill="1" applyBorder="1" applyAlignment="1">
      <alignment horizontal="left" vertical="center"/>
    </xf>
    <xf numFmtId="0" fontId="15" fillId="2" borderId="71" xfId="2" applyFont="1" applyFill="1" applyBorder="1" applyAlignment="1">
      <alignment vertical="center"/>
    </xf>
    <xf numFmtId="0" fontId="3" fillId="2" borderId="71" xfId="2" applyFont="1" applyFill="1" applyBorder="1" applyAlignment="1">
      <alignment vertical="center" wrapText="1"/>
    </xf>
    <xf numFmtId="0" fontId="10" fillId="2" borderId="71" xfId="2" applyFont="1" applyFill="1" applyBorder="1" applyAlignment="1">
      <alignment horizontal="left" vertical="center"/>
    </xf>
    <xf numFmtId="0" fontId="15" fillId="2" borderId="88" xfId="2" applyFont="1" applyFill="1" applyBorder="1" applyAlignment="1">
      <alignment horizontal="center" vertical="center"/>
    </xf>
    <xf numFmtId="0" fontId="19" fillId="2" borderId="71" xfId="2" applyFont="1" applyFill="1" applyBorder="1" applyAlignment="1">
      <alignment horizontal="left" vertical="center" wrapText="1"/>
    </xf>
    <xf numFmtId="0" fontId="2" fillId="2" borderId="71" xfId="2" applyFont="1" applyFill="1" applyBorder="1" applyAlignment="1">
      <alignment horizontal="justify" vertical="center" wrapText="1"/>
    </xf>
    <xf numFmtId="0" fontId="2" fillId="2" borderId="71" xfId="2" applyFont="1" applyFill="1" applyBorder="1" applyAlignment="1">
      <alignment vertical="center" wrapText="1"/>
    </xf>
    <xf numFmtId="172" fontId="2" fillId="2" borderId="87" xfId="5" applyNumberFormat="1" applyFont="1" applyFill="1" applyBorder="1" applyAlignment="1">
      <alignment vertical="center"/>
    </xf>
    <xf numFmtId="165" fontId="15" fillId="2" borderId="71" xfId="5" applyNumberFormat="1" applyFont="1" applyFill="1" applyBorder="1" applyAlignment="1">
      <alignment horizontal="right" vertical="center"/>
    </xf>
    <xf numFmtId="165" fontId="2" fillId="2" borderId="71" xfId="5" applyNumberFormat="1" applyFont="1" applyFill="1" applyBorder="1" applyAlignment="1">
      <alignment vertical="center"/>
    </xf>
    <xf numFmtId="0" fontId="4" fillId="2" borderId="73" xfId="2" applyFont="1" applyFill="1" applyBorder="1" applyAlignment="1" applyProtection="1">
      <alignment horizontal="left" vertical="center" wrapText="1"/>
    </xf>
    <xf numFmtId="2" fontId="2" fillId="2" borderId="73" xfId="2" applyNumberFormat="1" applyFont="1" applyFill="1" applyBorder="1" applyAlignment="1" applyProtection="1">
      <alignment horizontal="center" vertical="center"/>
    </xf>
    <xf numFmtId="0" fontId="2" fillId="0" borderId="71" xfId="2" applyFont="1" applyFill="1" applyBorder="1" applyAlignment="1">
      <alignment horizontal="center" vertical="center"/>
    </xf>
    <xf numFmtId="0" fontId="2" fillId="0" borderId="71" xfId="2" quotePrefix="1" applyFont="1" applyFill="1" applyBorder="1" applyAlignment="1">
      <alignment horizontal="left" vertical="center" wrapText="1"/>
    </xf>
    <xf numFmtId="0" fontId="2" fillId="2" borderId="71" xfId="2" quotePrefix="1" applyFont="1" applyFill="1" applyBorder="1" applyAlignment="1">
      <alignment horizontal="left" vertical="center" wrapText="1"/>
    </xf>
    <xf numFmtId="0" fontId="15" fillId="2" borderId="88" xfId="2" quotePrefix="1" applyFont="1" applyFill="1" applyBorder="1" applyAlignment="1" applyProtection="1">
      <alignment horizontal="center" vertical="center"/>
    </xf>
    <xf numFmtId="2" fontId="15" fillId="2" borderId="73" xfId="2" applyNumberFormat="1" applyFont="1" applyFill="1" applyBorder="1" applyAlignment="1" applyProtection="1">
      <alignment horizontal="center" vertical="center"/>
    </xf>
    <xf numFmtId="1" fontId="15" fillId="2" borderId="73" xfId="2" applyNumberFormat="1" applyFont="1" applyFill="1" applyBorder="1" applyAlignment="1">
      <alignment horizontal="center" vertical="center"/>
    </xf>
    <xf numFmtId="0" fontId="2" fillId="2" borderId="88" xfId="0" applyFont="1" applyFill="1" applyBorder="1" applyAlignment="1">
      <alignment horizontal="center" vertical="center"/>
    </xf>
    <xf numFmtId="0" fontId="2" fillId="2" borderId="92" xfId="2" applyNumberFormat="1" applyFont="1" applyFill="1" applyBorder="1" applyAlignment="1">
      <alignment horizontal="center" vertical="center"/>
    </xf>
    <xf numFmtId="0" fontId="2" fillId="2" borderId="88" xfId="2" applyNumberFormat="1" applyFont="1" applyFill="1" applyBorder="1" applyAlignment="1">
      <alignment horizontal="center" vertical="center"/>
    </xf>
    <xf numFmtId="0" fontId="2" fillId="2" borderId="88" xfId="2" applyNumberFormat="1" applyFont="1" applyFill="1" applyBorder="1" applyAlignment="1">
      <alignment horizontal="left" vertical="center"/>
    </xf>
    <xf numFmtId="172" fontId="2" fillId="2" borderId="5" xfId="5" applyNumberFormat="1" applyFont="1" applyFill="1" applyBorder="1" applyAlignment="1">
      <alignment vertical="center"/>
    </xf>
    <xf numFmtId="0" fontId="2" fillId="2" borderId="94" xfId="2" quotePrefix="1" applyFont="1" applyFill="1" applyBorder="1" applyAlignment="1">
      <alignment vertical="center" wrapText="1"/>
    </xf>
    <xf numFmtId="0" fontId="2" fillId="2" borderId="94" xfId="2" applyFont="1" applyFill="1" applyBorder="1" applyAlignment="1">
      <alignment horizontal="center" vertical="center"/>
    </xf>
    <xf numFmtId="3" fontId="2" fillId="2" borderId="94" xfId="2" applyNumberFormat="1" applyFont="1" applyFill="1" applyBorder="1" applyAlignment="1">
      <alignment horizontal="center" vertical="center"/>
    </xf>
    <xf numFmtId="172" fontId="2" fillId="2" borderId="94" xfId="5" applyNumberFormat="1" applyFont="1" applyFill="1" applyBorder="1" applyAlignment="1">
      <alignment vertical="center"/>
    </xf>
    <xf numFmtId="165" fontId="2" fillId="2" borderId="80" xfId="5" applyNumberFormat="1" applyFont="1" applyFill="1" applyBorder="1" applyAlignment="1">
      <alignment vertical="center"/>
    </xf>
    <xf numFmtId="0" fontId="2" fillId="2" borderId="92" xfId="2" applyFont="1" applyFill="1" applyBorder="1" applyAlignment="1">
      <alignment horizontal="left" vertical="center" wrapText="1"/>
    </xf>
    <xf numFmtId="0" fontId="2" fillId="2" borderId="73" xfId="2" applyFont="1" applyFill="1" applyBorder="1" applyAlignment="1">
      <alignment horizontal="justify" vertical="center"/>
    </xf>
    <xf numFmtId="0" fontId="2" fillId="2" borderId="73" xfId="2" applyFont="1" applyFill="1" applyBorder="1" applyAlignment="1">
      <alignment horizontal="justify" vertical="center" wrapText="1"/>
    </xf>
    <xf numFmtId="0" fontId="2" fillId="2" borderId="71" xfId="2" quotePrefix="1" applyFont="1" applyFill="1" applyBorder="1" applyAlignment="1">
      <alignment vertical="center" wrapText="1"/>
    </xf>
    <xf numFmtId="0" fontId="15" fillId="2" borderId="71" xfId="2" applyFont="1" applyFill="1" applyBorder="1" applyAlignment="1">
      <alignment vertical="center" wrapText="1"/>
    </xf>
    <xf numFmtId="0" fontId="2" fillId="2" borderId="73" xfId="66" applyFont="1" applyFill="1" applyBorder="1" applyAlignment="1">
      <alignment horizontal="left" vertical="center" wrapText="1"/>
    </xf>
    <xf numFmtId="0" fontId="2" fillId="2" borderId="73" xfId="66" applyFont="1" applyFill="1" applyBorder="1" applyAlignment="1">
      <alignment horizontal="center" vertical="center"/>
    </xf>
    <xf numFmtId="3" fontId="2" fillId="2" borderId="73" xfId="66" applyNumberFormat="1" applyFont="1" applyFill="1" applyBorder="1" applyAlignment="1">
      <alignment horizontal="center" vertical="center"/>
    </xf>
    <xf numFmtId="172" fontId="2" fillId="2" borderId="73" xfId="5" applyNumberFormat="1" applyFont="1" applyFill="1" applyBorder="1" applyAlignment="1">
      <alignment horizontal="center" vertical="center"/>
    </xf>
    <xf numFmtId="165" fontId="2" fillId="2" borderId="20" xfId="5" applyNumberFormat="1" applyFont="1" applyFill="1" applyBorder="1" applyAlignment="1">
      <alignment horizontal="center" vertical="center"/>
    </xf>
    <xf numFmtId="172" fontId="2" fillId="2" borderId="9" xfId="5" applyNumberFormat="1" applyFont="1" applyFill="1" applyBorder="1" applyAlignment="1">
      <alignment horizontal="right" vertical="center"/>
    </xf>
    <xf numFmtId="0" fontId="2" fillId="2" borderId="92" xfId="2" applyFont="1" applyFill="1" applyBorder="1" applyAlignment="1">
      <alignment horizontal="left" vertical="center"/>
    </xf>
    <xf numFmtId="0" fontId="2" fillId="2" borderId="71" xfId="2" applyFont="1" applyFill="1" applyBorder="1" applyAlignment="1" applyProtection="1">
      <alignment vertical="center" wrapText="1"/>
      <protection locked="0"/>
    </xf>
    <xf numFmtId="43" fontId="2" fillId="2" borderId="87" xfId="5" applyFont="1" applyFill="1" applyBorder="1" applyAlignment="1">
      <alignment horizontal="right" vertical="center"/>
    </xf>
    <xf numFmtId="0" fontId="3" fillId="2" borderId="71" xfId="2" applyFont="1" applyFill="1" applyBorder="1" applyAlignment="1" applyProtection="1">
      <alignment horizontal="center" vertical="center"/>
    </xf>
    <xf numFmtId="0" fontId="3" fillId="2" borderId="71" xfId="2" applyFont="1" applyFill="1" applyBorder="1" applyAlignment="1" applyProtection="1">
      <alignment horizontal="left" vertical="center" wrapText="1"/>
    </xf>
    <xf numFmtId="0" fontId="3" fillId="2" borderId="71" xfId="2" applyFont="1" applyFill="1" applyBorder="1" applyAlignment="1">
      <alignment horizontal="center" vertical="center"/>
    </xf>
    <xf numFmtId="2" fontId="3" fillId="2" borderId="71" xfId="2" applyNumberFormat="1" applyFont="1" applyFill="1" applyBorder="1" applyAlignment="1">
      <alignment horizontal="center" vertical="center"/>
    </xf>
    <xf numFmtId="43" fontId="3" fillId="2" borderId="87" xfId="5" applyFont="1" applyFill="1" applyBorder="1" applyAlignment="1">
      <alignment horizontal="right" vertical="center"/>
    </xf>
    <xf numFmtId="165" fontId="3" fillId="2" borderId="71" xfId="5" applyNumberFormat="1" applyFont="1" applyFill="1" applyBorder="1" applyAlignment="1">
      <alignment horizontal="right" vertical="center"/>
    </xf>
    <xf numFmtId="0" fontId="2" fillId="2" borderId="71" xfId="2" applyFont="1" applyFill="1" applyBorder="1" applyAlignment="1" applyProtection="1">
      <alignment horizontal="left" vertical="center" wrapText="1"/>
    </xf>
    <xf numFmtId="0" fontId="2" fillId="2" borderId="71" xfId="0" quotePrefix="1" applyFont="1" applyFill="1" applyBorder="1" applyAlignment="1" applyProtection="1">
      <alignment horizontal="left" vertical="center" wrapText="1"/>
    </xf>
    <xf numFmtId="0" fontId="2" fillId="2" borderId="81" xfId="2" applyFont="1" applyFill="1" applyBorder="1" applyAlignment="1">
      <alignment vertical="center"/>
    </xf>
    <xf numFmtId="2" fontId="2" fillId="2" borderId="81" xfId="2" applyNumberFormat="1" applyFont="1" applyFill="1" applyBorder="1" applyAlignment="1">
      <alignment horizontal="center" vertical="center"/>
    </xf>
    <xf numFmtId="0" fontId="2" fillId="2" borderId="98" xfId="65" applyFont="1" applyFill="1" applyBorder="1" applyAlignment="1">
      <alignment vertical="center"/>
    </xf>
    <xf numFmtId="172" fontId="2" fillId="0" borderId="80" xfId="87" applyNumberFormat="1" applyFont="1" applyFill="1" applyBorder="1" applyAlignment="1">
      <alignment horizontal="right" vertical="center"/>
    </xf>
    <xf numFmtId="0" fontId="3" fillId="2" borderId="71" xfId="2" applyFont="1" applyFill="1" applyBorder="1" applyAlignment="1">
      <alignment vertical="center"/>
    </xf>
    <xf numFmtId="0" fontId="2" fillId="2" borderId="38" xfId="65" applyFont="1" applyFill="1" applyBorder="1" applyAlignment="1">
      <alignment vertical="center"/>
    </xf>
    <xf numFmtId="164" fontId="3" fillId="0" borderId="87" xfId="87" applyNumberFormat="1" applyFont="1" applyFill="1" applyBorder="1" applyAlignment="1">
      <alignment horizontal="right" vertical="center"/>
    </xf>
    <xf numFmtId="0" fontId="2" fillId="2" borderId="39" xfId="65" applyFont="1" applyFill="1" applyBorder="1" applyAlignment="1">
      <alignment vertical="center"/>
    </xf>
    <xf numFmtId="172" fontId="3" fillId="0" borderId="87" xfId="87" applyNumberFormat="1" applyFont="1" applyFill="1" applyBorder="1" applyAlignment="1">
      <alignment horizontal="right" vertical="center"/>
    </xf>
    <xf numFmtId="0" fontId="3" fillId="2" borderId="81" xfId="2" applyFont="1" applyFill="1" applyBorder="1" applyAlignment="1">
      <alignment vertical="center"/>
    </xf>
    <xf numFmtId="0" fontId="3" fillId="2" borderId="81" xfId="2" applyFont="1" applyFill="1" applyBorder="1" applyAlignment="1">
      <alignment horizontal="center" vertical="center"/>
    </xf>
    <xf numFmtId="2" fontId="3" fillId="2" borderId="81" xfId="2" applyNumberFormat="1" applyFont="1" applyFill="1" applyBorder="1" applyAlignment="1">
      <alignment horizontal="center" vertical="center"/>
    </xf>
    <xf numFmtId="172" fontId="3" fillId="0" borderId="80" xfId="87" applyNumberFormat="1" applyFont="1" applyFill="1" applyBorder="1" applyAlignment="1">
      <alignment horizontal="right" vertical="center"/>
    </xf>
    <xf numFmtId="1" fontId="3" fillId="2" borderId="71" xfId="2" applyNumberFormat="1" applyFont="1" applyFill="1" applyBorder="1" applyAlignment="1">
      <alignment horizontal="center" vertical="center"/>
    </xf>
    <xf numFmtId="0" fontId="3" fillId="2" borderId="38" xfId="2" applyFont="1" applyFill="1" applyBorder="1" applyAlignment="1">
      <alignment vertical="center"/>
    </xf>
    <xf numFmtId="172" fontId="2" fillId="0" borderId="87" xfId="87" applyNumberFormat="1" applyFont="1" applyFill="1" applyBorder="1" applyAlignment="1">
      <alignment horizontal="right" vertical="center"/>
    </xf>
    <xf numFmtId="172" fontId="3" fillId="2" borderId="96" xfId="5" quotePrefix="1" applyNumberFormat="1" applyFont="1" applyFill="1" applyBorder="1" applyAlignment="1">
      <alignment horizontal="right" vertical="center"/>
    </xf>
    <xf numFmtId="4" fontId="3" fillId="0" borderId="73" xfId="2" applyNumberFormat="1" applyFont="1" applyFill="1" applyBorder="1" applyAlignment="1">
      <alignment horizontal="center" vertical="center"/>
    </xf>
    <xf numFmtId="4" fontId="2" fillId="0" borderId="73" xfId="2" applyNumberFormat="1" applyFont="1" applyFill="1" applyBorder="1" applyAlignment="1">
      <alignment horizontal="center" vertical="center"/>
    </xf>
    <xf numFmtId="2" fontId="3" fillId="0" borderId="73" xfId="2" applyNumberFormat="1" applyFont="1" applyFill="1" applyBorder="1" applyAlignment="1">
      <alignment horizontal="center" vertical="center"/>
    </xf>
    <xf numFmtId="0" fontId="3" fillId="0" borderId="73" xfId="2" applyFont="1" applyFill="1" applyBorder="1" applyAlignment="1">
      <alignment vertical="center"/>
    </xf>
    <xf numFmtId="0" fontId="2" fillId="0" borderId="71" xfId="2" applyFont="1" applyFill="1" applyBorder="1" applyAlignment="1" applyProtection="1">
      <alignment vertical="center" wrapText="1"/>
      <protection locked="0"/>
    </xf>
    <xf numFmtId="172" fontId="2" fillId="2" borderId="6" xfId="5" applyNumberFormat="1" applyFont="1" applyFill="1" applyBorder="1" applyAlignment="1">
      <alignment vertical="center"/>
    </xf>
    <xf numFmtId="0" fontId="0" fillId="0" borderId="97" xfId="0" applyBorder="1"/>
    <xf numFmtId="3" fontId="2" fillId="2" borderId="87" xfId="2" applyNumberFormat="1" applyFont="1" applyFill="1" applyBorder="1" applyAlignment="1">
      <alignment horizontal="center" vertical="center"/>
    </xf>
    <xf numFmtId="2" fontId="2" fillId="2" borderId="87" xfId="2" applyNumberFormat="1" applyFont="1" applyFill="1" applyBorder="1" applyAlignment="1">
      <alignment horizontal="center" vertical="center"/>
    </xf>
    <xf numFmtId="172" fontId="2" fillId="2" borderId="42" xfId="5" applyNumberFormat="1" applyFont="1" applyFill="1" applyBorder="1" applyAlignment="1">
      <alignment vertical="center"/>
    </xf>
    <xf numFmtId="4" fontId="2" fillId="2" borderId="87" xfId="2" applyNumberFormat="1" applyFont="1" applyFill="1" applyBorder="1" applyAlignment="1">
      <alignment horizontal="center" vertical="center"/>
    </xf>
    <xf numFmtId="172" fontId="2" fillId="2" borderId="71" xfId="5" applyNumberFormat="1" applyFont="1" applyFill="1" applyBorder="1" applyAlignment="1">
      <alignment horizontal="right" vertical="center"/>
    </xf>
    <xf numFmtId="172" fontId="2" fillId="2" borderId="42" xfId="5" applyNumberFormat="1" applyFont="1" applyFill="1" applyBorder="1" applyAlignment="1">
      <alignment horizontal="right" vertical="center"/>
    </xf>
    <xf numFmtId="43" fontId="3" fillId="2" borderId="6" xfId="5" applyFont="1" applyFill="1" applyBorder="1" applyAlignment="1">
      <alignment horizontal="right" vertical="center"/>
    </xf>
    <xf numFmtId="1" fontId="15" fillId="2" borderId="87" xfId="2" applyNumberFormat="1" applyFont="1" applyFill="1" applyBorder="1" applyAlignment="1">
      <alignment horizontal="center" vertical="center"/>
    </xf>
    <xf numFmtId="0" fontId="0" fillId="0" borderId="71" xfId="0" applyBorder="1"/>
    <xf numFmtId="43" fontId="2" fillId="2" borderId="71" xfId="5" applyFont="1" applyFill="1" applyBorder="1" applyAlignment="1">
      <alignment horizontal="right" vertical="center"/>
    </xf>
    <xf numFmtId="0" fontId="0" fillId="0" borderId="20" xfId="0" applyBorder="1"/>
    <xf numFmtId="43" fontId="2" fillId="0" borderId="0" xfId="0" applyNumberFormat="1" applyFont="1"/>
    <xf numFmtId="3" fontId="2" fillId="3" borderId="0" xfId="2" applyNumberFormat="1" applyFont="1" applyFill="1" applyAlignment="1">
      <alignment vertical="center"/>
    </xf>
    <xf numFmtId="0" fontId="6" fillId="3" borderId="73" xfId="2" applyFont="1" applyFill="1" applyBorder="1" applyAlignment="1">
      <alignment vertical="center"/>
    </xf>
    <xf numFmtId="1" fontId="2" fillId="3" borderId="73" xfId="2" applyNumberFormat="1" applyFont="1" applyFill="1" applyBorder="1" applyAlignment="1">
      <alignment horizontal="center" vertical="center"/>
    </xf>
    <xf numFmtId="165" fontId="2" fillId="3" borderId="73" xfId="40" applyNumberFormat="1" applyFont="1" applyFill="1" applyBorder="1" applyAlignment="1">
      <alignment horizontal="right" vertical="center"/>
    </xf>
    <xf numFmtId="0" fontId="19" fillId="2" borderId="73" xfId="2" quotePrefix="1" applyFont="1" applyFill="1" applyBorder="1" applyAlignment="1" applyProtection="1">
      <alignment horizontal="left" vertical="center" wrapText="1"/>
    </xf>
    <xf numFmtId="0" fontId="20" fillId="2" borderId="73" xfId="2" applyFont="1" applyFill="1" applyBorder="1" applyAlignment="1" applyProtection="1">
      <alignment vertical="center"/>
    </xf>
    <xf numFmtId="0" fontId="10" fillId="2" borderId="73" xfId="2" applyFont="1" applyFill="1" applyBorder="1" applyAlignment="1" applyProtection="1">
      <alignment horizontal="left" vertical="center" wrapText="1"/>
    </xf>
    <xf numFmtId="181" fontId="2" fillId="2" borderId="73" xfId="5" applyNumberFormat="1" applyFont="1" applyFill="1" applyBorder="1" applyAlignment="1">
      <alignment horizontal="center" vertical="center"/>
    </xf>
    <xf numFmtId="0" fontId="2" fillId="3" borderId="73" xfId="2" applyFont="1" applyFill="1" applyBorder="1" applyAlignment="1" applyProtection="1">
      <alignment horizontal="center" vertical="center"/>
    </xf>
    <xf numFmtId="0" fontId="2" fillId="3" borderId="73" xfId="2" applyFont="1" applyFill="1" applyBorder="1" applyAlignment="1" applyProtection="1">
      <alignment horizontal="left" vertical="center" wrapText="1"/>
    </xf>
    <xf numFmtId="0" fontId="66" fillId="0" borderId="0" xfId="0" applyFont="1" applyAlignment="1">
      <alignment vertical="center"/>
    </xf>
    <xf numFmtId="0" fontId="76" fillId="4" borderId="91" xfId="0" applyFont="1" applyFill="1" applyBorder="1" applyAlignment="1">
      <alignment horizontal="center" vertical="center"/>
    </xf>
    <xf numFmtId="0" fontId="76" fillId="4" borderId="91" xfId="0" applyFont="1" applyFill="1" applyBorder="1" applyAlignment="1">
      <alignment horizontal="center" vertical="center" wrapText="1"/>
    </xf>
    <xf numFmtId="0" fontId="39" fillId="0" borderId="91" xfId="0" applyFont="1" applyBorder="1" applyAlignment="1">
      <alignment vertical="center"/>
    </xf>
    <xf numFmtId="0" fontId="39" fillId="0" borderId="91" xfId="0" applyFont="1" applyBorder="1" applyAlignment="1">
      <alignment horizontal="center" vertical="center"/>
    </xf>
    <xf numFmtId="0" fontId="76" fillId="0" borderId="91" xfId="0" applyFont="1" applyBorder="1" applyAlignment="1">
      <alignment horizontal="center" vertical="center"/>
    </xf>
    <xf numFmtId="0" fontId="76" fillId="0" borderId="91" xfId="0" applyFont="1" applyBorder="1" applyAlignment="1">
      <alignment horizontal="right" vertical="center"/>
    </xf>
    <xf numFmtId="0" fontId="30" fillId="3" borderId="0" xfId="2" applyFont="1" applyFill="1" applyAlignment="1">
      <alignment horizontal="left" vertical="center" wrapText="1"/>
    </xf>
    <xf numFmtId="3" fontId="39" fillId="2" borderId="0" xfId="0" applyNumberFormat="1" applyFont="1" applyFill="1" applyAlignment="1">
      <alignment horizontal="center" vertical="center"/>
    </xf>
    <xf numFmtId="165" fontId="2" fillId="2" borderId="73" xfId="22" applyNumberFormat="1" applyFont="1" applyFill="1" applyBorder="1" applyAlignment="1">
      <alignment horizontal="right" vertical="center"/>
    </xf>
    <xf numFmtId="0" fontId="3" fillId="2" borderId="0" xfId="2" quotePrefix="1" applyFont="1" applyFill="1" applyBorder="1" applyAlignment="1">
      <alignment horizontal="left" vertical="center" wrapText="1"/>
    </xf>
    <xf numFmtId="0" fontId="3" fillId="2" borderId="53" xfId="2" quotePrefix="1" applyFont="1" applyFill="1" applyBorder="1" applyAlignment="1">
      <alignment horizontal="right" vertical="center"/>
    </xf>
    <xf numFmtId="0" fontId="3" fillId="2" borderId="0" xfId="2" applyFont="1" applyFill="1" applyBorder="1" applyAlignment="1">
      <alignment vertical="center" wrapText="1"/>
    </xf>
    <xf numFmtId="0" fontId="2" fillId="2" borderId="91" xfId="2" applyFont="1" applyFill="1" applyBorder="1" applyAlignment="1">
      <alignment horizontal="left" vertical="center"/>
    </xf>
    <xf numFmtId="0" fontId="2" fillId="2" borderId="0" xfId="2" applyFill="1" applyBorder="1" applyAlignment="1">
      <alignment horizontal="center"/>
    </xf>
    <xf numFmtId="0" fontId="3" fillId="2" borderId="0" xfId="2" quotePrefix="1" applyFont="1" applyFill="1" applyAlignment="1" applyProtection="1">
      <alignment horizontal="left" vertical="center"/>
    </xf>
    <xf numFmtId="0" fontId="39" fillId="0" borderId="71" xfId="0" applyFont="1" applyBorder="1" applyAlignment="1">
      <alignment vertical="center" wrapText="1"/>
    </xf>
    <xf numFmtId="0" fontId="39" fillId="0" borderId="14" xfId="77" applyNumberFormat="1" applyFont="1" applyBorder="1" applyAlignment="1">
      <alignment horizontal="center" vertical="center"/>
    </xf>
    <xf numFmtId="0" fontId="39" fillId="0" borderId="14" xfId="77" applyFont="1" applyBorder="1" applyAlignment="1">
      <alignment vertical="center" wrapText="1"/>
    </xf>
    <xf numFmtId="0" fontId="39" fillId="0" borderId="14" xfId="77" applyFont="1" applyBorder="1" applyAlignment="1">
      <alignment horizontal="center" vertical="center"/>
    </xf>
    <xf numFmtId="0" fontId="39" fillId="0" borderId="14" xfId="77" applyNumberFormat="1" applyFont="1" applyFill="1" applyBorder="1" applyAlignment="1">
      <alignment horizontal="center" vertical="center"/>
    </xf>
    <xf numFmtId="3" fontId="39" fillId="0" borderId="14" xfId="5" applyNumberFormat="1" applyFont="1" applyBorder="1" applyAlignment="1">
      <alignment horizontal="right" vertical="center"/>
    </xf>
    <xf numFmtId="176" fontId="39" fillId="0" borderId="14" xfId="5" applyNumberFormat="1" applyFont="1" applyBorder="1" applyAlignment="1">
      <alignment horizontal="right" vertical="center"/>
    </xf>
    <xf numFmtId="0" fontId="57" fillId="0" borderId="0" xfId="0" applyFont="1" applyAlignment="1">
      <alignment horizontal="center" vertical="center" wrapText="1"/>
    </xf>
    <xf numFmtId="0" fontId="39" fillId="0" borderId="0" xfId="2" quotePrefix="1" applyFont="1" applyFill="1" applyBorder="1" applyAlignment="1" applyProtection="1">
      <alignment horizontal="left" vertical="center" wrapText="1"/>
    </xf>
    <xf numFmtId="165" fontId="2" fillId="0" borderId="8" xfId="5" applyNumberFormat="1" applyFont="1" applyBorder="1" applyAlignment="1">
      <alignment horizontal="center" vertical="center"/>
    </xf>
    <xf numFmtId="165" fontId="15" fillId="2" borderId="0" xfId="18" applyNumberFormat="1" applyFont="1" applyFill="1" applyBorder="1" applyAlignment="1">
      <alignment horizontal="center" vertical="center"/>
    </xf>
    <xf numFmtId="165" fontId="2" fillId="2" borderId="73" xfId="18" applyNumberFormat="1" applyFont="1" applyFill="1" applyBorder="1" applyAlignment="1">
      <alignment horizontal="right" vertical="center"/>
    </xf>
    <xf numFmtId="0" fontId="19" fillId="2" borderId="73" xfId="2" applyFont="1" applyFill="1" applyBorder="1" applyAlignment="1">
      <alignment vertical="center" wrapText="1"/>
    </xf>
    <xf numFmtId="165" fontId="15" fillId="2" borderId="73" xfId="18" applyNumberFormat="1" applyFont="1" applyFill="1" applyBorder="1" applyAlignment="1">
      <alignment horizontal="right" vertical="center"/>
    </xf>
    <xf numFmtId="0" fontId="15" fillId="2" borderId="73" xfId="2" applyNumberFormat="1" applyFont="1" applyFill="1" applyBorder="1" applyAlignment="1">
      <alignment horizontal="center" vertical="center"/>
    </xf>
    <xf numFmtId="166" fontId="15" fillId="2" borderId="73" xfId="24" applyNumberFormat="1" applyFont="1" applyFill="1" applyBorder="1" applyAlignment="1">
      <alignment horizontal="center" vertical="center"/>
    </xf>
    <xf numFmtId="165" fontId="15" fillId="2" borderId="73" xfId="18" applyNumberFormat="1" applyFont="1" applyFill="1" applyBorder="1" applyAlignment="1">
      <alignment horizontal="center" vertical="center"/>
    </xf>
    <xf numFmtId="165" fontId="2" fillId="2" borderId="73" xfId="18" applyNumberFormat="1" applyFont="1" applyFill="1" applyBorder="1" applyAlignment="1">
      <alignment vertical="center"/>
    </xf>
    <xf numFmtId="0" fontId="10" fillId="2" borderId="73" xfId="2" applyFont="1" applyFill="1" applyBorder="1" applyAlignment="1">
      <alignment vertical="center" wrapText="1"/>
    </xf>
    <xf numFmtId="0" fontId="17" fillId="2" borderId="73" xfId="2" applyFont="1" applyFill="1" applyBorder="1" applyAlignment="1">
      <alignment vertical="center" wrapText="1"/>
    </xf>
    <xf numFmtId="0" fontId="46" fillId="0" borderId="0" xfId="0" applyFont="1"/>
    <xf numFmtId="0" fontId="3" fillId="2" borderId="0" xfId="2" quotePrefix="1" applyFont="1" applyFill="1" applyAlignment="1" applyProtection="1">
      <alignment horizontal="left" vertical="center"/>
    </xf>
    <xf numFmtId="0" fontId="3" fillId="0" borderId="0" xfId="0" quotePrefix="1" applyFont="1" applyFill="1" applyAlignment="1" applyProtection="1">
      <alignment horizontal="left" vertical="center"/>
    </xf>
    <xf numFmtId="0" fontId="3" fillId="2" borderId="0" xfId="0" quotePrefix="1" applyFont="1" applyFill="1" applyAlignment="1" applyProtection="1">
      <alignment horizontal="left" vertical="center"/>
    </xf>
    <xf numFmtId="0" fontId="67" fillId="0" borderId="95" xfId="0" applyNumberFormat="1" applyFont="1" applyFill="1" applyBorder="1" applyAlignment="1" applyProtection="1">
      <alignment horizontal="right"/>
    </xf>
    <xf numFmtId="0" fontId="67" fillId="0" borderId="93" xfId="0" applyNumberFormat="1" applyFont="1" applyFill="1" applyBorder="1" applyAlignment="1" applyProtection="1">
      <alignment horizontal="right"/>
    </xf>
    <xf numFmtId="0" fontId="67" fillId="0" borderId="97" xfId="0" applyNumberFormat="1" applyFont="1" applyFill="1" applyBorder="1" applyAlignment="1" applyProtection="1">
      <alignment horizontal="right"/>
    </xf>
    <xf numFmtId="0" fontId="2" fillId="0" borderId="0" xfId="2" applyFont="1" applyFill="1" applyBorder="1" applyAlignment="1">
      <alignment vertical="center"/>
    </xf>
    <xf numFmtId="0" fontId="3" fillId="0" borderId="82" xfId="0" applyFont="1" applyFill="1" applyBorder="1" applyAlignment="1">
      <alignment horizontal="center" vertical="center"/>
    </xf>
    <xf numFmtId="0" fontId="3" fillId="0" borderId="94" xfId="0" applyFont="1" applyFill="1" applyBorder="1" applyAlignment="1">
      <alignment horizontal="center" vertical="center"/>
    </xf>
    <xf numFmtId="4" fontId="3" fillId="0" borderId="94" xfId="0" applyNumberFormat="1" applyFont="1" applyFill="1" applyBorder="1" applyAlignment="1">
      <alignment horizontal="center" vertical="center"/>
    </xf>
    <xf numFmtId="165" fontId="3" fillId="0" borderId="94" xfId="5" applyNumberFormat="1" applyFont="1" applyFill="1" applyBorder="1" applyAlignment="1">
      <alignment horizontal="center" vertical="center"/>
    </xf>
    <xf numFmtId="165" fontId="3" fillId="0" borderId="80" xfId="5" applyNumberFormat="1" applyFont="1" applyFill="1" applyBorder="1" applyAlignment="1">
      <alignment horizontal="center" vertical="center"/>
    </xf>
    <xf numFmtId="0" fontId="3" fillId="0" borderId="45" xfId="0" applyFont="1" applyFill="1" applyBorder="1" applyAlignment="1">
      <alignment horizontal="center" vertical="center"/>
    </xf>
    <xf numFmtId="165" fontId="3" fillId="0" borderId="5" xfId="5" applyNumberFormat="1" applyFont="1" applyFill="1" applyBorder="1" applyAlignment="1">
      <alignment horizontal="center" vertical="center"/>
    </xf>
    <xf numFmtId="165" fontId="3" fillId="0" borderId="6" xfId="5" applyNumberFormat="1" applyFont="1" applyFill="1" applyBorder="1" applyAlignment="1">
      <alignment horizontal="center" vertical="center"/>
    </xf>
    <xf numFmtId="0" fontId="2" fillId="0" borderId="81" xfId="2" applyFont="1" applyFill="1" applyBorder="1" applyAlignment="1">
      <alignment horizontal="center" vertical="center"/>
    </xf>
    <xf numFmtId="0" fontId="3" fillId="0" borderId="88" xfId="2" applyFont="1" applyFill="1" applyBorder="1" applyAlignment="1">
      <alignment vertical="center"/>
    </xf>
    <xf numFmtId="0" fontId="3" fillId="0" borderId="73" xfId="2" applyFont="1" applyFill="1" applyBorder="1" applyAlignment="1" applyProtection="1">
      <alignment horizontal="left" vertical="center" wrapText="1"/>
    </xf>
    <xf numFmtId="0" fontId="3" fillId="0" borderId="73" xfId="2" applyFont="1" applyFill="1" applyBorder="1" applyAlignment="1">
      <alignment horizontal="center" vertical="center"/>
    </xf>
    <xf numFmtId="172" fontId="3" fillId="0" borderId="73" xfId="5" applyNumberFormat="1" applyFont="1" applyFill="1" applyBorder="1" applyAlignment="1">
      <alignment horizontal="centerContinuous" vertical="center"/>
    </xf>
    <xf numFmtId="165" fontId="2" fillId="0" borderId="87" xfId="5" applyNumberFormat="1" applyFont="1" applyFill="1" applyBorder="1" applyAlignment="1">
      <alignment vertical="center"/>
    </xf>
    <xf numFmtId="0" fontId="3" fillId="0" borderId="88" xfId="2" applyFont="1" applyFill="1" applyBorder="1" applyAlignment="1">
      <alignment horizontal="center" vertical="center"/>
    </xf>
    <xf numFmtId="0" fontId="2" fillId="0" borderId="71" xfId="65" applyFont="1" applyFill="1" applyBorder="1" applyAlignment="1">
      <alignment horizontal="center" vertical="center"/>
    </xf>
    <xf numFmtId="0" fontId="2" fillId="0" borderId="71" xfId="65" applyFont="1" applyFill="1" applyBorder="1" applyAlignment="1">
      <alignment vertical="center"/>
    </xf>
    <xf numFmtId="2" fontId="2" fillId="0" borderId="71" xfId="65" applyNumberFormat="1" applyFont="1" applyFill="1" applyBorder="1" applyAlignment="1">
      <alignment horizontal="center" vertical="center"/>
    </xf>
    <xf numFmtId="172" fontId="2" fillId="0" borderId="73" xfId="5" applyNumberFormat="1" applyFont="1" applyFill="1" applyBorder="1" applyAlignment="1">
      <alignment horizontal="right" vertical="center"/>
    </xf>
    <xf numFmtId="165" fontId="2" fillId="0" borderId="87" xfId="5" applyNumberFormat="1" applyFont="1" applyFill="1" applyBorder="1" applyAlignment="1">
      <alignment horizontal="right" vertical="center"/>
    </xf>
    <xf numFmtId="0" fontId="2" fillId="0" borderId="88" xfId="2" applyFont="1" applyFill="1" applyBorder="1" applyAlignment="1">
      <alignment horizontal="center" vertical="center"/>
    </xf>
    <xf numFmtId="172" fontId="2" fillId="0" borderId="73" xfId="5" applyNumberFormat="1" applyFont="1" applyFill="1" applyBorder="1" applyAlignment="1">
      <alignment horizontal="centerContinuous" vertical="center"/>
    </xf>
    <xf numFmtId="0" fontId="2" fillId="0" borderId="73" xfId="2" applyFont="1" applyFill="1" applyBorder="1" applyAlignment="1">
      <alignment vertical="center"/>
    </xf>
    <xf numFmtId="172" fontId="5" fillId="0" borderId="73" xfId="5" applyNumberFormat="1" applyFont="1" applyFill="1" applyBorder="1" applyAlignment="1">
      <alignment vertical="center"/>
    </xf>
    <xf numFmtId="168" fontId="2" fillId="0" borderId="73" xfId="36" applyNumberFormat="1" applyFont="1" applyFill="1" applyBorder="1" applyAlignment="1">
      <alignment horizontal="center" vertical="center"/>
    </xf>
    <xf numFmtId="0" fontId="0" fillId="0" borderId="0" xfId="0" applyFill="1"/>
    <xf numFmtId="0" fontId="2" fillId="0" borderId="88" xfId="2" applyFont="1" applyFill="1" applyBorder="1" applyAlignment="1">
      <alignment vertical="center"/>
    </xf>
    <xf numFmtId="2" fontId="2" fillId="0" borderId="70" xfId="2" applyNumberFormat="1" applyFont="1" applyFill="1" applyBorder="1" applyAlignment="1">
      <alignment horizontal="center" vertical="center"/>
    </xf>
    <xf numFmtId="0" fontId="2" fillId="0" borderId="88" xfId="2" applyFont="1" applyFill="1" applyBorder="1" applyAlignment="1" applyProtection="1">
      <alignment horizontal="left" vertical="center"/>
    </xf>
    <xf numFmtId="0" fontId="2" fillId="0" borderId="88" xfId="2" applyFont="1" applyFill="1" applyBorder="1" applyAlignment="1" applyProtection="1">
      <alignment horizontal="center" vertical="center"/>
    </xf>
    <xf numFmtId="2" fontId="2" fillId="0" borderId="87" xfId="2" applyNumberFormat="1" applyFont="1" applyFill="1" applyBorder="1" applyAlignment="1">
      <alignment horizontal="center" vertical="center"/>
    </xf>
    <xf numFmtId="172" fontId="2" fillId="0" borderId="42" xfId="5" applyNumberFormat="1" applyFont="1" applyFill="1" applyBorder="1" applyAlignment="1">
      <alignment horizontal="right" vertical="center"/>
    </xf>
    <xf numFmtId="0" fontId="3" fillId="0" borderId="42" xfId="2" applyFont="1" applyFill="1" applyBorder="1" applyAlignment="1">
      <alignment vertical="center"/>
    </xf>
    <xf numFmtId="0" fontId="10" fillId="0" borderId="71" xfId="2" applyFont="1" applyFill="1" applyBorder="1" applyAlignment="1">
      <alignment horizontal="left" vertical="center" wrapText="1"/>
    </xf>
    <xf numFmtId="2" fontId="2" fillId="0" borderId="71" xfId="2" applyNumberFormat="1" applyFont="1" applyFill="1" applyBorder="1" applyAlignment="1">
      <alignment horizontal="center" vertical="center"/>
    </xf>
    <xf numFmtId="4" fontId="2" fillId="0" borderId="87" xfId="2" applyNumberFormat="1" applyFont="1" applyFill="1" applyBorder="1" applyAlignment="1">
      <alignment horizontal="center" vertical="center"/>
    </xf>
    <xf numFmtId="172" fontId="2" fillId="0" borderId="9" xfId="5" applyNumberFormat="1" applyFont="1" applyFill="1" applyBorder="1" applyAlignment="1">
      <alignment horizontal="right" vertical="center"/>
    </xf>
    <xf numFmtId="0" fontId="3" fillId="0" borderId="42" xfId="2" applyFont="1" applyFill="1" applyBorder="1" applyAlignment="1">
      <alignment horizontal="left" vertical="center" wrapText="1"/>
    </xf>
    <xf numFmtId="172" fontId="2" fillId="0" borderId="87" xfId="5" applyNumberFormat="1" applyFont="1" applyFill="1" applyBorder="1" applyAlignment="1">
      <alignment horizontal="right" vertical="center"/>
    </xf>
    <xf numFmtId="172" fontId="2" fillId="0" borderId="70" xfId="5" applyNumberFormat="1" applyFont="1" applyFill="1" applyBorder="1" applyAlignment="1">
      <alignment horizontal="right" vertical="center"/>
    </xf>
    <xf numFmtId="0" fontId="2" fillId="0" borderId="71" xfId="2" quotePrefix="1" applyFont="1" applyFill="1" applyBorder="1" applyAlignment="1">
      <alignment horizontal="center" vertical="center"/>
    </xf>
    <xf numFmtId="165" fontId="2" fillId="0" borderId="46" xfId="5" applyNumberFormat="1" applyFont="1" applyFill="1" applyBorder="1" applyAlignment="1">
      <alignment horizontal="right" vertical="center"/>
    </xf>
    <xf numFmtId="3" fontId="13" fillId="0" borderId="95" xfId="2" applyNumberFormat="1" applyFont="1" applyFill="1" applyBorder="1" applyAlignment="1">
      <alignment horizontal="center" vertical="center"/>
    </xf>
    <xf numFmtId="3" fontId="13" fillId="0" borderId="93" xfId="2" applyNumberFormat="1" applyFont="1" applyFill="1" applyBorder="1" applyAlignment="1">
      <alignment vertical="center"/>
    </xf>
    <xf numFmtId="3" fontId="13" fillId="0" borderId="93" xfId="2" applyNumberFormat="1" applyFont="1" applyFill="1" applyBorder="1" applyAlignment="1">
      <alignment horizontal="center" vertical="center"/>
    </xf>
    <xf numFmtId="2" fontId="13" fillId="0" borderId="93" xfId="2" applyNumberFormat="1" applyFont="1" applyFill="1" applyBorder="1" applyAlignment="1">
      <alignment horizontal="center" vertical="center"/>
    </xf>
    <xf numFmtId="172" fontId="3" fillId="0" borderId="96" xfId="5" applyNumberFormat="1" applyFont="1" applyFill="1" applyBorder="1" applyAlignment="1">
      <alignment horizontal="right" vertical="center"/>
    </xf>
    <xf numFmtId="165" fontId="14" fillId="0" borderId="97" xfId="5" applyNumberFormat="1" applyFont="1" applyFill="1" applyBorder="1" applyAlignment="1">
      <alignment horizontal="right" vertical="center"/>
    </xf>
    <xf numFmtId="172" fontId="2" fillId="0" borderId="73" xfId="5" applyNumberFormat="1" applyFont="1" applyFill="1" applyBorder="1" applyAlignment="1">
      <alignment vertical="center"/>
    </xf>
    <xf numFmtId="172" fontId="2" fillId="0" borderId="42" xfId="5" applyNumberFormat="1" applyFont="1" applyFill="1" applyBorder="1" applyAlignment="1">
      <alignment vertical="center"/>
    </xf>
    <xf numFmtId="2" fontId="2" fillId="0" borderId="70" xfId="2" applyNumberFormat="1" applyFont="1" applyFill="1" applyBorder="1" applyAlignment="1" applyProtection="1">
      <alignment horizontal="center" vertical="center"/>
    </xf>
    <xf numFmtId="0" fontId="2" fillId="0" borderId="42" xfId="2" quotePrefix="1" applyFont="1" applyFill="1" applyBorder="1" applyAlignment="1">
      <alignment horizontal="left" vertical="center" wrapText="1"/>
    </xf>
    <xf numFmtId="0" fontId="2" fillId="0" borderId="71" xfId="2" applyFont="1" applyFill="1" applyBorder="1" applyAlignment="1">
      <alignment horizontal="left" vertical="center" wrapText="1"/>
    </xf>
    <xf numFmtId="3" fontId="2" fillId="0" borderId="71" xfId="2" applyNumberFormat="1" applyFont="1" applyFill="1" applyBorder="1" applyAlignment="1">
      <alignment horizontal="center" vertical="center"/>
    </xf>
    <xf numFmtId="172" fontId="2" fillId="0" borderId="87" xfId="5" applyNumberFormat="1" applyFont="1" applyFill="1" applyBorder="1" applyAlignment="1">
      <alignment vertical="center"/>
    </xf>
    <xf numFmtId="169" fontId="2" fillId="0" borderId="73" xfId="2" applyNumberFormat="1" applyFont="1" applyFill="1" applyBorder="1" applyAlignment="1">
      <alignment horizontal="center" vertical="center"/>
    </xf>
    <xf numFmtId="0" fontId="2" fillId="0" borderId="70" xfId="2" applyFont="1" applyFill="1" applyBorder="1" applyAlignment="1">
      <alignment horizontal="left" vertical="center" wrapText="1"/>
    </xf>
    <xf numFmtId="0" fontId="10" fillId="0" borderId="73" xfId="2" quotePrefix="1" applyFont="1" applyFill="1" applyBorder="1" applyAlignment="1">
      <alignment horizontal="left" vertical="center" wrapText="1"/>
    </xf>
    <xf numFmtId="0" fontId="2" fillId="0" borderId="88" xfId="2" quotePrefix="1" applyFont="1" applyFill="1" applyBorder="1" applyAlignment="1">
      <alignment horizontal="center" vertical="center"/>
    </xf>
    <xf numFmtId="4" fontId="2" fillId="0" borderId="71" xfId="2" applyNumberFormat="1" applyFont="1" applyFill="1" applyBorder="1" applyAlignment="1">
      <alignment horizontal="center" vertical="center"/>
    </xf>
    <xf numFmtId="0" fontId="2" fillId="0" borderId="70" xfId="2" quotePrefix="1" applyFont="1" applyFill="1" applyBorder="1" applyAlignment="1">
      <alignment horizontal="left" vertical="center" wrapText="1"/>
    </xf>
    <xf numFmtId="4" fontId="2" fillId="0" borderId="70" xfId="2" applyNumberFormat="1" applyFont="1" applyFill="1" applyBorder="1" applyAlignment="1">
      <alignment horizontal="center" vertical="center"/>
    </xf>
    <xf numFmtId="172" fontId="2" fillId="0" borderId="6" xfId="5" applyNumberFormat="1" applyFont="1" applyFill="1" applyBorder="1" applyAlignment="1">
      <alignment vertical="center"/>
    </xf>
    <xf numFmtId="165" fontId="14" fillId="0" borderId="21" xfId="5" applyNumberFormat="1" applyFont="1" applyFill="1" applyBorder="1" applyAlignment="1">
      <alignment horizontal="right" vertical="center"/>
    </xf>
    <xf numFmtId="0" fontId="10" fillId="0" borderId="70" xfId="2" quotePrefix="1" applyFont="1" applyFill="1" applyBorder="1" applyAlignment="1">
      <alignment horizontal="left" vertical="center" wrapText="1"/>
    </xf>
    <xf numFmtId="43" fontId="2" fillId="0" borderId="88" xfId="5" applyFont="1" applyFill="1" applyBorder="1" applyAlignment="1">
      <alignment horizontal="center" vertical="center"/>
    </xf>
    <xf numFmtId="0" fontId="4" fillId="0" borderId="71" xfId="2" applyFont="1" applyFill="1" applyBorder="1" applyAlignment="1">
      <alignment horizontal="left" vertical="center" wrapText="1"/>
    </xf>
    <xf numFmtId="0" fontId="2" fillId="0" borderId="92" xfId="2" applyFont="1" applyFill="1" applyBorder="1" applyAlignment="1">
      <alignment horizontal="center" vertical="center"/>
    </xf>
    <xf numFmtId="0" fontId="3" fillId="0" borderId="70" xfId="2" applyFont="1" applyFill="1" applyBorder="1" applyAlignment="1">
      <alignment horizontal="left" vertical="center" wrapText="1"/>
    </xf>
    <xf numFmtId="0" fontId="10" fillId="0" borderId="71" xfId="2" quotePrefix="1" applyFont="1" applyFill="1" applyBorder="1" applyAlignment="1">
      <alignment horizontal="left" vertical="center" wrapText="1"/>
    </xf>
    <xf numFmtId="0" fontId="2" fillId="0" borderId="0" xfId="2" applyFont="1" applyFill="1" applyBorder="1" applyAlignment="1">
      <alignment horizontal="center" vertical="center"/>
    </xf>
    <xf numFmtId="169" fontId="2" fillId="0" borderId="71" xfId="2" applyNumberFormat="1" applyFont="1" applyFill="1" applyBorder="1" applyAlignment="1">
      <alignment horizontal="center" vertical="center"/>
    </xf>
    <xf numFmtId="0" fontId="4" fillId="0" borderId="70" xfId="2" applyFont="1" applyFill="1" applyBorder="1" applyAlignment="1">
      <alignment horizontal="left" vertical="center" wrapText="1"/>
    </xf>
    <xf numFmtId="0" fontId="2" fillId="0" borderId="88" xfId="2" applyFont="1" applyFill="1" applyBorder="1" applyAlignment="1">
      <alignment horizontal="left" vertical="center"/>
    </xf>
    <xf numFmtId="0" fontId="10" fillId="0" borderId="70" xfId="2" applyFont="1" applyFill="1" applyBorder="1" applyAlignment="1">
      <alignment horizontal="left" vertical="center" wrapText="1"/>
    </xf>
    <xf numFmtId="0" fontId="15" fillId="0" borderId="73" xfId="2" applyFont="1" applyFill="1" applyBorder="1" applyAlignment="1">
      <alignment horizontal="left" vertical="center" wrapText="1"/>
    </xf>
    <xf numFmtId="0" fontId="4" fillId="0" borderId="70" xfId="2" applyFont="1" applyFill="1" applyBorder="1" applyAlignment="1">
      <alignment vertical="center"/>
    </xf>
    <xf numFmtId="0" fontId="2" fillId="0" borderId="70" xfId="2" applyFont="1" applyFill="1" applyBorder="1" applyAlignment="1">
      <alignment vertical="center"/>
    </xf>
    <xf numFmtId="0" fontId="4" fillId="0" borderId="9" xfId="2" applyFont="1" applyFill="1" applyBorder="1" applyAlignment="1">
      <alignment vertical="center" wrapText="1"/>
    </xf>
    <xf numFmtId="0" fontId="4" fillId="0" borderId="0" xfId="2" applyFont="1" applyFill="1" applyBorder="1" applyAlignment="1">
      <alignment vertical="center" wrapText="1"/>
    </xf>
    <xf numFmtId="2" fontId="2" fillId="0" borderId="73" xfId="65" applyNumberFormat="1" applyFont="1" applyFill="1" applyBorder="1" applyAlignment="1">
      <alignment horizontal="center" vertical="center"/>
    </xf>
    <xf numFmtId="43" fontId="2" fillId="0" borderId="71" xfId="5" applyFont="1" applyFill="1" applyBorder="1" applyAlignment="1">
      <alignment horizontal="center" vertical="center"/>
    </xf>
    <xf numFmtId="0" fontId="2" fillId="0" borderId="71" xfId="2" applyFont="1" applyFill="1" applyBorder="1" applyAlignment="1">
      <alignment vertical="center"/>
    </xf>
    <xf numFmtId="170" fontId="2" fillId="0" borderId="73" xfId="2" applyNumberFormat="1" applyFont="1" applyFill="1" applyBorder="1" applyAlignment="1">
      <alignment horizontal="center" vertical="center"/>
    </xf>
    <xf numFmtId="2" fontId="2" fillId="0" borderId="92" xfId="2" applyNumberFormat="1" applyFont="1" applyFill="1" applyBorder="1" applyAlignment="1">
      <alignment horizontal="center" vertical="center"/>
    </xf>
    <xf numFmtId="0" fontId="15" fillId="0" borderId="71" xfId="2" applyFont="1" applyFill="1" applyBorder="1" applyAlignment="1">
      <alignment horizontal="center" vertical="center"/>
    </xf>
    <xf numFmtId="0" fontId="4" fillId="0" borderId="71" xfId="2" applyFont="1" applyFill="1" applyBorder="1" applyAlignment="1">
      <alignment horizontal="left" vertical="center"/>
    </xf>
    <xf numFmtId="2" fontId="15" fillId="0" borderId="71" xfId="2" applyNumberFormat="1" applyFont="1" applyFill="1" applyBorder="1" applyAlignment="1">
      <alignment horizontal="center" vertical="center"/>
    </xf>
    <xf numFmtId="0" fontId="15" fillId="0" borderId="71" xfId="2" applyFont="1" applyFill="1" applyBorder="1" applyAlignment="1">
      <alignment vertical="center"/>
    </xf>
    <xf numFmtId="0" fontId="3" fillId="0" borderId="71" xfId="2" applyFont="1" applyFill="1" applyBorder="1" applyAlignment="1">
      <alignment vertical="center" wrapText="1"/>
    </xf>
    <xf numFmtId="0" fontId="10" fillId="0" borderId="71" xfId="2" applyFont="1" applyFill="1" applyBorder="1" applyAlignment="1">
      <alignment horizontal="left" vertical="center"/>
    </xf>
    <xf numFmtId="0" fontId="15" fillId="0" borderId="88" xfId="2" applyFont="1" applyFill="1" applyBorder="1" applyAlignment="1">
      <alignment horizontal="center" vertical="center"/>
    </xf>
    <xf numFmtId="0" fontId="15" fillId="0" borderId="73" xfId="2" applyFont="1" applyFill="1" applyBorder="1" applyAlignment="1">
      <alignment vertical="center"/>
    </xf>
    <xf numFmtId="0" fontId="19" fillId="0" borderId="71" xfId="2" applyFont="1" applyFill="1" applyBorder="1" applyAlignment="1">
      <alignment horizontal="left" vertical="center" wrapText="1"/>
    </xf>
    <xf numFmtId="0" fontId="2" fillId="0" borderId="71" xfId="2" applyFont="1" applyFill="1" applyBorder="1" applyAlignment="1">
      <alignment horizontal="justify" vertical="center" wrapText="1"/>
    </xf>
    <xf numFmtId="0" fontId="19" fillId="0" borderId="73" xfId="2" applyFont="1" applyFill="1" applyBorder="1" applyAlignment="1">
      <alignment horizontal="left" vertical="center" wrapText="1"/>
    </xf>
    <xf numFmtId="172" fontId="2" fillId="0" borderId="87" xfId="5" applyNumberFormat="1" applyFont="1" applyFill="1" applyBorder="1" applyAlignment="1">
      <alignment horizontal="center" vertical="center"/>
    </xf>
    <xf numFmtId="0" fontId="4" fillId="0" borderId="73" xfId="2" applyFont="1" applyFill="1" applyBorder="1" applyAlignment="1" applyProtection="1">
      <alignment horizontal="left" vertical="center" wrapText="1"/>
    </xf>
    <xf numFmtId="2" fontId="2" fillId="0" borderId="73" xfId="2" applyNumberFormat="1" applyFont="1" applyFill="1" applyBorder="1" applyAlignment="1" applyProtection="1">
      <alignment horizontal="center" vertical="center"/>
    </xf>
    <xf numFmtId="3" fontId="0" fillId="0" borderId="0" xfId="0" applyNumberFormat="1" applyFill="1"/>
    <xf numFmtId="0" fontId="2" fillId="0" borderId="73" xfId="2" quotePrefix="1" applyFont="1" applyFill="1" applyBorder="1" applyAlignment="1">
      <alignment horizontal="left" vertical="center" wrapText="1"/>
    </xf>
    <xf numFmtId="0" fontId="15" fillId="0" borderId="88" xfId="2" quotePrefix="1" applyFont="1" applyFill="1" applyBorder="1" applyAlignment="1" applyProtection="1">
      <alignment horizontal="center" vertical="center"/>
    </xf>
    <xf numFmtId="0" fontId="4" fillId="0" borderId="73" xfId="2" applyFont="1" applyFill="1" applyBorder="1" applyAlignment="1">
      <alignment horizontal="left" vertical="center" wrapText="1"/>
    </xf>
    <xf numFmtId="0" fontId="15" fillId="0" borderId="73" xfId="2" applyFont="1" applyFill="1" applyBorder="1" applyAlignment="1" applyProtection="1">
      <alignment horizontal="center" vertical="center"/>
    </xf>
    <xf numFmtId="0" fontId="15" fillId="0" borderId="73" xfId="2" applyFont="1" applyFill="1" applyBorder="1" applyAlignment="1">
      <alignment vertical="center" wrapText="1"/>
    </xf>
    <xf numFmtId="1" fontId="15" fillId="0" borderId="73" xfId="2" applyNumberFormat="1" applyFont="1" applyFill="1" applyBorder="1" applyAlignment="1">
      <alignment horizontal="center" vertical="center"/>
    </xf>
    <xf numFmtId="0" fontId="2" fillId="0" borderId="88" xfId="0" applyFont="1" applyFill="1" applyBorder="1" applyAlignment="1">
      <alignment horizontal="center" vertical="center"/>
    </xf>
    <xf numFmtId="3" fontId="39" fillId="0" borderId="0" xfId="0" applyNumberFormat="1" applyFont="1" applyFill="1" applyAlignment="1">
      <alignment vertical="center"/>
    </xf>
    <xf numFmtId="2" fontId="2" fillId="0" borderId="71" xfId="0" applyNumberFormat="1" applyFont="1" applyFill="1" applyBorder="1" applyAlignment="1">
      <alignment horizontal="center" vertical="center"/>
    </xf>
    <xf numFmtId="165" fontId="2" fillId="0" borderId="71" xfId="88" applyNumberFormat="1" applyFont="1" applyFill="1" applyBorder="1" applyAlignment="1">
      <alignment horizontal="center" vertical="center"/>
    </xf>
    <xf numFmtId="165" fontId="2" fillId="0" borderId="53" xfId="88" applyNumberFormat="1" applyFont="1" applyFill="1" applyBorder="1" applyAlignment="1">
      <alignment horizontal="right" vertical="center"/>
    </xf>
    <xf numFmtId="0" fontId="2" fillId="0" borderId="88" xfId="0" applyNumberFormat="1" applyFont="1" applyFill="1" applyBorder="1" applyAlignment="1">
      <alignment horizontal="center" vertical="center"/>
    </xf>
    <xf numFmtId="1" fontId="2" fillId="0" borderId="7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165" fontId="2" fillId="0" borderId="73" xfId="5" applyNumberFormat="1" applyFont="1" applyFill="1" applyBorder="1" applyAlignment="1">
      <alignment horizontal="right" vertical="center"/>
    </xf>
    <xf numFmtId="0" fontId="16" fillId="0" borderId="0" xfId="2" applyFont="1" applyFill="1" applyBorder="1" applyAlignment="1">
      <alignment vertical="center"/>
    </xf>
    <xf numFmtId="165" fontId="2" fillId="0" borderId="71" xfId="88" applyNumberFormat="1" applyFont="1" applyFill="1" applyBorder="1" applyAlignment="1">
      <alignment horizontal="right" vertical="center"/>
    </xf>
    <xf numFmtId="0" fontId="2" fillId="0" borderId="92" xfId="2" applyNumberFormat="1" applyFont="1" applyFill="1" applyBorder="1" applyAlignment="1">
      <alignment horizontal="center" vertical="center"/>
    </xf>
    <xf numFmtId="0" fontId="2" fillId="0" borderId="88" xfId="2" applyNumberFormat="1" applyFont="1" applyFill="1" applyBorder="1" applyAlignment="1">
      <alignment horizontal="center" vertical="center"/>
    </xf>
    <xf numFmtId="0" fontId="2" fillId="0" borderId="73" xfId="2" applyFont="1" applyFill="1" applyBorder="1" applyAlignment="1">
      <alignment vertical="center" wrapText="1"/>
    </xf>
    <xf numFmtId="0" fontId="2" fillId="0" borderId="92" xfId="2" applyFont="1" applyFill="1" applyBorder="1" applyAlignment="1">
      <alignment vertical="center" wrapText="1"/>
    </xf>
    <xf numFmtId="3" fontId="15" fillId="0" borderId="73" xfId="2" applyNumberFormat="1" applyFont="1" applyFill="1" applyBorder="1" applyAlignment="1">
      <alignment horizontal="center" vertical="center"/>
    </xf>
    <xf numFmtId="172" fontId="2" fillId="0" borderId="5" xfId="5" applyNumberFormat="1" applyFont="1" applyFill="1" applyBorder="1" applyAlignment="1">
      <alignment vertical="center"/>
    </xf>
    <xf numFmtId="0" fontId="2" fillId="0" borderId="88" xfId="2" applyNumberFormat="1" applyFont="1" applyFill="1" applyBorder="1" applyAlignment="1">
      <alignment horizontal="left" vertical="center"/>
    </xf>
    <xf numFmtId="0" fontId="2" fillId="0" borderId="45" xfId="2" applyFont="1" applyFill="1" applyBorder="1" applyAlignment="1">
      <alignment horizontal="center" vertical="center"/>
    </xf>
    <xf numFmtId="0" fontId="2" fillId="0" borderId="5" xfId="2" quotePrefix="1" applyFont="1" applyFill="1" applyBorder="1" applyAlignment="1">
      <alignment vertical="center" wrapText="1"/>
    </xf>
    <xf numFmtId="0" fontId="2" fillId="0" borderId="5" xfId="2" applyFont="1" applyFill="1" applyBorder="1" applyAlignment="1">
      <alignment horizontal="center" vertical="center"/>
    </xf>
    <xf numFmtId="3" fontId="2" fillId="0" borderId="5" xfId="2" applyNumberFormat="1" applyFont="1" applyFill="1" applyBorder="1" applyAlignment="1">
      <alignment horizontal="center" vertical="center"/>
    </xf>
    <xf numFmtId="0" fontId="2" fillId="0" borderId="94" xfId="2" quotePrefix="1" applyFont="1" applyFill="1" applyBorder="1" applyAlignment="1">
      <alignment vertical="center" wrapText="1"/>
    </xf>
    <xf numFmtId="0" fontId="2" fillId="0" borderId="94" xfId="2" applyFont="1" applyFill="1" applyBorder="1" applyAlignment="1">
      <alignment horizontal="center" vertical="center"/>
    </xf>
    <xf numFmtId="3" fontId="2" fillId="0" borderId="94" xfId="2" applyNumberFormat="1" applyFont="1" applyFill="1" applyBorder="1" applyAlignment="1">
      <alignment horizontal="center" vertical="center"/>
    </xf>
    <xf numFmtId="172" fontId="2" fillId="0" borderId="94" xfId="5" applyNumberFormat="1" applyFont="1" applyFill="1" applyBorder="1" applyAlignment="1">
      <alignment vertical="center"/>
    </xf>
    <xf numFmtId="165" fontId="2" fillId="0" borderId="80" xfId="5" applyNumberFormat="1" applyFont="1" applyFill="1" applyBorder="1" applyAlignment="1">
      <alignment vertical="center"/>
    </xf>
    <xf numFmtId="0" fontId="2" fillId="0" borderId="92" xfId="2" applyFont="1" applyFill="1" applyBorder="1" applyAlignment="1">
      <alignment horizontal="left" vertical="center" wrapText="1"/>
    </xf>
    <xf numFmtId="0" fontId="2" fillId="0" borderId="73" xfId="2" applyFont="1" applyFill="1" applyBorder="1" applyAlignment="1">
      <alignment horizontal="justify" vertical="center"/>
    </xf>
    <xf numFmtId="172" fontId="2" fillId="0" borderId="73" xfId="5" applyNumberFormat="1" applyFont="1" applyFill="1" applyBorder="1" applyAlignment="1">
      <alignment horizontal="center" vertical="center"/>
    </xf>
    <xf numFmtId="3" fontId="2" fillId="0" borderId="87" xfId="2" applyNumberFormat="1" applyFont="1" applyFill="1" applyBorder="1" applyAlignment="1">
      <alignment horizontal="center" vertical="center"/>
    </xf>
    <xf numFmtId="172" fontId="2" fillId="0" borderId="71" xfId="5" applyNumberFormat="1" applyFont="1" applyFill="1" applyBorder="1" applyAlignment="1">
      <alignment horizontal="right" vertical="center"/>
    </xf>
    <xf numFmtId="0" fontId="2" fillId="0" borderId="53" xfId="2" applyFont="1" applyFill="1" applyBorder="1" applyAlignment="1">
      <alignment horizontal="center" vertical="center"/>
    </xf>
    <xf numFmtId="172" fontId="2" fillId="0" borderId="53" xfId="5" applyNumberFormat="1" applyFont="1" applyFill="1" applyBorder="1" applyAlignment="1">
      <alignment horizontal="right" vertical="center"/>
    </xf>
    <xf numFmtId="0" fontId="2" fillId="0" borderId="73" xfId="2" applyFont="1" applyFill="1" applyBorder="1" applyAlignment="1">
      <alignment horizontal="justify" vertical="center" wrapText="1"/>
    </xf>
    <xf numFmtId="0" fontId="2" fillId="0" borderId="71" xfId="2" quotePrefix="1" applyFont="1" applyFill="1" applyBorder="1" applyAlignment="1">
      <alignment vertical="center" wrapText="1"/>
    </xf>
    <xf numFmtId="0" fontId="15" fillId="0" borderId="71" xfId="2" applyFont="1" applyFill="1" applyBorder="1" applyAlignment="1">
      <alignment vertical="center" wrapText="1"/>
    </xf>
    <xf numFmtId="43" fontId="2" fillId="0" borderId="87" xfId="5" applyFont="1" applyFill="1" applyBorder="1" applyAlignment="1">
      <alignment horizontal="right" vertical="center"/>
    </xf>
    <xf numFmtId="0" fontId="2" fillId="0" borderId="73" xfId="66" applyFont="1" applyFill="1" applyBorder="1" applyAlignment="1">
      <alignment horizontal="left" vertical="center" wrapText="1"/>
    </xf>
    <xf numFmtId="0" fontId="2" fillId="0" borderId="73" xfId="66" applyFont="1" applyFill="1" applyBorder="1" applyAlignment="1">
      <alignment horizontal="center" vertical="center"/>
    </xf>
    <xf numFmtId="3" fontId="2" fillId="0" borderId="73" xfId="66" applyNumberFormat="1" applyFont="1" applyFill="1" applyBorder="1" applyAlignment="1">
      <alignment horizontal="center" vertical="center"/>
    </xf>
    <xf numFmtId="0" fontId="2" fillId="0" borderId="20" xfId="2" applyFont="1" applyFill="1" applyBorder="1" applyAlignment="1">
      <alignment horizontal="center" vertical="center"/>
    </xf>
    <xf numFmtId="0" fontId="2" fillId="0" borderId="20" xfId="2" quotePrefix="1" applyFont="1" applyFill="1" applyBorder="1" applyAlignment="1">
      <alignment horizontal="left" vertical="center"/>
    </xf>
    <xf numFmtId="172" fontId="2" fillId="0" borderId="6" xfId="5" applyNumberFormat="1" applyFont="1" applyFill="1" applyBorder="1" applyAlignment="1">
      <alignment horizontal="right" vertical="center"/>
    </xf>
    <xf numFmtId="165" fontId="2" fillId="0" borderId="20" xfId="5" applyNumberFormat="1" applyFont="1" applyFill="1" applyBorder="1" applyAlignment="1">
      <alignment horizontal="center" vertical="center"/>
    </xf>
    <xf numFmtId="0" fontId="0" fillId="0" borderId="97" xfId="0" applyFill="1" applyBorder="1"/>
    <xf numFmtId="0" fontId="4" fillId="0" borderId="53" xfId="2" applyFont="1" applyFill="1" applyBorder="1" applyAlignment="1" applyProtection="1">
      <alignment horizontal="left" vertical="center" wrapText="1"/>
    </xf>
    <xf numFmtId="0" fontId="2" fillId="0" borderId="53" xfId="2" applyFont="1" applyFill="1" applyBorder="1" applyAlignment="1" applyProtection="1">
      <alignment horizontal="centerContinuous" vertical="center"/>
    </xf>
    <xf numFmtId="0" fontId="2" fillId="0" borderId="71" xfId="2" quotePrefix="1" applyFont="1" applyFill="1" applyBorder="1" applyAlignment="1" applyProtection="1">
      <alignment horizontal="center" vertical="center"/>
    </xf>
    <xf numFmtId="0" fontId="0" fillId="0" borderId="71" xfId="0" applyFill="1" applyBorder="1"/>
    <xf numFmtId="0" fontId="2" fillId="0" borderId="92" xfId="2" applyFont="1" applyFill="1" applyBorder="1" applyAlignment="1">
      <alignment horizontal="left" vertical="center"/>
    </xf>
    <xf numFmtId="1" fontId="15" fillId="0" borderId="87" xfId="2" applyNumberFormat="1" applyFont="1" applyFill="1" applyBorder="1" applyAlignment="1">
      <alignment horizontal="center" vertical="center"/>
    </xf>
    <xf numFmtId="43" fontId="2" fillId="0" borderId="71" xfId="5" applyFont="1" applyFill="1" applyBorder="1" applyAlignment="1">
      <alignment horizontal="right" vertical="center"/>
    </xf>
    <xf numFmtId="0" fontId="0" fillId="0" borderId="20" xfId="0" applyFill="1" applyBorder="1"/>
    <xf numFmtId="43" fontId="3" fillId="0" borderId="6" xfId="5" applyFont="1" applyFill="1" applyBorder="1" applyAlignment="1">
      <alignment horizontal="right" vertical="center"/>
    </xf>
    <xf numFmtId="0" fontId="3" fillId="0" borderId="71" xfId="2" applyFont="1" applyFill="1" applyBorder="1" applyAlignment="1" applyProtection="1">
      <alignment horizontal="left" vertical="center" wrapText="1"/>
    </xf>
    <xf numFmtId="0" fontId="3" fillId="0" borderId="71" xfId="2" applyFont="1" applyFill="1" applyBorder="1" applyAlignment="1">
      <alignment horizontal="center" vertical="center"/>
    </xf>
    <xf numFmtId="2" fontId="3" fillId="0" borderId="71" xfId="2" applyNumberFormat="1" applyFont="1" applyFill="1" applyBorder="1" applyAlignment="1">
      <alignment horizontal="center" vertical="center"/>
    </xf>
    <xf numFmtId="43" fontId="3" fillId="0" borderId="87" xfId="5" applyFont="1" applyFill="1" applyBorder="1" applyAlignment="1">
      <alignment horizontal="right" vertical="center"/>
    </xf>
    <xf numFmtId="165" fontId="3" fillId="0" borderId="71" xfId="5" applyNumberFormat="1" applyFont="1" applyFill="1" applyBorder="1" applyAlignment="1">
      <alignment horizontal="right" vertical="center"/>
    </xf>
    <xf numFmtId="0" fontId="2" fillId="0" borderId="81" xfId="2" applyFont="1" applyFill="1" applyBorder="1" applyAlignment="1">
      <alignment vertical="center"/>
    </xf>
    <xf numFmtId="2" fontId="2" fillId="0" borderId="81" xfId="2" applyNumberFormat="1" applyFont="1" applyFill="1" applyBorder="1" applyAlignment="1">
      <alignment horizontal="center" vertical="center"/>
    </xf>
    <xf numFmtId="0" fontId="2" fillId="0" borderId="98" xfId="65" applyFont="1" applyFill="1" applyBorder="1" applyAlignment="1">
      <alignment vertical="center"/>
    </xf>
    <xf numFmtId="0" fontId="3" fillId="0" borderId="71" xfId="2" applyFont="1" applyFill="1" applyBorder="1" applyAlignment="1">
      <alignment vertical="center"/>
    </xf>
    <xf numFmtId="0" fontId="2" fillId="0" borderId="38" xfId="65" applyFont="1" applyFill="1" applyBorder="1" applyAlignment="1">
      <alignment vertical="center"/>
    </xf>
    <xf numFmtId="0" fontId="2" fillId="0" borderId="39" xfId="65" applyFont="1" applyFill="1" applyBorder="1" applyAlignment="1">
      <alignment vertical="center"/>
    </xf>
    <xf numFmtId="0" fontId="3" fillId="0" borderId="81" xfId="2" applyFont="1" applyFill="1" applyBorder="1" applyAlignment="1">
      <alignment vertical="center"/>
    </xf>
    <xf numFmtId="0" fontId="3" fillId="0" borderId="81" xfId="2" applyFont="1" applyFill="1" applyBorder="1" applyAlignment="1">
      <alignment horizontal="center" vertical="center"/>
    </xf>
    <xf numFmtId="2" fontId="3" fillId="0" borderId="81" xfId="2" applyNumberFormat="1" applyFont="1" applyFill="1" applyBorder="1" applyAlignment="1">
      <alignment horizontal="center" vertical="center"/>
    </xf>
    <xf numFmtId="0" fontId="2" fillId="0" borderId="38" xfId="2" applyFont="1" applyFill="1" applyBorder="1" applyAlignment="1">
      <alignment vertical="center"/>
    </xf>
    <xf numFmtId="1" fontId="3" fillId="0" borderId="71" xfId="2" applyNumberFormat="1" applyFont="1" applyFill="1" applyBorder="1" applyAlignment="1">
      <alignment horizontal="center" vertical="center"/>
    </xf>
    <xf numFmtId="0" fontId="3" fillId="0" borderId="38" xfId="2" applyFont="1" applyFill="1" applyBorder="1" applyAlignment="1">
      <alignment vertical="center"/>
    </xf>
    <xf numFmtId="0" fontId="3" fillId="2" borderId="21" xfId="2" quotePrefix="1" applyFont="1" applyFill="1" applyBorder="1" applyAlignment="1" applyProtection="1">
      <alignment horizontal="left" vertical="center"/>
    </xf>
    <xf numFmtId="0" fontId="3" fillId="2" borderId="21" xfId="2" applyFont="1" applyFill="1" applyBorder="1" applyAlignment="1">
      <alignment vertical="center"/>
    </xf>
    <xf numFmtId="0" fontId="3" fillId="2" borderId="21" xfId="2" applyFont="1" applyFill="1" applyBorder="1" applyAlignment="1">
      <alignment horizontal="center" vertical="center"/>
    </xf>
    <xf numFmtId="0" fontId="0" fillId="0" borderId="21" xfId="0" applyBorder="1"/>
    <xf numFmtId="0" fontId="67" fillId="0" borderId="21"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xf>
    <xf numFmtId="165" fontId="67" fillId="0" borderId="21" xfId="1" applyNumberFormat="1" applyFont="1" applyFill="1" applyBorder="1" applyAlignment="1" applyProtection="1">
      <alignment horizontal="center" vertical="center"/>
    </xf>
    <xf numFmtId="0" fontId="69" fillId="0" borderId="21" xfId="0" applyNumberFormat="1" applyFont="1" applyFill="1" applyBorder="1" applyAlignment="1" applyProtection="1">
      <alignment horizontal="center"/>
    </xf>
    <xf numFmtId="0" fontId="0" fillId="0" borderId="21" xfId="0" applyFill="1" applyBorder="1"/>
    <xf numFmtId="0" fontId="0" fillId="0" borderId="21" xfId="0" applyFill="1" applyBorder="1" applyAlignment="1">
      <alignment horizontal="center"/>
    </xf>
    <xf numFmtId="165" fontId="0" fillId="0" borderId="21" xfId="1" applyNumberFormat="1" applyFont="1" applyFill="1" applyBorder="1" applyAlignment="1">
      <alignment horizontal="center"/>
    </xf>
    <xf numFmtId="165" fontId="67" fillId="0" borderId="21" xfId="1" applyNumberFormat="1" applyFont="1" applyFill="1" applyBorder="1" applyAlignment="1" applyProtection="1">
      <alignment horizontal="center"/>
    </xf>
    <xf numFmtId="0" fontId="67" fillId="0" borderId="21" xfId="0" applyNumberFormat="1" applyFont="1" applyFill="1" applyBorder="1" applyAlignment="1" applyProtection="1">
      <alignment horizontal="center"/>
    </xf>
    <xf numFmtId="0" fontId="67" fillId="0" borderId="21" xfId="0" applyNumberFormat="1" applyFont="1" applyFill="1" applyBorder="1" applyAlignment="1" applyProtection="1"/>
    <xf numFmtId="0" fontId="69" fillId="0" borderId="21" xfId="0" applyNumberFormat="1" applyFont="1" applyFill="1" applyBorder="1" applyAlignment="1" applyProtection="1">
      <alignment wrapText="1"/>
    </xf>
    <xf numFmtId="0" fontId="69" fillId="0" borderId="21" xfId="0" applyNumberFormat="1" applyFont="1" applyFill="1" applyBorder="1" applyAlignment="1" applyProtection="1"/>
    <xf numFmtId="0" fontId="71" fillId="0" borderId="21" xfId="0" applyNumberFormat="1" applyFont="1" applyFill="1" applyBorder="1" applyAlignment="1" applyProtection="1"/>
    <xf numFmtId="0" fontId="69" fillId="0" borderId="21" xfId="0" applyNumberFormat="1" applyFont="1" applyFill="1" applyBorder="1" applyAlignment="1" applyProtection="1">
      <alignment horizontal="center" vertical="center"/>
    </xf>
    <xf numFmtId="165" fontId="0" fillId="0" borderId="21" xfId="1" applyNumberFormat="1" applyFont="1" applyFill="1" applyBorder="1" applyAlignment="1">
      <alignment horizontal="center" vertical="center"/>
    </xf>
    <xf numFmtId="165" fontId="0" fillId="0" borderId="21" xfId="0" applyNumberFormat="1" applyFill="1" applyBorder="1" applyAlignment="1">
      <alignment horizontal="center" vertical="center"/>
    </xf>
    <xf numFmtId="0" fontId="0" fillId="0" borderId="21" xfId="0" applyFill="1" applyBorder="1" applyAlignment="1">
      <alignment horizontal="center" vertical="center"/>
    </xf>
    <xf numFmtId="0" fontId="73" fillId="0" borderId="21" xfId="0" applyNumberFormat="1" applyFont="1" applyFill="1" applyBorder="1" applyAlignment="1" applyProtection="1">
      <alignment wrapText="1"/>
    </xf>
    <xf numFmtId="165" fontId="0" fillId="0" borderId="21" xfId="0" applyNumberFormat="1" applyFill="1" applyBorder="1" applyAlignment="1">
      <alignment horizontal="center"/>
    </xf>
    <xf numFmtId="165" fontId="48" fillId="0" borderId="21" xfId="0" applyNumberFormat="1" applyFont="1" applyFill="1" applyBorder="1" applyAlignment="1">
      <alignment horizontal="center" vertical="center"/>
    </xf>
    <xf numFmtId="0" fontId="69" fillId="0" borderId="21" xfId="0" applyNumberFormat="1" applyFont="1" applyFill="1" applyBorder="1" applyAlignment="1" applyProtection="1">
      <alignment vertical="center" wrapText="1"/>
    </xf>
    <xf numFmtId="0" fontId="0" fillId="0" borderId="21" xfId="0" applyFill="1" applyBorder="1" applyAlignment="1">
      <alignment vertical="center"/>
    </xf>
    <xf numFmtId="0" fontId="69" fillId="0" borderId="21" xfId="0" applyNumberFormat="1" applyFont="1" applyFill="1" applyBorder="1" applyAlignment="1" applyProtection="1">
      <alignment vertical="center"/>
    </xf>
    <xf numFmtId="2" fontId="69" fillId="0" borderId="21" xfId="0" applyNumberFormat="1" applyFont="1" applyFill="1" applyBorder="1" applyAlignment="1" applyProtection="1">
      <alignment horizontal="center" vertical="center"/>
    </xf>
    <xf numFmtId="0" fontId="71" fillId="0" borderId="21" xfId="0" applyNumberFormat="1" applyFont="1" applyFill="1" applyBorder="1" applyAlignment="1" applyProtection="1">
      <alignment vertical="center"/>
    </xf>
    <xf numFmtId="165" fontId="48" fillId="0" borderId="21" xfId="0" applyNumberFormat="1" applyFont="1" applyFill="1" applyBorder="1" applyAlignment="1">
      <alignment horizontal="center"/>
    </xf>
    <xf numFmtId="165" fontId="69" fillId="0" borderId="21" xfId="1" applyNumberFormat="1" applyFont="1" applyFill="1" applyBorder="1" applyAlignment="1">
      <alignment horizontal="center"/>
    </xf>
    <xf numFmtId="165" fontId="69" fillId="0" borderId="21" xfId="1" applyNumberFormat="1" applyFont="1" applyFill="1" applyBorder="1" applyAlignment="1">
      <alignment horizontal="center" vertical="center"/>
    </xf>
    <xf numFmtId="0" fontId="71" fillId="0" borderId="21" xfId="0" applyNumberFormat="1" applyFont="1" applyFill="1" applyBorder="1" applyAlignment="1" applyProtection="1">
      <alignment wrapText="1"/>
    </xf>
    <xf numFmtId="0" fontId="67" fillId="0" borderId="21" xfId="0" applyNumberFormat="1" applyFont="1" applyFill="1" applyBorder="1" applyAlignment="1" applyProtection="1">
      <alignment wrapText="1"/>
    </xf>
    <xf numFmtId="0" fontId="73" fillId="0" borderId="21" xfId="0" applyNumberFormat="1" applyFont="1" applyFill="1" applyBorder="1" applyAlignment="1" applyProtection="1"/>
    <xf numFmtId="165" fontId="48" fillId="0" borderId="21" xfId="0" applyNumberFormat="1" applyFont="1" applyFill="1" applyBorder="1" applyAlignment="1">
      <alignment horizontal="center" vertical="center" wrapText="1"/>
    </xf>
    <xf numFmtId="0" fontId="73" fillId="0" borderId="21" xfId="0" applyNumberFormat="1" applyFont="1" applyFill="1" applyBorder="1" applyAlignment="1" applyProtection="1">
      <alignment vertical="top" wrapText="1"/>
    </xf>
    <xf numFmtId="165" fontId="0" fillId="0" borderId="21" xfId="1" applyNumberFormat="1" applyFont="1" applyFill="1" applyBorder="1" applyAlignment="1">
      <alignment vertical="center"/>
    </xf>
    <xf numFmtId="165" fontId="0" fillId="0" borderId="21" xfId="0" applyNumberFormat="1" applyFill="1" applyBorder="1" applyAlignment="1">
      <alignment vertical="center"/>
    </xf>
    <xf numFmtId="0" fontId="0" fillId="0" borderId="21" xfId="0" applyFill="1" applyBorder="1" applyAlignment="1">
      <alignment vertical="top"/>
    </xf>
    <xf numFmtId="0" fontId="0" fillId="0" borderId="21" xfId="0" applyFill="1" applyBorder="1" applyAlignment="1">
      <alignment horizontal="center" vertical="top"/>
    </xf>
    <xf numFmtId="165" fontId="0" fillId="0" borderId="21" xfId="1" applyNumberFormat="1" applyFont="1" applyFill="1" applyBorder="1" applyAlignment="1">
      <alignment horizontal="center" vertical="top"/>
    </xf>
    <xf numFmtId="0" fontId="69" fillId="0" borderId="21" xfId="0" applyNumberFormat="1" applyFont="1" applyFill="1" applyBorder="1" applyAlignment="1" applyProtection="1">
      <alignment vertical="top" wrapText="1"/>
    </xf>
    <xf numFmtId="165" fontId="0" fillId="0" borderId="21" xfId="0" applyNumberFormat="1" applyFont="1" applyFill="1" applyBorder="1" applyAlignment="1">
      <alignment horizontal="center" vertical="center"/>
    </xf>
    <xf numFmtId="0" fontId="0" fillId="0" borderId="21" xfId="0" applyFont="1" applyFill="1" applyBorder="1" applyAlignment="1">
      <alignment horizontal="center" vertical="center"/>
    </xf>
    <xf numFmtId="0" fontId="69" fillId="0" borderId="92" xfId="2" applyFont="1" applyFill="1" applyBorder="1" applyAlignment="1">
      <alignment vertical="center" wrapText="1"/>
    </xf>
    <xf numFmtId="0" fontId="69" fillId="0" borderId="71" xfId="2" applyFont="1" applyFill="1" applyBorder="1" applyAlignment="1">
      <alignment horizontal="center" vertical="center"/>
    </xf>
    <xf numFmtId="0" fontId="69" fillId="0" borderId="0" xfId="2" applyFont="1" applyFill="1" applyBorder="1" applyAlignment="1">
      <alignment horizontal="center" vertical="center"/>
    </xf>
    <xf numFmtId="172" fontId="69" fillId="0" borderId="73" xfId="5" applyNumberFormat="1" applyFont="1" applyFill="1" applyBorder="1" applyAlignment="1">
      <alignment horizontal="right" vertical="center"/>
    </xf>
    <xf numFmtId="0" fontId="69" fillId="0" borderId="21" xfId="0" applyNumberFormat="1" applyFont="1" applyFill="1" applyBorder="1" applyAlignment="1" applyProtection="1">
      <alignment horizontal="center" vertical="top"/>
    </xf>
    <xf numFmtId="165" fontId="0" fillId="0" borderId="21" xfId="0" applyNumberFormat="1" applyFill="1" applyBorder="1" applyAlignment="1">
      <alignment horizontal="center" vertical="top"/>
    </xf>
    <xf numFmtId="0" fontId="2" fillId="0" borderId="9" xfId="2" applyFont="1" applyFill="1" applyBorder="1" applyAlignment="1" applyProtection="1">
      <alignment horizontal="centerContinuous" vertical="center"/>
    </xf>
    <xf numFmtId="0" fontId="69" fillId="0" borderId="88" xfId="2" applyFont="1" applyFill="1" applyBorder="1" applyAlignment="1">
      <alignment horizontal="left" vertical="center"/>
    </xf>
    <xf numFmtId="0" fontId="69" fillId="0" borderId="73" xfId="2" applyFont="1" applyFill="1" applyBorder="1" applyAlignment="1">
      <alignment horizontal="left" vertical="center" wrapText="1"/>
    </xf>
    <xf numFmtId="0" fontId="69" fillId="0" borderId="73" xfId="2" applyFont="1" applyFill="1" applyBorder="1" applyAlignment="1">
      <alignment horizontal="center" vertical="center"/>
    </xf>
    <xf numFmtId="3" fontId="69" fillId="0" borderId="87" xfId="2" applyNumberFormat="1" applyFont="1" applyFill="1" applyBorder="1" applyAlignment="1">
      <alignment horizontal="center" vertical="center"/>
    </xf>
    <xf numFmtId="0" fontId="1" fillId="0" borderId="71" xfId="0" applyFont="1" applyFill="1" applyBorder="1"/>
    <xf numFmtId="165" fontId="69" fillId="0" borderId="9" xfId="5" applyNumberFormat="1" applyFont="1" applyFill="1" applyBorder="1" applyAlignment="1">
      <alignment horizontal="right" vertical="center"/>
    </xf>
    <xf numFmtId="0" fontId="69" fillId="0" borderId="88" xfId="0" applyFont="1" applyFill="1" applyBorder="1" applyAlignment="1">
      <alignment horizontal="center" vertical="center"/>
    </xf>
    <xf numFmtId="0" fontId="69" fillId="0" borderId="9" xfId="2" applyFont="1" applyFill="1" applyBorder="1" applyAlignment="1">
      <alignment horizontal="center" vertical="center"/>
    </xf>
    <xf numFmtId="172" fontId="69" fillId="0" borderId="71" xfId="5" applyNumberFormat="1" applyFont="1" applyFill="1" applyBorder="1" applyAlignment="1">
      <alignment horizontal="right" vertical="center"/>
    </xf>
    <xf numFmtId="0" fontId="69" fillId="0" borderId="92" xfId="2" applyFont="1" applyFill="1" applyBorder="1" applyAlignment="1">
      <alignment horizontal="left" vertical="center"/>
    </xf>
    <xf numFmtId="0" fontId="69" fillId="0" borderId="71" xfId="2" applyFont="1" applyFill="1" applyBorder="1" applyAlignment="1" applyProtection="1">
      <alignment vertical="center" wrapText="1"/>
      <protection locked="0"/>
    </xf>
    <xf numFmtId="0" fontId="78" fillId="0" borderId="73" xfId="2" applyFont="1" applyFill="1" applyBorder="1" applyAlignment="1">
      <alignment vertical="center" wrapText="1"/>
    </xf>
    <xf numFmtId="0" fontId="78" fillId="0" borderId="73" xfId="2" applyFont="1" applyFill="1" applyBorder="1" applyAlignment="1">
      <alignment horizontal="center" vertical="center"/>
    </xf>
    <xf numFmtId="1" fontId="78" fillId="0" borderId="87" xfId="2" applyNumberFormat="1" applyFont="1" applyFill="1" applyBorder="1" applyAlignment="1">
      <alignment horizontal="center" vertical="center"/>
    </xf>
    <xf numFmtId="43" fontId="69" fillId="0" borderId="71" xfId="5" applyFont="1" applyFill="1" applyBorder="1" applyAlignment="1">
      <alignment horizontal="right" vertical="center"/>
    </xf>
    <xf numFmtId="37" fontId="48" fillId="0" borderId="21" xfId="0" applyNumberFormat="1" applyFont="1" applyFill="1" applyBorder="1" applyAlignment="1">
      <alignment horizontal="right"/>
    </xf>
    <xf numFmtId="165" fontId="3" fillId="0" borderId="73" xfId="88" applyNumberFormat="1" applyFont="1" applyFill="1" applyBorder="1" applyAlignment="1">
      <alignment horizontal="centerContinuous" vertical="center"/>
    </xf>
    <xf numFmtId="165" fontId="2" fillId="0" borderId="73" xfId="88" applyNumberFormat="1" applyFont="1" applyFill="1" applyBorder="1" applyAlignment="1">
      <alignment vertical="center"/>
    </xf>
    <xf numFmtId="0" fontId="3" fillId="0" borderId="87" xfId="2" applyFont="1" applyFill="1" applyBorder="1" applyAlignment="1">
      <alignment horizontal="center"/>
    </xf>
    <xf numFmtId="0" fontId="3" fillId="0" borderId="71" xfId="2" applyFont="1" applyFill="1" applyBorder="1" applyAlignment="1">
      <alignment horizontal="left" vertical="top"/>
    </xf>
    <xf numFmtId="165" fontId="3" fillId="0" borderId="71" xfId="5" applyNumberFormat="1" applyFont="1" applyFill="1" applyBorder="1" applyAlignment="1">
      <alignment horizontal="centerContinuous"/>
    </xf>
    <xf numFmtId="0" fontId="2" fillId="0" borderId="87" xfId="0" quotePrefix="1" applyFont="1" applyFill="1" applyBorder="1" applyAlignment="1">
      <alignment horizontal="center" vertical="top"/>
    </xf>
    <xf numFmtId="0" fontId="3" fillId="0" borderId="71" xfId="0" applyFont="1" applyFill="1" applyBorder="1" applyAlignment="1">
      <alignment vertical="center"/>
    </xf>
    <xf numFmtId="0" fontId="3" fillId="0" borderId="71" xfId="0" applyFont="1" applyFill="1" applyBorder="1" applyAlignment="1">
      <alignment horizontal="left" vertical="center"/>
    </xf>
    <xf numFmtId="4" fontId="3" fillId="0" borderId="71" xfId="0" applyNumberFormat="1" applyFont="1" applyFill="1" applyBorder="1" applyAlignment="1">
      <alignment horizontal="right" vertical="center"/>
    </xf>
    <xf numFmtId="165" fontId="3" fillId="0" borderId="71" xfId="25" applyNumberFormat="1" applyFont="1" applyFill="1" applyBorder="1" applyAlignment="1">
      <alignment horizontal="right" vertical="center"/>
    </xf>
    <xf numFmtId="0" fontId="2" fillId="0" borderId="87" xfId="0" applyFont="1" applyFill="1" applyBorder="1" applyAlignment="1">
      <alignment horizontal="center" vertical="top"/>
    </xf>
    <xf numFmtId="0" fontId="4" fillId="0" borderId="71" xfId="0" applyFont="1" applyFill="1" applyBorder="1" applyAlignment="1">
      <alignment vertical="center"/>
    </xf>
    <xf numFmtId="4" fontId="2" fillId="0" borderId="71" xfId="0" applyNumberFormat="1" applyFont="1" applyFill="1" applyBorder="1" applyAlignment="1">
      <alignment horizontal="center" vertical="center"/>
    </xf>
    <xf numFmtId="165" fontId="2" fillId="0" borderId="71" xfId="25" applyNumberFormat="1" applyFont="1" applyFill="1" applyBorder="1" applyAlignment="1">
      <alignment horizontal="right" vertical="center"/>
    </xf>
    <xf numFmtId="0" fontId="2" fillId="0" borderId="71" xfId="0" applyFont="1" applyFill="1" applyBorder="1" applyAlignment="1">
      <alignment horizontal="left" vertical="center" wrapText="1"/>
    </xf>
    <xf numFmtId="0" fontId="6" fillId="0" borderId="71" xfId="0" applyFont="1" applyFill="1" applyBorder="1" applyAlignment="1">
      <alignment vertical="center"/>
    </xf>
    <xf numFmtId="2" fontId="2" fillId="0" borderId="71" xfId="0" applyNumberFormat="1" applyFont="1" applyFill="1" applyBorder="1" applyAlignment="1">
      <alignment horizontal="right" vertical="center"/>
    </xf>
    <xf numFmtId="4" fontId="15" fillId="0" borderId="71" xfId="0" applyNumberFormat="1" applyFont="1" applyFill="1" applyBorder="1" applyAlignment="1">
      <alignment horizontal="center" vertical="center"/>
    </xf>
    <xf numFmtId="1" fontId="3" fillId="0" borderId="71" xfId="2" applyNumberFormat="1" applyFont="1" applyFill="1" applyBorder="1" applyAlignment="1">
      <alignment horizontal="center"/>
    </xf>
    <xf numFmtId="165" fontId="2" fillId="0" borderId="88" xfId="5" applyNumberFormat="1" applyFont="1" applyFill="1" applyBorder="1"/>
    <xf numFmtId="0" fontId="2" fillId="0" borderId="87" xfId="0" applyFont="1" applyFill="1" applyBorder="1" applyAlignment="1">
      <alignment horizontal="center" vertical="center"/>
    </xf>
    <xf numFmtId="0" fontId="2" fillId="0" borderId="87" xfId="0" applyFont="1" applyFill="1" applyBorder="1" applyAlignment="1">
      <alignment horizontal="left" vertical="center"/>
    </xf>
    <xf numFmtId="165" fontId="15" fillId="0" borderId="71" xfId="5" applyNumberFormat="1" applyFont="1" applyFill="1" applyBorder="1" applyAlignment="1">
      <alignment horizontal="right" vertical="center"/>
    </xf>
    <xf numFmtId="0" fontId="2" fillId="0" borderId="71" xfId="0" quotePrefix="1" applyFont="1" applyFill="1" applyBorder="1" applyAlignment="1">
      <alignment horizontal="left" vertical="center" wrapText="1"/>
    </xf>
    <xf numFmtId="165" fontId="2" fillId="0" borderId="71" xfId="5" applyNumberFormat="1" applyFont="1" applyFill="1" applyBorder="1" applyAlignment="1">
      <alignment horizontal="right" vertical="top"/>
    </xf>
    <xf numFmtId="0" fontId="2" fillId="0" borderId="87" xfId="0" applyNumberFormat="1" applyFont="1" applyFill="1" applyBorder="1" applyAlignment="1">
      <alignment horizontal="left" vertical="center"/>
    </xf>
    <xf numFmtId="0" fontId="2" fillId="0" borderId="71" xfId="0" applyFont="1" applyFill="1" applyBorder="1" applyAlignment="1">
      <alignment horizontal="justify" vertical="center" wrapText="1"/>
    </xf>
    <xf numFmtId="0" fontId="2" fillId="0" borderId="71" xfId="0" applyFont="1" applyFill="1" applyBorder="1" applyAlignment="1">
      <alignment vertical="center" wrapText="1"/>
    </xf>
    <xf numFmtId="165" fontId="2" fillId="0" borderId="73" xfId="26" applyNumberFormat="1" applyFont="1" applyFill="1" applyBorder="1" applyAlignment="1">
      <alignment horizontal="right" vertical="center"/>
    </xf>
    <xf numFmtId="165" fontId="2" fillId="0" borderId="73" xfId="5" applyNumberFormat="1" applyFont="1" applyFill="1" applyBorder="1" applyAlignment="1">
      <alignment horizontal="right" vertical="top"/>
    </xf>
    <xf numFmtId="0" fontId="2" fillId="0" borderId="89" xfId="0" applyFont="1" applyFill="1" applyBorder="1" applyAlignment="1">
      <alignment horizontal="center" vertical="center"/>
    </xf>
    <xf numFmtId="0" fontId="4" fillId="0" borderId="15" xfId="0" applyFont="1" applyFill="1" applyBorder="1" applyAlignment="1">
      <alignment vertical="center"/>
    </xf>
    <xf numFmtId="0" fontId="2" fillId="0" borderId="15" xfId="0" applyFont="1" applyFill="1" applyBorder="1" applyAlignment="1">
      <alignment horizontal="center" vertical="center"/>
    </xf>
    <xf numFmtId="4" fontId="2" fillId="0" borderId="15" xfId="0" applyNumberFormat="1" applyFont="1" applyFill="1" applyBorder="1" applyAlignment="1">
      <alignment horizontal="center" vertical="center"/>
    </xf>
    <xf numFmtId="165" fontId="2" fillId="0" borderId="15" xfId="26" applyNumberFormat="1" applyFont="1" applyFill="1" applyBorder="1" applyAlignment="1">
      <alignment horizontal="right" vertical="center"/>
    </xf>
    <xf numFmtId="165" fontId="2" fillId="0" borderId="90" xfId="26" applyNumberFormat="1" applyFont="1" applyFill="1" applyBorder="1" applyAlignment="1">
      <alignment horizontal="right" vertical="center"/>
    </xf>
    <xf numFmtId="0" fontId="4" fillId="0" borderId="73" xfId="0" applyFont="1" applyFill="1" applyBorder="1" applyAlignment="1">
      <alignment horizontal="left" vertical="center" wrapText="1"/>
    </xf>
    <xf numFmtId="0" fontId="0" fillId="0" borderId="73" xfId="0" applyFill="1" applyBorder="1" applyAlignment="1">
      <alignment horizontal="center" vertical="top"/>
    </xf>
    <xf numFmtId="0" fontId="2" fillId="0" borderId="73" xfId="0" applyFont="1" applyFill="1" applyBorder="1" applyAlignment="1">
      <alignment vertical="top"/>
    </xf>
    <xf numFmtId="0" fontId="3" fillId="0" borderId="71" xfId="2" applyFont="1" applyFill="1" applyBorder="1" applyAlignment="1"/>
    <xf numFmtId="0" fontId="3" fillId="0" borderId="71" xfId="2" applyFont="1" applyFill="1" applyBorder="1" applyAlignment="1">
      <alignment horizontal="center"/>
    </xf>
    <xf numFmtId="2" fontId="3" fillId="0" borderId="71" xfId="2" applyNumberFormat="1" applyFont="1" applyFill="1" applyBorder="1" applyAlignment="1">
      <alignment horizontal="center"/>
    </xf>
    <xf numFmtId="165" fontId="3" fillId="0" borderId="71" xfId="5" applyNumberFormat="1" applyFont="1" applyFill="1" applyBorder="1" applyAlignment="1">
      <alignment horizontal="right"/>
    </xf>
    <xf numFmtId="165" fontId="3" fillId="0" borderId="88" xfId="5" applyNumberFormat="1" applyFont="1" applyFill="1" applyBorder="1" applyAlignment="1">
      <alignment horizontal="right"/>
    </xf>
    <xf numFmtId="165" fontId="14" fillId="0" borderId="73" xfId="5" applyNumberFormat="1" applyFont="1" applyFill="1" applyBorder="1" applyAlignment="1">
      <alignment horizontal="right" vertical="center"/>
    </xf>
    <xf numFmtId="165" fontId="2" fillId="0" borderId="73" xfId="27" applyNumberFormat="1" applyFont="1" applyFill="1" applyBorder="1" applyAlignment="1">
      <alignment horizontal="right" vertical="center"/>
    </xf>
    <xf numFmtId="0" fontId="2" fillId="0" borderId="73" xfId="0" quotePrefix="1" applyFont="1" applyFill="1" applyBorder="1" applyAlignment="1">
      <alignment horizontal="center" vertical="center"/>
    </xf>
    <xf numFmtId="0" fontId="2" fillId="0" borderId="70" xfId="0" applyFont="1" applyFill="1" applyBorder="1" applyAlignment="1">
      <alignment horizontal="left" vertical="center" wrapText="1"/>
    </xf>
    <xf numFmtId="0" fontId="2" fillId="0" borderId="20" xfId="2" quotePrefix="1" applyFont="1" applyFill="1" applyBorder="1" applyAlignment="1">
      <alignment horizontal="center" vertical="center"/>
    </xf>
    <xf numFmtId="0" fontId="2" fillId="0" borderId="20" xfId="2" applyFont="1" applyFill="1" applyBorder="1" applyAlignment="1">
      <alignment horizontal="left" vertical="center" wrapText="1"/>
    </xf>
    <xf numFmtId="3" fontId="2" fillId="0" borderId="20" xfId="2" applyNumberFormat="1" applyFont="1" applyFill="1" applyBorder="1" applyAlignment="1">
      <alignment horizontal="center" vertical="center"/>
    </xf>
    <xf numFmtId="165" fontId="2" fillId="0" borderId="20" xfId="5" applyNumberFormat="1" applyFont="1" applyFill="1" applyBorder="1" applyAlignment="1">
      <alignment horizontal="right" vertical="center"/>
    </xf>
    <xf numFmtId="165" fontId="2" fillId="0" borderId="71" xfId="89" applyNumberFormat="1" applyFont="1" applyFill="1" applyBorder="1" applyAlignment="1">
      <alignment horizontal="center" vertical="center"/>
    </xf>
    <xf numFmtId="165" fontId="2" fillId="0" borderId="53" xfId="89" applyNumberFormat="1" applyFont="1" applyFill="1" applyBorder="1" applyAlignment="1">
      <alignment horizontal="right" vertical="center"/>
    </xf>
    <xf numFmtId="0" fontId="2" fillId="2" borderId="53" xfId="2" applyFont="1" applyFill="1" applyBorder="1" applyAlignment="1">
      <alignment horizontal="center" vertical="center"/>
    </xf>
    <xf numFmtId="172" fontId="2" fillId="2" borderId="53" xfId="5" applyNumberFormat="1" applyFont="1" applyFill="1" applyBorder="1" applyAlignment="1">
      <alignment horizontal="right" vertical="center"/>
    </xf>
    <xf numFmtId="0" fontId="4" fillId="2" borderId="53" xfId="2" applyFont="1" applyFill="1" applyBorder="1" applyAlignment="1" applyProtection="1">
      <alignment horizontal="left" vertical="center" wrapText="1"/>
    </xf>
    <xf numFmtId="0" fontId="2" fillId="2" borderId="53" xfId="2" applyFont="1" applyFill="1" applyBorder="1" applyAlignment="1" applyProtection="1">
      <alignment horizontal="centerContinuous" vertical="center"/>
    </xf>
    <xf numFmtId="0" fontId="2" fillId="2" borderId="53" xfId="2" applyFont="1" applyFill="1" applyBorder="1" applyAlignment="1" applyProtection="1">
      <alignment horizontal="left" vertical="center" wrapText="1"/>
    </xf>
    <xf numFmtId="165" fontId="2" fillId="3" borderId="0" xfId="1" applyNumberFormat="1" applyFont="1" applyFill="1" applyBorder="1" applyAlignment="1">
      <alignment vertical="center"/>
    </xf>
    <xf numFmtId="165" fontId="2" fillId="3" borderId="0" xfId="2" applyNumberFormat="1" applyFont="1" applyFill="1" applyBorder="1" applyAlignment="1">
      <alignment vertical="center"/>
    </xf>
    <xf numFmtId="0" fontId="3" fillId="2" borderId="0" xfId="0" applyFont="1" applyFill="1" applyBorder="1" applyAlignment="1">
      <alignment horizontal="justify" vertical="center" wrapText="1"/>
    </xf>
    <xf numFmtId="3" fontId="3" fillId="2" borderId="53" xfId="2" applyNumberFormat="1" applyFont="1" applyFill="1" applyBorder="1" applyAlignment="1">
      <alignment vertical="center"/>
    </xf>
    <xf numFmtId="0" fontId="3" fillId="3" borderId="70" xfId="2" applyFont="1" applyFill="1" applyBorder="1" applyAlignment="1">
      <alignment horizontal="center" vertical="center"/>
    </xf>
    <xf numFmtId="0" fontId="2" fillId="3" borderId="92" xfId="2" applyFont="1" applyFill="1" applyBorder="1" applyAlignment="1">
      <alignment horizontal="center" vertical="center"/>
    </xf>
    <xf numFmtId="0" fontId="2" fillId="3" borderId="0" xfId="2" applyFont="1" applyFill="1" applyBorder="1" applyAlignment="1">
      <alignment horizontal="right" vertical="center"/>
    </xf>
    <xf numFmtId="0" fontId="2" fillId="3" borderId="101" xfId="2" applyFont="1" applyFill="1" applyBorder="1" applyAlignment="1">
      <alignment horizontal="center" vertical="center"/>
    </xf>
    <xf numFmtId="0" fontId="2" fillId="3" borderId="1" xfId="2" applyFont="1" applyFill="1" applyBorder="1" applyAlignment="1">
      <alignment horizontal="center" vertical="center"/>
    </xf>
    <xf numFmtId="0" fontId="2" fillId="3" borderId="1" xfId="2" applyFont="1" applyFill="1" applyBorder="1" applyAlignment="1">
      <alignment horizontal="right" vertical="center"/>
    </xf>
    <xf numFmtId="0" fontId="2" fillId="3" borderId="46" xfId="2" applyFont="1" applyFill="1" applyBorder="1" applyAlignment="1">
      <alignment vertical="center"/>
    </xf>
    <xf numFmtId="0" fontId="3" fillId="3" borderId="82" xfId="2" applyFont="1" applyFill="1" applyBorder="1" applyAlignment="1">
      <alignment horizontal="center" vertical="center"/>
    </xf>
    <xf numFmtId="0" fontId="3" fillId="3" borderId="102" xfId="2" applyFont="1" applyFill="1" applyBorder="1" applyAlignment="1">
      <alignment horizontal="center" vertical="center"/>
    </xf>
    <xf numFmtId="4" fontId="3" fillId="3" borderId="25" xfId="2" applyNumberFormat="1" applyFont="1" applyFill="1" applyBorder="1" applyAlignment="1">
      <alignment horizontal="center" vertical="center"/>
    </xf>
    <xf numFmtId="0" fontId="3" fillId="3" borderId="25" xfId="2" applyFont="1" applyFill="1" applyBorder="1" applyAlignment="1">
      <alignment horizontal="center" vertical="center"/>
    </xf>
    <xf numFmtId="0" fontId="3" fillId="3" borderId="103" xfId="2" applyFont="1" applyFill="1" applyBorder="1" applyAlignment="1">
      <alignment horizontal="center" vertical="center"/>
    </xf>
    <xf numFmtId="0" fontId="3" fillId="3" borderId="104" xfId="2" applyFont="1" applyFill="1" applyBorder="1" applyAlignment="1">
      <alignment horizontal="right" vertical="center"/>
    </xf>
    <xf numFmtId="0" fontId="3" fillId="3" borderId="88" xfId="2" applyFont="1" applyFill="1" applyBorder="1" applyAlignment="1">
      <alignment horizontal="center" vertical="center"/>
    </xf>
    <xf numFmtId="0" fontId="3" fillId="3" borderId="105" xfId="2" applyFont="1" applyFill="1" applyBorder="1" applyAlignment="1">
      <alignment horizontal="center" vertical="center"/>
    </xf>
    <xf numFmtId="0" fontId="3" fillId="3" borderId="106" xfId="2" quotePrefix="1" applyFont="1" applyFill="1" applyBorder="1" applyAlignment="1">
      <alignment horizontal="center" vertical="center" wrapText="1"/>
    </xf>
    <xf numFmtId="0" fontId="3" fillId="3" borderId="107" xfId="2" quotePrefix="1" applyFont="1" applyFill="1" applyBorder="1" applyAlignment="1">
      <alignment horizontal="right" vertical="center"/>
    </xf>
    <xf numFmtId="0" fontId="2" fillId="3" borderId="107" xfId="2" applyFont="1" applyFill="1" applyBorder="1" applyAlignment="1">
      <alignment vertical="center"/>
    </xf>
    <xf numFmtId="0" fontId="2" fillId="3" borderId="88" xfId="2" applyFont="1" applyFill="1" applyBorder="1" applyAlignment="1">
      <alignment horizontal="center" vertical="center"/>
    </xf>
    <xf numFmtId="0" fontId="2" fillId="3" borderId="88" xfId="2" quotePrefix="1" applyFont="1" applyFill="1" applyBorder="1" applyAlignment="1">
      <alignment horizontal="center" vertical="center"/>
    </xf>
    <xf numFmtId="170" fontId="3" fillId="2" borderId="88" xfId="2" applyNumberFormat="1" applyFont="1" applyFill="1" applyBorder="1" applyAlignment="1">
      <alignment horizontal="center" vertical="center"/>
    </xf>
    <xf numFmtId="0" fontId="2" fillId="2" borderId="70" xfId="2" applyFont="1" applyFill="1" applyBorder="1" applyAlignment="1">
      <alignment horizontal="left" vertical="center"/>
    </xf>
    <xf numFmtId="0" fontId="3" fillId="2" borderId="70" xfId="2" applyFont="1" applyFill="1" applyBorder="1" applyAlignment="1">
      <alignment vertical="center" wrapText="1"/>
    </xf>
    <xf numFmtId="0" fontId="2" fillId="2" borderId="92" xfId="2" applyFont="1" applyFill="1" applyBorder="1" applyAlignment="1">
      <alignment vertical="center"/>
    </xf>
    <xf numFmtId="0" fontId="3" fillId="2" borderId="92" xfId="2" applyFont="1" applyFill="1" applyBorder="1" applyAlignment="1">
      <alignment vertical="center"/>
    </xf>
    <xf numFmtId="0" fontId="2" fillId="2" borderId="88" xfId="0" quotePrefix="1" applyFont="1" applyFill="1" applyBorder="1" applyAlignment="1">
      <alignment horizontal="center" vertical="center"/>
    </xf>
    <xf numFmtId="165" fontId="14" fillId="2" borderId="91" xfId="70" applyNumberFormat="1" applyFont="1" applyFill="1" applyBorder="1"/>
    <xf numFmtId="0" fontId="2" fillId="2" borderId="91" xfId="2" applyFill="1" applyBorder="1" applyAlignment="1">
      <alignment horizontal="center"/>
    </xf>
    <xf numFmtId="165" fontId="15" fillId="2" borderId="91" xfId="24" applyNumberFormat="1" applyFont="1" applyFill="1" applyBorder="1"/>
    <xf numFmtId="165" fontId="14" fillId="2" borderId="91" xfId="24" applyNumberFormat="1" applyFont="1" applyFill="1" applyBorder="1"/>
    <xf numFmtId="43" fontId="2" fillId="2" borderId="0" xfId="1" applyFont="1" applyFill="1"/>
    <xf numFmtId="0" fontId="14" fillId="2" borderId="0" xfId="2" applyFont="1" applyFill="1" applyBorder="1" applyAlignment="1">
      <alignment horizontal="right"/>
    </xf>
    <xf numFmtId="0" fontId="3" fillId="3" borderId="0" xfId="2" applyFont="1" applyFill="1" applyAlignment="1">
      <alignment horizontal="right" vertical="center"/>
    </xf>
    <xf numFmtId="43" fontId="3" fillId="2" borderId="0" xfId="1" applyFont="1" applyFill="1"/>
    <xf numFmtId="0" fontId="67" fillId="0" borderId="91" xfId="0" applyNumberFormat="1" applyFont="1" applyFill="1" applyBorder="1" applyAlignment="1" applyProtection="1"/>
    <xf numFmtId="0" fontId="69" fillId="0" borderId="91" xfId="0" applyNumberFormat="1" applyFont="1" applyFill="1" applyBorder="1" applyAlignment="1" applyProtection="1">
      <alignment horizontal="center"/>
    </xf>
    <xf numFmtId="165" fontId="0" fillId="0" borderId="91" xfId="1" applyNumberFormat="1" applyFont="1" applyFill="1" applyBorder="1" applyAlignment="1">
      <alignment horizontal="center"/>
    </xf>
    <xf numFmtId="37" fontId="48" fillId="0" borderId="91" xfId="0" applyNumberFormat="1" applyFont="1" applyFill="1" applyBorder="1" applyAlignment="1">
      <alignment horizontal="right"/>
    </xf>
    <xf numFmtId="3" fontId="2" fillId="2" borderId="0" xfId="2" applyNumberFormat="1" applyFill="1"/>
    <xf numFmtId="43" fontId="2" fillId="2" borderId="0" xfId="2" applyNumberFormat="1" applyFill="1"/>
    <xf numFmtId="165" fontId="2" fillId="2" borderId="0" xfId="2" applyNumberFormat="1" applyFill="1"/>
    <xf numFmtId="43" fontId="3" fillId="0" borderId="46" xfId="5" applyFont="1" applyFill="1" applyBorder="1" applyAlignment="1">
      <alignment horizontal="right" vertical="center"/>
    </xf>
    <xf numFmtId="165" fontId="14" fillId="0" borderId="91" xfId="5" applyNumberFormat="1" applyFont="1" applyFill="1" applyBorder="1" applyAlignment="1">
      <alignment horizontal="right" vertical="center"/>
    </xf>
    <xf numFmtId="0" fontId="0" fillId="0" borderId="91" xfId="0" applyFill="1" applyBorder="1"/>
    <xf numFmtId="0" fontId="0" fillId="0" borderId="91" xfId="0" applyFill="1" applyBorder="1" applyAlignment="1">
      <alignment horizontal="center"/>
    </xf>
    <xf numFmtId="165" fontId="0" fillId="0" borderId="91" xfId="0" applyNumberFormat="1" applyFill="1" applyBorder="1" applyAlignment="1">
      <alignment horizontal="center"/>
    </xf>
    <xf numFmtId="0" fontId="3" fillId="3" borderId="0" xfId="2" applyFont="1" applyFill="1" applyBorder="1" applyAlignment="1">
      <alignment horizontal="center" vertical="center"/>
    </xf>
    <xf numFmtId="3" fontId="39" fillId="6" borderId="108" xfId="0" applyNumberFormat="1" applyFont="1" applyFill="1" applyBorder="1" applyAlignment="1">
      <alignment horizontal="right" vertical="center"/>
    </xf>
    <xf numFmtId="2" fontId="69" fillId="0" borderId="21" xfId="0" applyNumberFormat="1" applyFont="1" applyFill="1" applyBorder="1" applyAlignment="1" applyProtection="1">
      <alignment horizontal="center"/>
    </xf>
    <xf numFmtId="43" fontId="2" fillId="3" borderId="0" xfId="2" applyNumberFormat="1" applyFont="1" applyFill="1" applyBorder="1" applyAlignment="1">
      <alignment vertical="center"/>
    </xf>
    <xf numFmtId="43" fontId="2" fillId="2" borderId="0" xfId="1" applyFont="1" applyFill="1" applyBorder="1" applyAlignment="1">
      <alignment vertical="center"/>
    </xf>
    <xf numFmtId="43" fontId="15" fillId="2" borderId="0" xfId="2" applyNumberFormat="1" applyFont="1" applyFill="1" applyBorder="1" applyAlignment="1">
      <alignment vertical="center"/>
    </xf>
    <xf numFmtId="43" fontId="15" fillId="2" borderId="0" xfId="1" applyFont="1" applyFill="1" applyAlignment="1">
      <alignment vertical="center"/>
    </xf>
    <xf numFmtId="43" fontId="15" fillId="2" borderId="0" xfId="2" applyNumberFormat="1" applyFont="1" applyFill="1" applyAlignment="1">
      <alignment vertical="center"/>
    </xf>
    <xf numFmtId="43" fontId="2" fillId="2" borderId="0" xfId="2" applyNumberFormat="1" applyFont="1" applyFill="1" applyAlignment="1">
      <alignment vertical="center"/>
    </xf>
    <xf numFmtId="0" fontId="2" fillId="3" borderId="53" xfId="2" applyFont="1" applyFill="1" applyBorder="1" applyAlignment="1">
      <alignment horizontal="center" vertical="center"/>
    </xf>
    <xf numFmtId="0" fontId="2" fillId="0" borderId="73" xfId="0" applyFont="1" applyFill="1" applyBorder="1" applyAlignment="1" applyProtection="1">
      <alignment horizontal="center" vertical="center"/>
    </xf>
    <xf numFmtId="165" fontId="2" fillId="0" borderId="53" xfId="1" applyNumberFormat="1" applyFont="1" applyFill="1" applyBorder="1" applyAlignment="1">
      <alignment horizontal="right" vertical="center"/>
    </xf>
    <xf numFmtId="0" fontId="2" fillId="0" borderId="73" xfId="0" quotePrefix="1" applyFont="1" applyFill="1" applyBorder="1" applyAlignment="1" applyProtection="1">
      <alignment horizontal="center" vertical="center"/>
    </xf>
    <xf numFmtId="0" fontId="2" fillId="0" borderId="53" xfId="0" applyFont="1" applyBorder="1" applyAlignment="1">
      <alignment horizontal="left" vertical="center" wrapText="1"/>
    </xf>
    <xf numFmtId="0" fontId="2" fillId="0" borderId="53" xfId="0" applyFont="1" applyBorder="1" applyAlignment="1">
      <alignment horizontal="center" vertical="center"/>
    </xf>
    <xf numFmtId="9" fontId="2" fillId="0" borderId="53" xfId="90" applyFont="1" applyFill="1" applyBorder="1" applyAlignment="1" applyProtection="1">
      <alignment horizontal="center" vertical="center"/>
    </xf>
    <xf numFmtId="165" fontId="2" fillId="0" borderId="53" xfId="78" applyNumberFormat="1" applyFont="1" applyFill="1" applyBorder="1" applyAlignment="1">
      <alignment horizontal="right" vertical="center"/>
    </xf>
    <xf numFmtId="0" fontId="3" fillId="2" borderId="0" xfId="2" quotePrefix="1" applyFont="1" applyFill="1" applyAlignment="1" applyProtection="1">
      <alignment horizontal="left" vertical="center"/>
    </xf>
    <xf numFmtId="3" fontId="3" fillId="0" borderId="53" xfId="0" applyNumberFormat="1" applyFont="1" applyBorder="1" applyAlignment="1">
      <alignment horizontal="center" vertical="top"/>
    </xf>
    <xf numFmtId="0" fontId="3" fillId="0" borderId="0" xfId="0" applyFont="1" applyBorder="1" applyAlignment="1">
      <alignment horizontal="center" vertical="top"/>
    </xf>
    <xf numFmtId="0" fontId="3" fillId="0" borderId="55" xfId="0" applyFont="1" applyBorder="1" applyAlignment="1">
      <alignment horizontal="center" vertical="top" wrapText="1"/>
    </xf>
    <xf numFmtId="43" fontId="3" fillId="0" borderId="109" xfId="1" applyFont="1" applyBorder="1" applyAlignment="1">
      <alignment horizontal="center" vertical="top" wrapText="1"/>
    </xf>
    <xf numFmtId="165" fontId="3" fillId="0" borderId="0" xfId="1" applyNumberFormat="1" applyFont="1" applyBorder="1" applyAlignment="1">
      <alignment horizontal="center" vertical="top" wrapText="1"/>
    </xf>
    <xf numFmtId="0" fontId="3" fillId="3" borderId="0" xfId="2" applyFont="1" applyFill="1" applyBorder="1" applyAlignment="1">
      <alignment horizontal="center" vertical="center"/>
    </xf>
    <xf numFmtId="0" fontId="3" fillId="2" borderId="0" xfId="0" quotePrefix="1" applyFont="1" applyFill="1" applyAlignment="1" applyProtection="1">
      <alignment horizontal="left" vertical="center"/>
    </xf>
    <xf numFmtId="0" fontId="3" fillId="3" borderId="2" xfId="0" applyFont="1" applyFill="1" applyBorder="1" applyAlignment="1">
      <alignment horizontal="center" vertical="top"/>
    </xf>
    <xf numFmtId="0" fontId="3" fillId="2" borderId="2" xfId="0" applyFont="1" applyFill="1" applyBorder="1" applyAlignment="1">
      <alignment horizontal="center" vertical="center"/>
    </xf>
    <xf numFmtId="4" fontId="3" fillId="2" borderId="2" xfId="0" applyNumberFormat="1" applyFont="1" applyFill="1" applyBorder="1" applyAlignment="1">
      <alignment horizontal="center" vertical="center"/>
    </xf>
    <xf numFmtId="165" fontId="3" fillId="3" borderId="2" xfId="23" applyNumberFormat="1" applyFont="1" applyFill="1" applyBorder="1" applyAlignment="1">
      <alignment horizontal="center" vertical="center"/>
    </xf>
    <xf numFmtId="0" fontId="2" fillId="3" borderId="43" xfId="0" applyFont="1" applyFill="1" applyBorder="1" applyAlignment="1">
      <alignment horizontal="center" vertical="top"/>
    </xf>
    <xf numFmtId="0" fontId="2" fillId="2" borderId="62" xfId="0" applyFont="1" applyFill="1" applyBorder="1" applyAlignment="1">
      <alignment horizontal="left" vertical="center" wrapText="1"/>
    </xf>
    <xf numFmtId="0" fontId="2" fillId="2" borderId="62" xfId="0" applyFont="1" applyFill="1" applyBorder="1" applyAlignment="1">
      <alignment horizontal="center" vertical="center"/>
    </xf>
    <xf numFmtId="165" fontId="2" fillId="3" borderId="62" xfId="23" applyNumberFormat="1" applyFont="1" applyFill="1" applyBorder="1" applyAlignment="1">
      <alignment horizontal="right" vertical="center"/>
    </xf>
    <xf numFmtId="165" fontId="2" fillId="3" borderId="105" xfId="23" applyNumberFormat="1" applyFont="1" applyFill="1" applyBorder="1" applyAlignment="1">
      <alignment horizontal="right" vertical="center"/>
    </xf>
    <xf numFmtId="165" fontId="3" fillId="2" borderId="73" xfId="89" applyNumberFormat="1" applyFont="1" applyFill="1" applyBorder="1" applyAlignment="1">
      <alignment horizontal="centerContinuous" vertical="center"/>
    </xf>
    <xf numFmtId="165" fontId="2" fillId="2" borderId="73" xfId="89" applyNumberFormat="1" applyFont="1" applyFill="1" applyBorder="1" applyAlignment="1">
      <alignment vertical="center"/>
    </xf>
    <xf numFmtId="4" fontId="2" fillId="2" borderId="87" xfId="0" applyNumberFormat="1" applyFont="1" applyFill="1" applyBorder="1" applyAlignment="1">
      <alignment horizontal="center" vertical="center"/>
    </xf>
    <xf numFmtId="165" fontId="2" fillId="2" borderId="42" xfId="22" applyNumberFormat="1" applyFont="1" applyFill="1" applyBorder="1" applyAlignment="1">
      <alignment horizontal="right" vertical="center"/>
    </xf>
    <xf numFmtId="4" fontId="2" fillId="2" borderId="73" xfId="0" applyNumberFormat="1" applyFont="1" applyFill="1" applyBorder="1" applyAlignment="1">
      <alignment horizontal="center" vertical="center"/>
    </xf>
    <xf numFmtId="0" fontId="10" fillId="2" borderId="73" xfId="0" quotePrefix="1" applyFont="1" applyFill="1" applyBorder="1" applyAlignment="1">
      <alignment horizontal="left" vertical="center" wrapText="1"/>
    </xf>
    <xf numFmtId="0" fontId="2" fillId="2" borderId="73" xfId="0" quotePrefix="1" applyFont="1" applyFill="1" applyBorder="1" applyAlignment="1">
      <alignment horizontal="left" vertical="center"/>
    </xf>
    <xf numFmtId="0" fontId="69" fillId="2" borderId="73" xfId="0" applyFont="1" applyFill="1" applyBorder="1" applyAlignment="1">
      <alignment horizontal="center" vertical="center"/>
    </xf>
    <xf numFmtId="0" fontId="6" fillId="2" borderId="70" xfId="0" applyFont="1" applyFill="1" applyBorder="1" applyAlignment="1">
      <alignment horizontal="left" vertical="center"/>
    </xf>
    <xf numFmtId="4" fontId="69" fillId="2" borderId="73" xfId="0" applyNumberFormat="1" applyFont="1" applyFill="1" applyBorder="1" applyAlignment="1">
      <alignment horizontal="center" vertical="center"/>
    </xf>
    <xf numFmtId="165" fontId="2" fillId="2" borderId="73" xfId="22" applyNumberFormat="1" applyFont="1" applyFill="1" applyBorder="1" applyAlignment="1">
      <alignment horizontal="center" vertical="center"/>
    </xf>
    <xf numFmtId="0" fontId="10" fillId="2" borderId="70" xfId="0" applyFont="1" applyFill="1" applyBorder="1" applyAlignment="1">
      <alignment horizontal="left" vertical="center" wrapText="1"/>
    </xf>
    <xf numFmtId="165" fontId="2" fillId="2" borderId="0" xfId="22" applyNumberFormat="1" applyFont="1" applyFill="1" applyBorder="1" applyAlignment="1">
      <alignment vertical="top"/>
    </xf>
    <xf numFmtId="0" fontId="2" fillId="2" borderId="70" xfId="0" applyFont="1" applyFill="1" applyBorder="1" applyAlignment="1">
      <alignment horizontal="center" vertical="center"/>
    </xf>
    <xf numFmtId="0" fontId="3" fillId="2" borderId="110" xfId="0" applyFont="1" applyFill="1" applyBorder="1" applyAlignment="1" applyProtection="1">
      <alignment horizontal="center" vertical="center"/>
    </xf>
    <xf numFmtId="0" fontId="3" fillId="2" borderId="111" xfId="0" applyFont="1" applyFill="1" applyBorder="1" applyAlignment="1" applyProtection="1">
      <alignment horizontal="left" vertical="center" wrapText="1"/>
    </xf>
    <xf numFmtId="0" fontId="3" fillId="2" borderId="111" xfId="0" applyFont="1" applyFill="1" applyBorder="1" applyAlignment="1" applyProtection="1">
      <alignment horizontal="center" vertical="center"/>
    </xf>
    <xf numFmtId="170" fontId="3" fillId="2" borderId="111" xfId="0" applyNumberFormat="1" applyFont="1" applyFill="1" applyBorder="1" applyAlignment="1" applyProtection="1">
      <alignment horizontal="center" vertical="center"/>
    </xf>
    <xf numFmtId="165" fontId="3" fillId="2" borderId="111" xfId="22" applyNumberFormat="1" applyFont="1" applyFill="1" applyBorder="1" applyAlignment="1">
      <alignment horizontal="right" vertical="center"/>
    </xf>
    <xf numFmtId="165" fontId="3" fillId="2" borderId="112" xfId="22" applyNumberFormat="1" applyFont="1" applyFill="1" applyBorder="1" applyAlignment="1">
      <alignment horizontal="right" vertical="center"/>
    </xf>
    <xf numFmtId="0" fontId="6" fillId="2" borderId="73" xfId="0" quotePrefix="1" applyFont="1" applyFill="1" applyBorder="1" applyAlignment="1">
      <alignment horizontal="left" vertical="center"/>
    </xf>
    <xf numFmtId="0" fontId="10" fillId="2" borderId="73" xfId="0" applyFont="1" applyFill="1" applyBorder="1" applyAlignment="1">
      <alignment vertical="center"/>
    </xf>
    <xf numFmtId="0" fontId="69" fillId="2" borderId="9" xfId="0" applyFont="1" applyFill="1" applyBorder="1" applyAlignment="1">
      <alignment vertical="top" wrapText="1"/>
    </xf>
    <xf numFmtId="0" fontId="2" fillId="2" borderId="73" xfId="2" quotePrefix="1" applyFont="1" applyFill="1" applyBorder="1" applyAlignment="1">
      <alignment horizontal="center" vertical="center"/>
    </xf>
    <xf numFmtId="0" fontId="6" fillId="2" borderId="42" xfId="0" applyFont="1" applyFill="1" applyBorder="1" applyAlignment="1">
      <alignment vertical="center"/>
    </xf>
    <xf numFmtId="2" fontId="2" fillId="2" borderId="70" xfId="0" applyNumberFormat="1" applyFont="1" applyFill="1" applyBorder="1" applyAlignment="1">
      <alignment horizontal="center" vertical="center"/>
    </xf>
    <xf numFmtId="165" fontId="2" fillId="2" borderId="9" xfId="23" applyNumberFormat="1" applyFont="1" applyFill="1" applyBorder="1" applyAlignment="1">
      <alignment horizontal="center" vertical="center"/>
    </xf>
    <xf numFmtId="165" fontId="2" fillId="2" borderId="73" xfId="23" applyNumberFormat="1" applyFont="1" applyFill="1" applyBorder="1" applyAlignment="1">
      <alignment horizontal="right" vertical="center"/>
    </xf>
    <xf numFmtId="0" fontId="2" fillId="2" borderId="71" xfId="0" applyFont="1" applyFill="1" applyBorder="1" applyAlignment="1">
      <alignment horizontal="left" vertical="center" wrapText="1"/>
    </xf>
    <xf numFmtId="0" fontId="2" fillId="2" borderId="42" xfId="0" applyFont="1" applyFill="1" applyBorder="1" applyAlignment="1">
      <alignment horizontal="center" vertical="center"/>
    </xf>
    <xf numFmtId="2" fontId="2" fillId="2" borderId="87" xfId="0" applyNumberFormat="1" applyFont="1" applyFill="1" applyBorder="1" applyAlignment="1">
      <alignment horizontal="center" vertical="center"/>
    </xf>
    <xf numFmtId="2" fontId="2" fillId="2" borderId="0" xfId="0" applyNumberFormat="1" applyFont="1" applyFill="1" applyBorder="1" applyAlignment="1">
      <alignment horizontal="center" vertical="center"/>
    </xf>
    <xf numFmtId="165" fontId="2" fillId="2" borderId="71" xfId="23" applyNumberFormat="1" applyFont="1" applyFill="1" applyBorder="1" applyAlignment="1">
      <alignment horizontal="center" vertical="center"/>
    </xf>
    <xf numFmtId="0" fontId="2" fillId="2" borderId="42" xfId="0" applyFont="1" applyFill="1" applyBorder="1" applyAlignment="1">
      <alignment vertical="center"/>
    </xf>
    <xf numFmtId="4" fontId="2" fillId="2" borderId="70" xfId="0" applyNumberFormat="1" applyFont="1" applyFill="1" applyBorder="1" applyAlignment="1">
      <alignment horizontal="center" vertical="center"/>
    </xf>
    <xf numFmtId="165" fontId="2" fillId="2" borderId="0" xfId="22" applyNumberFormat="1" applyFont="1" applyFill="1" applyBorder="1" applyAlignment="1">
      <alignment horizontal="right" vertical="center"/>
    </xf>
    <xf numFmtId="3" fontId="2" fillId="0" borderId="0" xfId="0" applyNumberFormat="1" applyFont="1" applyAlignment="1">
      <alignment horizontal="center" vertical="center"/>
    </xf>
    <xf numFmtId="0" fontId="3" fillId="3" borderId="110" xfId="0" applyFont="1" applyFill="1" applyBorder="1" applyAlignment="1">
      <alignment horizontal="center" vertical="center"/>
    </xf>
    <xf numFmtId="0" fontId="3" fillId="3" borderId="111" xfId="0" applyFont="1" applyFill="1" applyBorder="1" applyAlignment="1">
      <alignment horizontal="left" vertical="center" wrapText="1"/>
    </xf>
    <xf numFmtId="0" fontId="3" fillId="3" borderId="111" xfId="0" applyFont="1" applyFill="1" applyBorder="1" applyAlignment="1">
      <alignment horizontal="center" vertical="center"/>
    </xf>
    <xf numFmtId="1" fontId="3" fillId="3" borderId="111" xfId="0" applyNumberFormat="1" applyFont="1" applyFill="1" applyBorder="1" applyAlignment="1">
      <alignment horizontal="center" vertical="center"/>
    </xf>
    <xf numFmtId="165" fontId="3" fillId="2" borderId="112" xfId="18" applyNumberFormat="1" applyFont="1" applyFill="1" applyBorder="1" applyAlignment="1">
      <alignment horizontal="right" vertical="center"/>
    </xf>
    <xf numFmtId="165" fontId="3" fillId="3" borderId="112" xfId="23" applyNumberFormat="1" applyFont="1" applyFill="1" applyBorder="1" applyAlignment="1">
      <alignment horizontal="right" vertical="center"/>
    </xf>
    <xf numFmtId="0" fontId="2" fillId="3" borderId="87" xfId="0" applyFont="1" applyFill="1" applyBorder="1" applyAlignment="1">
      <alignment horizontal="center" vertical="top"/>
    </xf>
    <xf numFmtId="0" fontId="10" fillId="2" borderId="42" xfId="0" applyFont="1" applyFill="1" applyBorder="1" applyAlignment="1">
      <alignment horizontal="left" vertical="center" wrapText="1"/>
    </xf>
    <xf numFmtId="170" fontId="2" fillId="2" borderId="87" xfId="0" applyNumberFormat="1" applyFont="1" applyFill="1" applyBorder="1" applyAlignment="1">
      <alignment horizontal="center" vertical="center"/>
    </xf>
    <xf numFmtId="165" fontId="2" fillId="3" borderId="42" xfId="23" applyNumberFormat="1" applyFont="1" applyFill="1" applyBorder="1" applyAlignment="1">
      <alignment horizontal="right" vertical="center"/>
    </xf>
    <xf numFmtId="165" fontId="2" fillId="2" borderId="0" xfId="23" applyNumberFormat="1" applyFont="1" applyFill="1" applyBorder="1" applyAlignment="1">
      <alignment horizontal="center" vertical="center"/>
    </xf>
    <xf numFmtId="0" fontId="4" fillId="2" borderId="42" xfId="0" applyFont="1" applyFill="1" applyBorder="1" applyAlignment="1">
      <alignment vertical="center"/>
    </xf>
    <xf numFmtId="165" fontId="2" fillId="2" borderId="42" xfId="23" applyNumberFormat="1" applyFont="1" applyFill="1" applyBorder="1" applyAlignment="1">
      <alignment horizontal="right" vertical="center"/>
    </xf>
    <xf numFmtId="0" fontId="2" fillId="2" borderId="73" xfId="0" applyFont="1" applyFill="1" applyBorder="1" applyAlignment="1">
      <alignment horizontal="center" vertical="top"/>
    </xf>
    <xf numFmtId="165" fontId="2" fillId="2" borderId="71" xfId="23" applyNumberFormat="1" applyFont="1" applyFill="1" applyBorder="1" applyAlignment="1">
      <alignment horizontal="right" vertical="center"/>
    </xf>
    <xf numFmtId="0" fontId="4" fillId="2" borderId="71" xfId="0" applyFont="1" applyFill="1" applyBorder="1" applyAlignment="1">
      <alignment vertical="center"/>
    </xf>
    <xf numFmtId="3" fontId="2" fillId="2" borderId="0" xfId="0" applyNumberFormat="1" applyFont="1" applyFill="1" applyAlignment="1">
      <alignment horizontal="center"/>
    </xf>
    <xf numFmtId="0" fontId="6" fillId="0" borderId="112" xfId="0" quotePrefix="1" applyNumberFormat="1" applyFont="1" applyFill="1" applyBorder="1" applyAlignment="1">
      <alignment horizontal="center" vertical="center"/>
    </xf>
    <xf numFmtId="0" fontId="6" fillId="0" borderId="110" xfId="0" applyFont="1" applyFill="1" applyBorder="1" applyAlignment="1">
      <alignment horizontal="left" vertical="center" wrapText="1"/>
    </xf>
    <xf numFmtId="0" fontId="6" fillId="0" borderId="112" xfId="0" applyFont="1" applyFill="1" applyBorder="1" applyAlignment="1">
      <alignment horizontal="center" vertical="center"/>
    </xf>
    <xf numFmtId="1" fontId="6" fillId="0" borderId="112" xfId="0" applyNumberFormat="1" applyFont="1" applyFill="1" applyBorder="1" applyAlignment="1">
      <alignment horizontal="center" vertical="center"/>
    </xf>
    <xf numFmtId="165" fontId="3" fillId="0" borderId="112" xfId="23" applyNumberFormat="1" applyFont="1" applyFill="1" applyBorder="1" applyAlignment="1">
      <alignment horizontal="right" vertical="center"/>
    </xf>
    <xf numFmtId="165" fontId="3" fillId="2" borderId="86" xfId="18" applyNumberFormat="1" applyFont="1" applyFill="1" applyBorder="1" applyAlignment="1">
      <alignment horizontal="center" vertical="center"/>
    </xf>
    <xf numFmtId="0" fontId="69" fillId="0" borderId="0" xfId="0" applyFont="1"/>
    <xf numFmtId="0" fontId="3" fillId="3" borderId="113" xfId="0" applyFont="1" applyFill="1" applyBorder="1" applyAlignment="1">
      <alignment horizontal="center" vertical="top"/>
    </xf>
    <xf numFmtId="0" fontId="3" fillId="2" borderId="113" xfId="0" applyFont="1" applyFill="1" applyBorder="1" applyAlignment="1">
      <alignment horizontal="center" vertical="center"/>
    </xf>
    <xf numFmtId="4" fontId="3" fillId="2" borderId="113" xfId="0" applyNumberFormat="1" applyFont="1" applyFill="1" applyBorder="1" applyAlignment="1">
      <alignment horizontal="center" vertical="center"/>
    </xf>
    <xf numFmtId="165" fontId="3" fillId="3" borderId="113" xfId="25" applyNumberFormat="1" applyFont="1" applyFill="1" applyBorder="1" applyAlignment="1">
      <alignment horizontal="center" vertical="center"/>
    </xf>
    <xf numFmtId="165" fontId="2" fillId="3" borderId="62" xfId="25" applyNumberFormat="1" applyFont="1" applyFill="1" applyBorder="1" applyAlignment="1">
      <alignment horizontal="right" vertical="center"/>
    </xf>
    <xf numFmtId="165" fontId="2" fillId="3" borderId="105" xfId="25" applyNumberFormat="1" applyFont="1" applyFill="1" applyBorder="1" applyAlignment="1">
      <alignment horizontal="right" vertical="center"/>
    </xf>
    <xf numFmtId="0" fontId="15" fillId="0" borderId="71" xfId="0" quotePrefix="1" applyFont="1" applyFill="1" applyBorder="1" applyAlignment="1" applyProtection="1">
      <alignment horizontal="left" vertical="center" wrapText="1"/>
    </xf>
    <xf numFmtId="0" fontId="2" fillId="2" borderId="73" xfId="0" applyFont="1" applyFill="1" applyBorder="1" applyAlignment="1">
      <alignment horizontal="center"/>
    </xf>
    <xf numFmtId="0" fontId="4" fillId="2" borderId="73" xfId="0" applyFont="1" applyFill="1" applyBorder="1" applyAlignment="1">
      <alignment vertical="top"/>
    </xf>
    <xf numFmtId="4" fontId="2" fillId="2" borderId="73" xfId="0" applyNumberFormat="1" applyFont="1" applyFill="1" applyBorder="1" applyAlignment="1">
      <alignment horizontal="center" vertical="top"/>
    </xf>
    <xf numFmtId="165" fontId="2" fillId="2" borderId="73" xfId="22" applyNumberFormat="1" applyFont="1" applyFill="1" applyBorder="1" applyAlignment="1">
      <alignment horizontal="right" vertical="top"/>
    </xf>
    <xf numFmtId="0" fontId="2" fillId="2" borderId="71" xfId="0" applyFont="1" applyFill="1" applyBorder="1" applyAlignment="1">
      <alignment horizontal="center" vertical="top"/>
    </xf>
    <xf numFmtId="0" fontId="6" fillId="2" borderId="42" xfId="0" applyFont="1" applyFill="1" applyBorder="1" applyAlignment="1">
      <alignment vertical="top"/>
    </xf>
    <xf numFmtId="165" fontId="2" fillId="2" borderId="71" xfId="22" applyNumberFormat="1" applyFont="1" applyFill="1" applyBorder="1" applyAlignment="1">
      <alignment horizontal="right" vertical="center"/>
    </xf>
    <xf numFmtId="0" fontId="10" fillId="2" borderId="42" xfId="0" quotePrefix="1" applyFont="1" applyFill="1" applyBorder="1" applyAlignment="1">
      <alignment horizontal="left" vertical="top" wrapText="1"/>
    </xf>
    <xf numFmtId="0" fontId="2" fillId="2" borderId="42" xfId="0" applyFont="1" applyFill="1" applyBorder="1" applyAlignment="1">
      <alignment vertical="top"/>
    </xf>
    <xf numFmtId="0" fontId="2" fillId="2" borderId="42" xfId="0" applyFont="1" applyFill="1" applyBorder="1" applyAlignment="1">
      <alignment horizontal="left" vertical="top" wrapText="1"/>
    </xf>
    <xf numFmtId="0" fontId="4" fillId="2" borderId="73" xfId="0" applyFont="1" applyFill="1" applyBorder="1" applyAlignment="1">
      <alignment horizontal="left" vertical="top" wrapText="1"/>
    </xf>
    <xf numFmtId="0" fontId="2" fillId="2" borderId="73" xfId="0" applyFont="1" applyFill="1" applyBorder="1" applyAlignment="1">
      <alignment horizontal="left" vertical="top" wrapText="1"/>
    </xf>
    <xf numFmtId="0" fontId="6" fillId="2" borderId="73" xfId="0" applyFont="1" applyFill="1" applyBorder="1" applyAlignment="1">
      <alignment horizontal="left" vertical="top" wrapText="1"/>
    </xf>
    <xf numFmtId="0" fontId="6" fillId="2" borderId="42" xfId="0" applyFont="1" applyFill="1" applyBorder="1" applyAlignment="1">
      <alignment horizontal="left" vertical="top" wrapText="1"/>
    </xf>
    <xf numFmtId="0" fontId="10" fillId="2" borderId="42" xfId="0" applyFont="1" applyFill="1" applyBorder="1" applyAlignment="1">
      <alignment horizontal="left" vertical="top" wrapText="1"/>
    </xf>
    <xf numFmtId="0" fontId="2" fillId="2" borderId="71" xfId="0" quotePrefix="1" applyFont="1" applyFill="1" applyBorder="1" applyAlignment="1">
      <alignment horizontal="center" vertical="center"/>
    </xf>
    <xf numFmtId="0" fontId="2" fillId="2" borderId="42" xfId="0" applyFont="1" applyFill="1" applyBorder="1" applyAlignment="1">
      <alignment horizontal="left" vertical="center" wrapText="1"/>
    </xf>
    <xf numFmtId="0" fontId="6" fillId="2" borderId="42" xfId="0" applyFont="1" applyFill="1" applyBorder="1" applyAlignment="1">
      <alignment horizontal="left" vertical="center" wrapText="1"/>
    </xf>
    <xf numFmtId="0" fontId="10" fillId="2" borderId="42" xfId="0" quotePrefix="1" applyFont="1" applyFill="1" applyBorder="1" applyAlignment="1">
      <alignment horizontal="left" vertical="center" wrapText="1"/>
    </xf>
    <xf numFmtId="165" fontId="2" fillId="2" borderId="71" xfId="22" applyNumberFormat="1" applyFont="1" applyFill="1" applyBorder="1" applyAlignment="1">
      <alignment horizontal="right" vertical="top"/>
    </xf>
    <xf numFmtId="169" fontId="2" fillId="2" borderId="73" xfId="0" applyNumberFormat="1" applyFont="1" applyFill="1" applyBorder="1" applyAlignment="1" applyProtection="1">
      <alignment horizontal="center" vertical="center"/>
    </xf>
    <xf numFmtId="0" fontId="3" fillId="2" borderId="110" xfId="0" applyFont="1" applyFill="1" applyBorder="1" applyAlignment="1">
      <alignment horizontal="center"/>
    </xf>
    <xf numFmtId="0" fontId="3" fillId="2" borderId="111" xfId="0" applyFont="1" applyFill="1" applyBorder="1" applyAlignment="1">
      <alignment horizontal="left" vertical="top" wrapText="1"/>
    </xf>
    <xf numFmtId="0" fontId="3" fillId="2" borderId="111" xfId="0" applyFont="1" applyFill="1" applyBorder="1" applyAlignment="1">
      <alignment horizontal="center" vertical="top"/>
    </xf>
    <xf numFmtId="1" fontId="3" fillId="2" borderId="111" xfId="0" applyNumberFormat="1" applyFont="1" applyFill="1" applyBorder="1" applyAlignment="1">
      <alignment horizontal="center" vertical="top"/>
    </xf>
    <xf numFmtId="165" fontId="3" fillId="2" borderId="114" xfId="22" applyNumberFormat="1" applyFont="1" applyFill="1" applyBorder="1" applyAlignment="1">
      <alignment horizontal="right" vertical="top"/>
    </xf>
    <xf numFmtId="165" fontId="3" fillId="2" borderId="112" xfId="22" applyNumberFormat="1" applyFont="1" applyFill="1" applyBorder="1" applyAlignment="1">
      <alignment horizontal="right" vertical="top"/>
    </xf>
    <xf numFmtId="0" fontId="2" fillId="2" borderId="73" xfId="0" applyFont="1" applyFill="1" applyBorder="1" applyAlignment="1">
      <alignment vertical="top"/>
    </xf>
    <xf numFmtId="0" fontId="10" fillId="2" borderId="73" xfId="0" applyFont="1" applyFill="1" applyBorder="1" applyAlignment="1">
      <alignment horizontal="left" vertical="top" wrapText="1"/>
    </xf>
    <xf numFmtId="0" fontId="2" fillId="2" borderId="87" xfId="0" quotePrefix="1" applyFont="1" applyFill="1" applyBorder="1" applyAlignment="1">
      <alignment horizontal="center" vertical="top"/>
    </xf>
    <xf numFmtId="4" fontId="2" fillId="2" borderId="7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165" fontId="2" fillId="2" borderId="88" xfId="25" applyNumberFormat="1" applyFont="1" applyFill="1" applyBorder="1" applyAlignment="1">
      <alignment horizontal="right" vertical="center"/>
    </xf>
    <xf numFmtId="0" fontId="2" fillId="2" borderId="87" xfId="2" applyFont="1" applyFill="1" applyBorder="1" applyAlignment="1">
      <alignment horizontal="center" vertical="center"/>
    </xf>
    <xf numFmtId="175" fontId="2" fillId="2" borderId="71" xfId="9" applyNumberFormat="1" applyFont="1" applyFill="1" applyBorder="1" applyAlignment="1">
      <alignment horizontal="right" vertical="center"/>
    </xf>
    <xf numFmtId="176" fontId="2" fillId="2" borderId="88" xfId="5" applyNumberFormat="1" applyFont="1" applyFill="1" applyBorder="1" applyAlignment="1">
      <alignment horizontal="right" vertical="center"/>
    </xf>
    <xf numFmtId="0" fontId="6" fillId="2" borderId="42" xfId="2" applyFont="1" applyFill="1" applyBorder="1" applyAlignment="1">
      <alignment horizontal="left" vertical="center" wrapText="1"/>
    </xf>
    <xf numFmtId="175" fontId="2" fillId="2" borderId="71" xfId="9" applyNumberFormat="1" applyFont="1" applyFill="1" applyBorder="1" applyAlignment="1">
      <alignment horizontal="center" vertical="center"/>
    </xf>
    <xf numFmtId="172" fontId="2" fillId="2" borderId="88" xfId="5" applyNumberFormat="1" applyFont="1" applyFill="1" applyBorder="1" applyAlignment="1">
      <alignment horizontal="right" vertical="center"/>
    </xf>
    <xf numFmtId="0" fontId="2" fillId="2" borderId="87" xfId="2" quotePrefix="1" applyFont="1" applyFill="1" applyBorder="1" applyAlignment="1">
      <alignment horizontal="center" vertical="center"/>
    </xf>
    <xf numFmtId="0" fontId="3" fillId="2" borderId="73" xfId="0" applyFont="1" applyFill="1" applyBorder="1" applyAlignment="1">
      <alignment horizontal="left" vertical="top" wrapText="1"/>
    </xf>
    <xf numFmtId="170" fontId="2" fillId="2" borderId="73" xfId="0" applyNumberFormat="1" applyFont="1" applyFill="1" applyBorder="1" applyAlignment="1">
      <alignment horizontal="center" vertical="top"/>
    </xf>
    <xf numFmtId="2" fontId="2" fillId="2" borderId="73" xfId="0" applyNumberFormat="1" applyFont="1" applyFill="1" applyBorder="1" applyAlignment="1">
      <alignment horizontal="center" vertical="top"/>
    </xf>
    <xf numFmtId="165" fontId="2" fillId="2" borderId="73" xfId="19" applyNumberFormat="1" applyFont="1" applyFill="1" applyBorder="1" applyAlignment="1">
      <alignment horizontal="right" vertical="center"/>
    </xf>
    <xf numFmtId="172" fontId="2" fillId="2" borderId="73" xfId="19" applyNumberFormat="1" applyFont="1" applyFill="1" applyBorder="1" applyAlignment="1">
      <alignment horizontal="right" vertical="center"/>
    </xf>
    <xf numFmtId="3" fontId="3" fillId="2" borderId="115" xfId="2" applyNumberFormat="1" applyFont="1" applyFill="1" applyBorder="1" applyAlignment="1">
      <alignment horizontal="center" vertical="center"/>
    </xf>
    <xf numFmtId="3" fontId="3" fillId="2" borderId="93" xfId="2" applyNumberFormat="1" applyFont="1" applyFill="1" applyBorder="1" applyAlignment="1">
      <alignment vertical="center"/>
    </xf>
    <xf numFmtId="3" fontId="3" fillId="2" borderId="93" xfId="2" applyNumberFormat="1" applyFont="1" applyFill="1" applyBorder="1" applyAlignment="1">
      <alignment horizontal="center" vertical="center"/>
    </xf>
    <xf numFmtId="2" fontId="3" fillId="2" borderId="93" xfId="2" applyNumberFormat="1" applyFont="1" applyFill="1" applyBorder="1" applyAlignment="1">
      <alignment horizontal="center" vertical="center"/>
    </xf>
    <xf numFmtId="165" fontId="3" fillId="2" borderId="97" xfId="5" applyNumberFormat="1" applyFont="1" applyFill="1" applyBorder="1" applyAlignment="1">
      <alignment horizontal="right" vertical="center"/>
    </xf>
    <xf numFmtId="172" fontId="3" fillId="2" borderId="116" xfId="5" applyNumberFormat="1" applyFont="1" applyFill="1" applyBorder="1" applyAlignment="1">
      <alignment horizontal="right" vertical="center"/>
    </xf>
    <xf numFmtId="0" fontId="6" fillId="2" borderId="73" xfId="0" applyFont="1" applyFill="1" applyBorder="1" applyAlignment="1">
      <alignment vertical="top"/>
    </xf>
    <xf numFmtId="1" fontId="2" fillId="2" borderId="73" xfId="0" applyNumberFormat="1" applyFont="1" applyFill="1" applyBorder="1" applyAlignment="1">
      <alignment horizontal="center" vertical="top"/>
    </xf>
    <xf numFmtId="165" fontId="2" fillId="2" borderId="70" xfId="22" applyNumberFormat="1" applyFont="1" applyFill="1" applyBorder="1" applyAlignment="1">
      <alignment horizontal="right"/>
    </xf>
    <xf numFmtId="0" fontId="69" fillId="2" borderId="73" xfId="0" applyFont="1" applyFill="1" applyBorder="1" applyAlignment="1">
      <alignment horizontal="center"/>
    </xf>
    <xf numFmtId="0" fontId="69" fillId="2" borderId="73" xfId="0" applyFont="1" applyFill="1" applyBorder="1" applyAlignment="1">
      <alignment horizontal="center" vertical="top"/>
    </xf>
    <xf numFmtId="2" fontId="69" fillId="2" borderId="73" xfId="0" applyNumberFormat="1" applyFont="1" applyFill="1" applyBorder="1" applyAlignment="1">
      <alignment horizontal="center" vertical="top"/>
    </xf>
    <xf numFmtId="0" fontId="2" fillId="2" borderId="73" xfId="0" quotePrefix="1" applyFont="1" applyFill="1" applyBorder="1" applyAlignment="1">
      <alignment horizontal="left" vertical="top"/>
    </xf>
    <xf numFmtId="168" fontId="2" fillId="2" borderId="73" xfId="0" applyNumberFormat="1" applyFont="1" applyFill="1" applyBorder="1" applyAlignment="1">
      <alignment horizontal="center" vertical="top"/>
    </xf>
    <xf numFmtId="165" fontId="2" fillId="2" borderId="0" xfId="22" applyNumberFormat="1" applyFont="1" applyFill="1" applyAlignment="1">
      <alignment vertical="center"/>
    </xf>
    <xf numFmtId="170" fontId="69" fillId="2" borderId="73" xfId="0" applyNumberFormat="1" applyFont="1" applyFill="1" applyBorder="1" applyAlignment="1">
      <alignment horizontal="center" vertical="top"/>
    </xf>
    <xf numFmtId="0" fontId="10" fillId="2" borderId="73" xfId="0" applyFont="1" applyFill="1" applyBorder="1" applyAlignment="1">
      <alignment vertical="top"/>
    </xf>
    <xf numFmtId="165" fontId="5" fillId="2" borderId="73" xfId="22" applyNumberFormat="1" applyFont="1" applyFill="1" applyBorder="1" applyAlignment="1">
      <alignment horizontal="right" vertical="top"/>
    </xf>
    <xf numFmtId="3" fontId="2" fillId="2" borderId="73" xfId="0" applyNumberFormat="1" applyFont="1" applyFill="1" applyBorder="1" applyAlignment="1">
      <alignment horizontal="center" vertical="top"/>
    </xf>
    <xf numFmtId="0" fontId="2" fillId="2" borderId="73" xfId="0" quotePrefix="1" applyFont="1" applyFill="1" applyBorder="1" applyAlignment="1">
      <alignment horizontal="center"/>
    </xf>
    <xf numFmtId="0" fontId="2" fillId="2" borderId="73" xfId="2" applyFont="1" applyFill="1" applyBorder="1" applyAlignment="1">
      <alignment horizontal="left" vertical="center"/>
    </xf>
    <xf numFmtId="0" fontId="2" fillId="2" borderId="73" xfId="0" applyNumberFormat="1" applyFont="1" applyFill="1" applyBorder="1" applyAlignment="1">
      <alignment horizontal="left" vertical="center"/>
    </xf>
    <xf numFmtId="166" fontId="2" fillId="2" borderId="73" xfId="12" applyNumberFormat="1" applyFont="1" applyFill="1" applyBorder="1" applyAlignment="1">
      <alignment horizontal="right" vertical="center"/>
    </xf>
    <xf numFmtId="0" fontId="2" fillId="2" borderId="73" xfId="0" quotePrefix="1" applyNumberFormat="1" applyFont="1" applyFill="1" applyBorder="1" applyAlignment="1">
      <alignment horizontal="left" vertical="center"/>
    </xf>
    <xf numFmtId="3" fontId="2" fillId="2" borderId="73" xfId="0" applyNumberFormat="1" applyFont="1" applyFill="1" applyBorder="1" applyAlignment="1">
      <alignment horizontal="right" vertical="center"/>
    </xf>
    <xf numFmtId="0" fontId="2" fillId="2" borderId="73" xfId="0" quotePrefix="1" applyNumberFormat="1" applyFont="1" applyFill="1" applyBorder="1" applyAlignment="1">
      <alignment horizontal="center" vertical="center"/>
    </xf>
    <xf numFmtId="0" fontId="3" fillId="2" borderId="117" xfId="0" applyFont="1" applyFill="1" applyBorder="1" applyAlignment="1">
      <alignment horizontal="center"/>
    </xf>
    <xf numFmtId="0" fontId="3" fillId="2" borderId="118" xfId="0" applyFont="1" applyFill="1" applyBorder="1" applyAlignment="1">
      <alignment horizontal="left" vertical="top" wrapText="1"/>
    </xf>
    <xf numFmtId="0" fontId="3" fillId="2" borderId="118" xfId="0" applyFont="1" applyFill="1" applyBorder="1" applyAlignment="1">
      <alignment horizontal="center" vertical="top"/>
    </xf>
    <xf numFmtId="1" fontId="3" fillId="2" borderId="118" xfId="0" applyNumberFormat="1" applyFont="1" applyFill="1" applyBorder="1" applyAlignment="1">
      <alignment horizontal="center" vertical="top"/>
    </xf>
    <xf numFmtId="165" fontId="3" fillId="2" borderId="119" xfId="22" applyNumberFormat="1" applyFont="1" applyFill="1" applyBorder="1" applyAlignment="1">
      <alignment horizontal="right" vertical="top"/>
    </xf>
    <xf numFmtId="165" fontId="3" fillId="2" borderId="120" xfId="22" applyNumberFormat="1" applyFont="1" applyFill="1" applyBorder="1" applyAlignment="1">
      <alignment horizontal="right" vertical="top"/>
    </xf>
    <xf numFmtId="165" fontId="2" fillId="2" borderId="73" xfId="22" applyNumberFormat="1" applyFont="1" applyFill="1" applyBorder="1" applyAlignment="1">
      <alignment vertical="center"/>
    </xf>
    <xf numFmtId="0" fontId="2" fillId="2" borderId="73" xfId="0" applyNumberFormat="1" applyFont="1" applyFill="1" applyBorder="1" applyAlignment="1">
      <alignment horizontal="center" vertical="center"/>
    </xf>
    <xf numFmtId="0" fontId="2" fillId="2" borderId="73" xfId="0" applyFont="1" applyFill="1" applyBorder="1" applyAlignment="1" applyProtection="1">
      <alignment horizontal="center" vertical="center"/>
    </xf>
    <xf numFmtId="3" fontId="2" fillId="2" borderId="73" xfId="0" applyNumberFormat="1" applyFont="1" applyFill="1" applyBorder="1" applyAlignment="1" applyProtection="1">
      <alignment horizontal="center" vertical="center"/>
    </xf>
    <xf numFmtId="0" fontId="6" fillId="2" borderId="73" xfId="2" applyFont="1" applyFill="1" applyBorder="1" applyAlignment="1">
      <alignment vertical="center" wrapText="1"/>
    </xf>
    <xf numFmtId="165" fontId="2" fillId="2" borderId="73" xfId="24" applyNumberFormat="1" applyFont="1" applyFill="1" applyBorder="1" applyAlignment="1">
      <alignment horizontal="right" vertical="center"/>
    </xf>
    <xf numFmtId="0" fontId="2" fillId="2" borderId="73" xfId="40" applyNumberFormat="1" applyFont="1" applyFill="1" applyBorder="1" applyAlignment="1">
      <alignment horizontal="center" vertical="center"/>
    </xf>
    <xf numFmtId="0" fontId="2" fillId="2" borderId="73" xfId="0" applyFont="1" applyFill="1" applyBorder="1" applyAlignment="1">
      <alignment horizontal="left" vertical="top"/>
    </xf>
    <xf numFmtId="3" fontId="2" fillId="2" borderId="73" xfId="0" applyNumberFormat="1" applyFont="1" applyFill="1" applyBorder="1" applyAlignment="1">
      <alignment horizontal="right" vertical="top"/>
    </xf>
    <xf numFmtId="165" fontId="2" fillId="2" borderId="87" xfId="22" applyNumberFormat="1" applyFont="1" applyFill="1" applyBorder="1" applyAlignment="1">
      <alignment horizontal="right" vertical="top"/>
    </xf>
    <xf numFmtId="0" fontId="6" fillId="2" borderId="73" xfId="2" quotePrefix="1" applyFont="1" applyFill="1" applyBorder="1" applyAlignment="1">
      <alignment horizontal="left" vertical="center"/>
    </xf>
    <xf numFmtId="165" fontId="2" fillId="2" borderId="87" xfId="22" applyNumberFormat="1" applyFont="1" applyFill="1" applyBorder="1" applyAlignment="1">
      <alignment horizontal="right" vertical="center"/>
    </xf>
    <xf numFmtId="0" fontId="10" fillId="2" borderId="73" xfId="0" quotePrefix="1" applyFont="1" applyFill="1" applyBorder="1" applyAlignment="1">
      <alignment horizontal="left" vertical="top" wrapText="1"/>
    </xf>
    <xf numFmtId="3" fontId="69" fillId="2" borderId="73" xfId="0" applyNumberFormat="1" applyFont="1" applyFill="1" applyBorder="1" applyAlignment="1">
      <alignment horizontal="center" vertical="top"/>
    </xf>
    <xf numFmtId="165" fontId="3" fillId="2" borderId="121" xfId="22" applyNumberFormat="1" applyFont="1" applyFill="1" applyBorder="1" applyAlignment="1">
      <alignment horizontal="right" vertical="top"/>
    </xf>
    <xf numFmtId="43" fontId="2" fillId="2" borderId="73" xfId="5" applyFont="1" applyFill="1" applyBorder="1" applyAlignment="1">
      <alignment horizontal="center" vertical="center"/>
    </xf>
    <xf numFmtId="165" fontId="2" fillId="2" borderId="73" xfId="5" applyNumberFormat="1" applyFont="1" applyFill="1" applyBorder="1" applyAlignment="1">
      <alignment vertical="center"/>
    </xf>
    <xf numFmtId="176" fontId="2" fillId="2" borderId="73" xfId="5" applyNumberFormat="1" applyFont="1" applyFill="1" applyBorder="1" applyAlignment="1">
      <alignment vertical="center"/>
    </xf>
    <xf numFmtId="0" fontId="69" fillId="2" borderId="87" xfId="0" applyFont="1" applyFill="1" applyBorder="1" applyAlignment="1">
      <alignment horizontal="center" vertical="top"/>
    </xf>
    <xf numFmtId="0" fontId="69" fillId="2" borderId="71" xfId="0" applyFont="1" applyFill="1" applyBorder="1" applyAlignment="1">
      <alignment horizontal="center" vertical="center"/>
    </xf>
    <xf numFmtId="3" fontId="69" fillId="2" borderId="71" xfId="0" applyNumberFormat="1" applyFont="1" applyFill="1" applyBorder="1" applyAlignment="1">
      <alignment horizontal="center" vertical="center"/>
    </xf>
    <xf numFmtId="165" fontId="2" fillId="2" borderId="71" xfId="25" applyNumberFormat="1" applyFont="1" applyFill="1" applyBorder="1" applyAlignment="1">
      <alignment horizontal="right" vertical="center"/>
    </xf>
    <xf numFmtId="0" fontId="69" fillId="2" borderId="71" xfId="0" applyFont="1" applyFill="1" applyBorder="1" applyAlignment="1">
      <alignment vertical="center"/>
    </xf>
    <xf numFmtId="0" fontId="2" fillId="2" borderId="87" xfId="0" applyFont="1" applyFill="1" applyBorder="1" applyAlignment="1">
      <alignment horizontal="left" vertical="top"/>
    </xf>
    <xf numFmtId="2" fontId="2" fillId="2" borderId="71" xfId="0" applyNumberFormat="1" applyFont="1" applyFill="1" applyBorder="1" applyAlignment="1">
      <alignment horizontal="right" vertical="center"/>
    </xf>
    <xf numFmtId="0" fontId="81" fillId="2" borderId="0" xfId="0" applyFont="1" applyFill="1"/>
    <xf numFmtId="0" fontId="2" fillId="2" borderId="87" xfId="2" applyFont="1" applyFill="1" applyBorder="1" applyAlignment="1">
      <alignment horizontal="center" vertical="top"/>
    </xf>
    <xf numFmtId="0" fontId="4" fillId="2" borderId="71" xfId="2" applyFont="1" applyFill="1" applyBorder="1" applyAlignment="1">
      <alignment vertical="center"/>
    </xf>
    <xf numFmtId="0" fontId="2" fillId="2" borderId="71" xfId="0" applyFont="1" applyFill="1" applyBorder="1" applyAlignment="1">
      <alignment vertical="center" wrapText="1"/>
    </xf>
    <xf numFmtId="0" fontId="2" fillId="2" borderId="87" xfId="0" applyNumberFormat="1" applyFont="1" applyFill="1" applyBorder="1" applyAlignment="1">
      <alignment horizontal="left" vertical="top"/>
    </xf>
    <xf numFmtId="0" fontId="2" fillId="2" borderId="87" xfId="0" quotePrefix="1" applyNumberFormat="1" applyFont="1" applyFill="1" applyBorder="1" applyAlignment="1">
      <alignment horizontal="left" vertical="top"/>
    </xf>
    <xf numFmtId="3" fontId="2" fillId="2" borderId="71" xfId="0" applyNumberFormat="1" applyFont="1" applyFill="1" applyBorder="1" applyAlignment="1">
      <alignment horizontal="center" vertical="center"/>
    </xf>
    <xf numFmtId="165" fontId="2" fillId="2" borderId="71" xfId="25" applyNumberFormat="1" applyFont="1" applyFill="1" applyBorder="1" applyAlignment="1">
      <alignment vertical="center"/>
    </xf>
    <xf numFmtId="3" fontId="2" fillId="3" borderId="71" xfId="0" applyNumberFormat="1" applyFont="1" applyFill="1" applyBorder="1" applyAlignment="1" applyProtection="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horizontal="center" vertical="center"/>
    </xf>
    <xf numFmtId="4" fontId="2" fillId="3" borderId="71" xfId="0" applyNumberFormat="1" applyFont="1" applyFill="1" applyBorder="1" applyAlignment="1">
      <alignment horizontal="center" vertical="center"/>
    </xf>
    <xf numFmtId="1" fontId="2" fillId="3" borderId="71" xfId="0" applyNumberFormat="1" applyFont="1" applyFill="1" applyBorder="1" applyAlignment="1">
      <alignment horizontal="center" vertical="center"/>
    </xf>
    <xf numFmtId="3" fontId="2" fillId="0" borderId="0" xfId="0" applyNumberFormat="1" applyFont="1" applyAlignment="1">
      <alignment horizontal="center"/>
    </xf>
    <xf numFmtId="165" fontId="2" fillId="3" borderId="15" xfId="25" applyNumberFormat="1" applyFont="1" applyFill="1" applyBorder="1" applyAlignment="1">
      <alignment horizontal="right" vertical="center"/>
    </xf>
    <xf numFmtId="0" fontId="2" fillId="3" borderId="120" xfId="0" applyFont="1" applyFill="1" applyBorder="1" applyAlignment="1">
      <alignment horizontal="center" vertical="top"/>
    </xf>
    <xf numFmtId="0" fontId="2" fillId="3" borderId="117" xfId="0" applyFont="1" applyFill="1" applyBorder="1" applyAlignment="1">
      <alignment horizontal="left" vertical="center" wrapText="1"/>
    </xf>
    <xf numFmtId="0" fontId="2" fillId="3" borderId="118" xfId="0" applyFont="1" applyFill="1" applyBorder="1" applyAlignment="1">
      <alignment horizontal="center" vertical="center"/>
    </xf>
    <xf numFmtId="4" fontId="2" fillId="3" borderId="118" xfId="0" applyNumberFormat="1" applyFont="1" applyFill="1" applyBorder="1" applyAlignment="1">
      <alignment horizontal="center" vertical="center"/>
    </xf>
    <xf numFmtId="165" fontId="3" fillId="2" borderId="120" xfId="18" applyNumberFormat="1" applyFont="1" applyFill="1" applyBorder="1" applyAlignment="1">
      <alignment horizontal="right" vertical="center"/>
    </xf>
    <xf numFmtId="165" fontId="3" fillId="0" borderId="120" xfId="25" applyNumberFormat="1" applyFont="1" applyFill="1" applyBorder="1" applyAlignment="1">
      <alignment horizontal="right" vertical="center"/>
    </xf>
    <xf numFmtId="0" fontId="69" fillId="3" borderId="73" xfId="0" applyFont="1" applyFill="1" applyBorder="1" applyAlignment="1">
      <alignment horizontal="center" vertical="top"/>
    </xf>
    <xf numFmtId="3" fontId="69" fillId="3" borderId="73" xfId="0" applyNumberFormat="1" applyFont="1" applyFill="1" applyBorder="1" applyAlignment="1">
      <alignment horizontal="center" vertical="center"/>
    </xf>
    <xf numFmtId="0" fontId="2" fillId="0" borderId="73" xfId="91" applyFont="1" applyBorder="1" applyAlignment="1">
      <alignment vertical="center" wrapText="1"/>
    </xf>
    <xf numFmtId="0" fontId="6" fillId="0" borderId="120" xfId="0" quotePrefix="1" applyNumberFormat="1" applyFont="1" applyFill="1" applyBorder="1" applyAlignment="1">
      <alignment horizontal="center" vertical="center"/>
    </xf>
    <xf numFmtId="0" fontId="6" fillId="0" borderId="117" xfId="0" applyFont="1" applyFill="1" applyBorder="1" applyAlignment="1">
      <alignment horizontal="left" vertical="center" wrapText="1"/>
    </xf>
    <xf numFmtId="0" fontId="6" fillId="0" borderId="120" xfId="0" applyFont="1" applyFill="1" applyBorder="1" applyAlignment="1">
      <alignment horizontal="center" vertical="center"/>
    </xf>
    <xf numFmtId="1" fontId="6" fillId="0" borderId="120" xfId="0" applyNumberFormat="1" applyFont="1" applyFill="1" applyBorder="1" applyAlignment="1">
      <alignment horizontal="center" vertical="center"/>
    </xf>
    <xf numFmtId="0" fontId="2" fillId="2" borderId="71" xfId="0" quotePrefix="1" applyFont="1" applyFill="1" applyBorder="1" applyAlignment="1" applyProtection="1">
      <alignment horizontal="left" wrapText="1"/>
    </xf>
    <xf numFmtId="0" fontId="3" fillId="2" borderId="122" xfId="2" applyFont="1" applyFill="1" applyBorder="1" applyAlignment="1"/>
    <xf numFmtId="0" fontId="3" fillId="2" borderId="122" xfId="2" applyFont="1" applyFill="1" applyBorder="1" applyAlignment="1">
      <alignment horizontal="center"/>
    </xf>
    <xf numFmtId="2" fontId="3" fillId="2" borderId="122" xfId="2" applyNumberFormat="1" applyFont="1" applyFill="1" applyBorder="1" applyAlignment="1">
      <alignment horizontal="center"/>
    </xf>
    <xf numFmtId="165" fontId="3" fillId="2" borderId="122" xfId="5" applyNumberFormat="1" applyFont="1" applyFill="1" applyBorder="1" applyAlignment="1">
      <alignment horizontal="right"/>
    </xf>
    <xf numFmtId="165" fontId="3" fillId="2" borderId="123" xfId="5" applyNumberFormat="1" applyFont="1" applyFill="1" applyBorder="1" applyAlignment="1">
      <alignment horizontal="right"/>
    </xf>
    <xf numFmtId="165" fontId="3" fillId="2" borderId="73" xfId="5" applyNumberFormat="1" applyFont="1" applyFill="1" applyBorder="1" applyAlignment="1">
      <alignment horizontal="right" vertical="center"/>
    </xf>
    <xf numFmtId="0" fontId="14" fillId="2" borderId="0" xfId="0" applyFont="1" applyFill="1" applyAlignment="1">
      <alignment vertical="center"/>
    </xf>
    <xf numFmtId="0" fontId="14" fillId="2" borderId="0" xfId="0" applyFont="1" applyFill="1" applyAlignment="1">
      <alignment horizontal="center" vertical="center"/>
    </xf>
    <xf numFmtId="4" fontId="14" fillId="2" borderId="0" xfId="0" applyNumberFormat="1" applyFont="1" applyFill="1" applyAlignment="1">
      <alignment horizontal="center" vertical="center"/>
    </xf>
    <xf numFmtId="165" fontId="14" fillId="2" borderId="0" xfId="22" applyNumberFormat="1" applyFont="1" applyFill="1" applyAlignment="1">
      <alignment horizontal="center" vertical="center"/>
    </xf>
    <xf numFmtId="0" fontId="3" fillId="2" borderId="124" xfId="0" applyFont="1" applyFill="1" applyBorder="1" applyAlignment="1">
      <alignment horizontal="center"/>
    </xf>
    <xf numFmtId="4" fontId="3" fillId="2" borderId="124" xfId="0" applyNumberFormat="1" applyFont="1" applyFill="1" applyBorder="1" applyAlignment="1">
      <alignment horizontal="center"/>
    </xf>
    <xf numFmtId="165" fontId="3" fillId="2" borderId="124" xfId="22" applyNumberFormat="1" applyFont="1" applyFill="1" applyBorder="1" applyAlignment="1">
      <alignment horizontal="center"/>
    </xf>
    <xf numFmtId="165" fontId="3" fillId="2" borderId="125" xfId="22" applyNumberFormat="1" applyFont="1" applyFill="1" applyBorder="1" applyAlignment="1">
      <alignment horizontal="center"/>
    </xf>
    <xf numFmtId="0" fontId="3" fillId="2" borderId="5" xfId="0" applyFont="1" applyFill="1" applyBorder="1" applyAlignment="1">
      <alignment horizontal="center"/>
    </xf>
    <xf numFmtId="0" fontId="3" fillId="2" borderId="5" xfId="0" applyFont="1" applyFill="1" applyBorder="1" applyAlignment="1"/>
    <xf numFmtId="4" fontId="3" fillId="2" borderId="5" xfId="0" applyNumberFormat="1" applyFont="1" applyFill="1" applyBorder="1" applyAlignment="1">
      <alignment horizontal="center"/>
    </xf>
    <xf numFmtId="165" fontId="3" fillId="2" borderId="5" xfId="22" applyNumberFormat="1" applyFont="1" applyFill="1" applyBorder="1" applyAlignment="1">
      <alignment horizontal="center"/>
    </xf>
    <xf numFmtId="165" fontId="3" fillId="2" borderId="6" xfId="22" applyNumberFormat="1" applyFont="1" applyFill="1" applyBorder="1" applyAlignment="1">
      <alignment horizontal="center"/>
    </xf>
    <xf numFmtId="0" fontId="14" fillId="2" borderId="124" xfId="0" applyFont="1" applyFill="1" applyBorder="1" applyAlignment="1">
      <alignment horizontal="center" vertical="center"/>
    </xf>
    <xf numFmtId="0" fontId="14" fillId="2" borderId="124" xfId="0" applyFont="1" applyFill="1" applyBorder="1" applyAlignment="1">
      <alignment vertical="center"/>
    </xf>
    <xf numFmtId="4" fontId="14" fillId="2" borderId="124" xfId="0" applyNumberFormat="1" applyFont="1" applyFill="1" applyBorder="1" applyAlignment="1">
      <alignment horizontal="center" vertical="center"/>
    </xf>
    <xf numFmtId="165" fontId="14" fillId="2" borderId="124" xfId="22" applyNumberFormat="1" applyFont="1" applyFill="1" applyBorder="1" applyAlignment="1">
      <alignment horizontal="center" vertical="center"/>
    </xf>
    <xf numFmtId="0" fontId="14" fillId="2" borderId="73" xfId="0" applyFont="1" applyFill="1" applyBorder="1" applyAlignment="1">
      <alignment horizontal="center" vertical="center"/>
    </xf>
    <xf numFmtId="0" fontId="14" fillId="2" borderId="73" xfId="0" applyFont="1" applyFill="1" applyBorder="1" applyAlignment="1" applyProtection="1">
      <alignment horizontal="left" vertical="center" wrapText="1"/>
    </xf>
    <xf numFmtId="169" fontId="14" fillId="2" borderId="73" xfId="0" applyNumberFormat="1" applyFont="1" applyFill="1" applyBorder="1" applyAlignment="1">
      <alignment horizontal="center" vertical="center"/>
    </xf>
    <xf numFmtId="165" fontId="14" fillId="2" borderId="73" xfId="22" applyNumberFormat="1" applyFont="1" applyFill="1" applyBorder="1" applyAlignment="1">
      <alignment horizontal="center" vertical="center"/>
    </xf>
    <xf numFmtId="0" fontId="14" fillId="2" borderId="73" xfId="0" applyFont="1" applyFill="1" applyBorder="1" applyAlignment="1">
      <alignment vertical="center"/>
    </xf>
    <xf numFmtId="0" fontId="15" fillId="2" borderId="73" xfId="0" applyFont="1" applyFill="1" applyBorder="1" applyAlignment="1">
      <alignment horizontal="center" vertical="center"/>
    </xf>
    <xf numFmtId="169" fontId="15" fillId="2" borderId="73" xfId="0" applyNumberFormat="1" applyFont="1" applyFill="1" applyBorder="1" applyAlignment="1">
      <alignment horizontal="center" vertical="center"/>
    </xf>
    <xf numFmtId="165" fontId="15" fillId="2" borderId="73" xfId="22" applyNumberFormat="1" applyFont="1" applyFill="1" applyBorder="1" applyAlignment="1">
      <alignment horizontal="center" vertical="center"/>
    </xf>
    <xf numFmtId="0" fontId="15" fillId="2" borderId="73" xfId="0" applyFont="1" applyFill="1" applyBorder="1" applyAlignment="1">
      <alignment vertical="center"/>
    </xf>
    <xf numFmtId="0" fontId="20" fillId="2" borderId="73" xfId="0" applyFont="1" applyFill="1" applyBorder="1" applyAlignment="1">
      <alignment vertical="center"/>
    </xf>
    <xf numFmtId="2" fontId="15" fillId="2" borderId="73" xfId="0" applyNumberFormat="1" applyFont="1" applyFill="1" applyBorder="1" applyAlignment="1">
      <alignment horizontal="center" vertical="center"/>
    </xf>
    <xf numFmtId="165" fontId="2" fillId="2" borderId="71" xfId="22" applyNumberFormat="1" applyFont="1" applyFill="1" applyBorder="1" applyAlignment="1">
      <alignment horizontal="center" vertical="center"/>
    </xf>
    <xf numFmtId="0" fontId="15" fillId="2" borderId="73" xfId="0" applyFont="1" applyFill="1" applyBorder="1" applyAlignment="1">
      <alignment horizontal="left" vertical="center" wrapText="1"/>
    </xf>
    <xf numFmtId="170" fontId="15" fillId="2" borderId="73" xfId="0" applyNumberFormat="1" applyFont="1" applyFill="1" applyBorder="1" applyAlignment="1">
      <alignment horizontal="center" vertical="center"/>
    </xf>
    <xf numFmtId="165" fontId="15" fillId="2" borderId="73" xfId="22" applyNumberFormat="1" applyFont="1" applyFill="1" applyBorder="1" applyAlignment="1">
      <alignment horizontal="right" vertical="center"/>
    </xf>
    <xf numFmtId="1" fontId="15" fillId="2" borderId="73" xfId="0" applyNumberFormat="1" applyFont="1" applyFill="1" applyBorder="1" applyAlignment="1">
      <alignment horizontal="center" vertical="center"/>
    </xf>
    <xf numFmtId="0" fontId="19" fillId="2" borderId="73" xfId="0" quotePrefix="1" applyFont="1" applyFill="1" applyBorder="1" applyAlignment="1">
      <alignment horizontal="left" vertical="center" wrapText="1"/>
    </xf>
    <xf numFmtId="0" fontId="20" fillId="2" borderId="73" xfId="0" applyFont="1" applyFill="1" applyBorder="1" applyAlignment="1">
      <alignment horizontal="left" vertical="center" wrapText="1"/>
    </xf>
    <xf numFmtId="4" fontId="15" fillId="2" borderId="73" xfId="0" applyNumberFormat="1" applyFont="1" applyFill="1" applyBorder="1" applyAlignment="1">
      <alignment horizontal="center" vertical="center"/>
    </xf>
    <xf numFmtId="0" fontId="15" fillId="2" borderId="73" xfId="0" quotePrefix="1" applyFont="1" applyFill="1" applyBorder="1" applyAlignment="1">
      <alignment horizontal="center" vertical="center"/>
    </xf>
    <xf numFmtId="0" fontId="6" fillId="2" borderId="70" xfId="0" applyFont="1" applyFill="1" applyBorder="1" applyAlignment="1">
      <alignment horizontal="left" vertical="center" wrapText="1"/>
    </xf>
    <xf numFmtId="4" fontId="2" fillId="2" borderId="73" xfId="0" applyNumberFormat="1" applyFont="1" applyFill="1" applyBorder="1" applyAlignment="1" applyProtection="1">
      <alignment horizontal="center" vertical="center"/>
    </xf>
    <xf numFmtId="0" fontId="16" fillId="2" borderId="73" xfId="0" applyFont="1" applyFill="1" applyBorder="1" applyAlignment="1">
      <alignment horizontal="left" vertical="center" wrapText="1"/>
    </xf>
    <xf numFmtId="0" fontId="19" fillId="2" borderId="73" xfId="0" applyFont="1" applyFill="1" applyBorder="1" applyAlignment="1">
      <alignment horizontal="left" vertical="center" wrapText="1"/>
    </xf>
    <xf numFmtId="0" fontId="14" fillId="2" borderId="117" xfId="0" applyFont="1" applyFill="1" applyBorder="1" applyAlignment="1" applyProtection="1">
      <alignment horizontal="center" vertical="center"/>
    </xf>
    <xf numFmtId="0" fontId="14" fillId="2" borderId="118" xfId="0" applyFont="1" applyFill="1" applyBorder="1" applyAlignment="1" applyProtection="1">
      <alignment horizontal="left" vertical="center" wrapText="1"/>
    </xf>
    <xf numFmtId="0" fontId="14" fillId="2" borderId="118" xfId="0" applyFont="1" applyFill="1" applyBorder="1" applyAlignment="1" applyProtection="1">
      <alignment horizontal="center" vertical="center"/>
    </xf>
    <xf numFmtId="170" fontId="14" fillId="2" borderId="118" xfId="0" applyNumberFormat="1" applyFont="1" applyFill="1" applyBorder="1" applyAlignment="1" applyProtection="1">
      <alignment horizontal="center" vertical="center"/>
    </xf>
    <xf numFmtId="165" fontId="14" fillId="2" borderId="118" xfId="22" applyNumberFormat="1" applyFont="1" applyFill="1" applyBorder="1" applyAlignment="1">
      <alignment horizontal="right" vertical="center"/>
    </xf>
    <xf numFmtId="165" fontId="14" fillId="2" borderId="120" xfId="22" applyNumberFormat="1" applyFont="1" applyFill="1" applyBorder="1" applyAlignment="1">
      <alignment horizontal="right" vertical="center"/>
    </xf>
    <xf numFmtId="0" fontId="15" fillId="2" borderId="73" xfId="0" quotePrefix="1" applyFont="1" applyFill="1" applyBorder="1" applyAlignment="1">
      <alignment horizontal="left" vertical="center"/>
    </xf>
    <xf numFmtId="4" fontId="0" fillId="2" borderId="73" xfId="0" applyNumberFormat="1" applyFill="1" applyBorder="1" applyAlignment="1">
      <alignment horizontal="center" vertical="center"/>
    </xf>
    <xf numFmtId="0" fontId="15" fillId="2" borderId="70" xfId="0" applyFont="1" applyFill="1" applyBorder="1" applyAlignment="1">
      <alignment horizontal="center" vertical="center"/>
    </xf>
    <xf numFmtId="0" fontId="20" fillId="2" borderId="73" xfId="0" quotePrefix="1" applyFont="1" applyFill="1" applyBorder="1" applyAlignment="1">
      <alignment horizontal="left" vertical="center"/>
    </xf>
    <xf numFmtId="0" fontId="19" fillId="2" borderId="73" xfId="0" applyFont="1" applyFill="1" applyBorder="1" applyAlignment="1">
      <alignment vertical="center"/>
    </xf>
    <xf numFmtId="0" fontId="0" fillId="2" borderId="53" xfId="0" applyFill="1" applyBorder="1" applyAlignment="1">
      <alignment vertical="top" wrapText="1"/>
    </xf>
    <xf numFmtId="3" fontId="15" fillId="2" borderId="73" xfId="0" applyNumberFormat="1" applyFont="1" applyFill="1" applyBorder="1" applyAlignment="1">
      <alignment horizontal="center" vertical="center"/>
    </xf>
    <xf numFmtId="0" fontId="2" fillId="2" borderId="71" xfId="2" applyFont="1" applyFill="1" applyBorder="1" applyAlignment="1">
      <alignment horizontal="left" vertical="top"/>
    </xf>
    <xf numFmtId="0" fontId="6" fillId="2" borderId="71" xfId="2" applyFont="1" applyFill="1" applyBorder="1" applyAlignment="1">
      <alignment vertical="top"/>
    </xf>
    <xf numFmtId="0" fontId="2" fillId="2" borderId="71" xfId="2" applyFont="1" applyFill="1" applyBorder="1" applyAlignment="1">
      <alignment horizontal="center" vertical="top"/>
    </xf>
    <xf numFmtId="3" fontId="2" fillId="2" borderId="71" xfId="2" applyNumberFormat="1" applyFont="1" applyFill="1" applyBorder="1" applyAlignment="1">
      <alignment horizontal="center" vertical="top"/>
    </xf>
    <xf numFmtId="0" fontId="19" fillId="2" borderId="71" xfId="2" applyFont="1" applyFill="1" applyBorder="1" applyAlignment="1">
      <alignment horizontal="left" vertical="top" wrapText="1"/>
    </xf>
    <xf numFmtId="0" fontId="2" fillId="2" borderId="71" xfId="2" applyFont="1" applyFill="1" applyBorder="1" applyAlignment="1">
      <alignment vertical="top"/>
    </xf>
    <xf numFmtId="0" fontId="2" fillId="2" borderId="71" xfId="2" quotePrefix="1" applyFont="1" applyFill="1" applyBorder="1" applyAlignment="1">
      <alignment horizontal="center" vertical="top"/>
    </xf>
    <xf numFmtId="165" fontId="2" fillId="2" borderId="71" xfId="22" applyNumberFormat="1" applyFont="1" applyFill="1" applyBorder="1" applyAlignment="1">
      <alignment vertical="top"/>
    </xf>
    <xf numFmtId="2" fontId="2" fillId="2" borderId="71" xfId="2" applyNumberFormat="1" applyFont="1" applyFill="1" applyBorder="1" applyAlignment="1">
      <alignment horizontal="center" vertical="top"/>
    </xf>
    <xf numFmtId="165" fontId="2" fillId="2" borderId="88" xfId="22" applyNumberFormat="1" applyFont="1" applyFill="1" applyBorder="1" applyAlignment="1">
      <alignment horizontal="right" vertical="center"/>
    </xf>
    <xf numFmtId="0" fontId="2" fillId="2" borderId="71" xfId="2" applyFill="1" applyBorder="1" applyAlignment="1">
      <alignment horizontal="center" vertical="center"/>
    </xf>
    <xf numFmtId="2" fontId="2" fillId="2" borderId="71" xfId="2" applyNumberFormat="1" applyFill="1" applyBorder="1" applyAlignment="1">
      <alignment horizontal="center" vertical="center"/>
    </xf>
    <xf numFmtId="165" fontId="15" fillId="2" borderId="88" xfId="22" applyNumberFormat="1" applyFont="1" applyFill="1" applyBorder="1" applyAlignment="1">
      <alignment horizontal="right" vertical="center"/>
    </xf>
    <xf numFmtId="0" fontId="18" fillId="2" borderId="71" xfId="2" applyFont="1" applyFill="1" applyBorder="1" applyAlignment="1">
      <alignment vertical="top" wrapText="1"/>
    </xf>
    <xf numFmtId="1" fontId="2" fillId="2" borderId="71" xfId="2" applyNumberFormat="1" applyFill="1" applyBorder="1" applyAlignment="1">
      <alignment horizontal="center" vertical="center"/>
    </xf>
    <xf numFmtId="165" fontId="15" fillId="2" borderId="71" xfId="22" applyNumberFormat="1" applyFont="1" applyFill="1" applyBorder="1" applyAlignment="1">
      <alignment horizontal="right" vertical="top"/>
    </xf>
    <xf numFmtId="1" fontId="2" fillId="2" borderId="71" xfId="2" applyNumberFormat="1" applyFont="1" applyFill="1" applyBorder="1" applyAlignment="1">
      <alignment horizontal="center" vertical="top"/>
    </xf>
    <xf numFmtId="0" fontId="2" fillId="2" borderId="73" xfId="2" applyFont="1" applyFill="1" applyBorder="1" applyAlignment="1">
      <alignment horizontal="center" vertical="top"/>
    </xf>
    <xf numFmtId="0" fontId="2" fillId="2" borderId="73" xfId="2" applyFill="1" applyBorder="1" applyAlignment="1">
      <alignment horizontal="center" vertical="center"/>
    </xf>
    <xf numFmtId="1" fontId="2" fillId="2" borderId="73" xfId="2" applyNumberFormat="1" applyFill="1" applyBorder="1" applyAlignment="1">
      <alignment horizontal="center" vertical="center"/>
    </xf>
    <xf numFmtId="165" fontId="15" fillId="2" borderId="73" xfId="22" applyNumberFormat="1" applyFont="1" applyFill="1" applyBorder="1" applyAlignment="1">
      <alignment horizontal="right" vertical="top"/>
    </xf>
    <xf numFmtId="0" fontId="15" fillId="2" borderId="71" xfId="0" applyFont="1" applyFill="1" applyBorder="1" applyAlignment="1">
      <alignment vertical="center"/>
    </xf>
    <xf numFmtId="1" fontId="15" fillId="2" borderId="71" xfId="0" applyNumberFormat="1" applyFont="1" applyFill="1" applyBorder="1" applyAlignment="1">
      <alignment horizontal="center" vertical="center"/>
    </xf>
    <xf numFmtId="165" fontId="15" fillId="2" borderId="71" xfId="22" applyNumberFormat="1" applyFont="1" applyFill="1" applyBorder="1" applyAlignment="1">
      <alignment horizontal="right" vertical="center"/>
    </xf>
    <xf numFmtId="0" fontId="2" fillId="2" borderId="71" xfId="0" applyFont="1" applyFill="1" applyBorder="1" applyAlignment="1">
      <alignment horizontal="left" vertical="center"/>
    </xf>
    <xf numFmtId="1" fontId="2" fillId="2" borderId="71" xfId="0" applyNumberFormat="1" applyFont="1" applyFill="1" applyBorder="1" applyAlignment="1">
      <alignment horizontal="center" vertical="center"/>
    </xf>
    <xf numFmtId="0" fontId="16" fillId="2" borderId="71" xfId="0" applyFont="1" applyFill="1" applyBorder="1" applyAlignment="1">
      <alignment horizontal="left" vertical="center" wrapText="1"/>
    </xf>
    <xf numFmtId="1" fontId="2" fillId="2" borderId="71" xfId="2" applyNumberFormat="1" applyFont="1" applyFill="1" applyBorder="1" applyAlignment="1">
      <alignment horizontal="center" vertical="center"/>
    </xf>
    <xf numFmtId="0" fontId="15" fillId="2" borderId="71" xfId="0" applyNumberFormat="1" applyFont="1" applyFill="1" applyBorder="1" applyAlignment="1">
      <alignment horizontal="left" vertical="center"/>
    </xf>
    <xf numFmtId="0" fontId="20" fillId="2" borderId="71" xfId="0" applyFont="1" applyFill="1" applyBorder="1" applyAlignment="1">
      <alignment vertical="center"/>
    </xf>
    <xf numFmtId="0" fontId="15" fillId="2" borderId="71" xfId="0" applyFont="1" applyFill="1" applyBorder="1" applyAlignment="1">
      <alignment horizontal="left" vertical="center"/>
    </xf>
    <xf numFmtId="166" fontId="15" fillId="2" borderId="71" xfId="12" applyNumberFormat="1" applyFont="1" applyFill="1" applyBorder="1" applyAlignment="1">
      <alignment horizontal="right" vertical="center"/>
    </xf>
    <xf numFmtId="0" fontId="15" fillId="2" borderId="71" xfId="0" quotePrefix="1" applyNumberFormat="1" applyFont="1" applyFill="1" applyBorder="1" applyAlignment="1">
      <alignment horizontal="left" vertical="center"/>
    </xf>
    <xf numFmtId="0" fontId="19" fillId="2" borderId="71" xfId="0" quotePrefix="1" applyFont="1" applyFill="1" applyBorder="1" applyAlignment="1">
      <alignment horizontal="left" vertical="center" wrapText="1"/>
    </xf>
    <xf numFmtId="3" fontId="15" fillId="2" borderId="71" xfId="0" applyNumberFormat="1" applyFont="1" applyFill="1" applyBorder="1" applyAlignment="1">
      <alignment horizontal="right" vertical="center"/>
    </xf>
    <xf numFmtId="0" fontId="15" fillId="2" borderId="71" xfId="0" quotePrefix="1" applyNumberFormat="1" applyFont="1" applyFill="1" applyBorder="1" applyAlignment="1">
      <alignment horizontal="center" vertical="center"/>
    </xf>
    <xf numFmtId="3" fontId="15" fillId="2" borderId="71" xfId="0" applyNumberFormat="1" applyFont="1" applyFill="1" applyBorder="1" applyAlignment="1">
      <alignment horizontal="center" vertical="center"/>
    </xf>
    <xf numFmtId="0" fontId="2" fillId="2" borderId="20" xfId="2" applyFont="1" applyFill="1" applyBorder="1" applyAlignment="1">
      <alignment vertical="center"/>
    </xf>
    <xf numFmtId="4" fontId="2" fillId="2" borderId="20" xfId="2" applyNumberFormat="1" applyFont="1" applyFill="1" applyBorder="1" applyAlignment="1">
      <alignment horizontal="center" vertical="center"/>
    </xf>
    <xf numFmtId="165" fontId="15" fillId="2" borderId="20" xfId="22" applyNumberFormat="1" applyFont="1" applyFill="1" applyBorder="1" applyAlignment="1">
      <alignment horizontal="right" vertical="center"/>
    </xf>
    <xf numFmtId="165" fontId="2" fillId="2" borderId="45" xfId="22" applyNumberFormat="1" applyFont="1" applyFill="1" applyBorder="1" applyAlignment="1">
      <alignment horizontal="right" vertical="center"/>
    </xf>
    <xf numFmtId="3" fontId="13" fillId="2" borderId="95" xfId="0" applyNumberFormat="1" applyFont="1" applyFill="1" applyBorder="1" applyAlignment="1">
      <alignment horizontal="center"/>
    </xf>
    <xf numFmtId="3" fontId="13" fillId="2" borderId="93" xfId="0" applyNumberFormat="1" applyFont="1" applyFill="1" applyBorder="1" applyAlignment="1"/>
    <xf numFmtId="3" fontId="13" fillId="2" borderId="93" xfId="0" applyNumberFormat="1" applyFont="1" applyFill="1" applyBorder="1" applyAlignment="1">
      <alignment horizontal="center"/>
    </xf>
    <xf numFmtId="2" fontId="13" fillId="2" borderId="93" xfId="0" applyNumberFormat="1" applyFont="1" applyFill="1" applyBorder="1" applyAlignment="1">
      <alignment horizontal="center"/>
    </xf>
    <xf numFmtId="165" fontId="3" fillId="2" borderId="97" xfId="22" applyNumberFormat="1" applyFont="1" applyFill="1" applyBorder="1" applyAlignment="1">
      <alignment horizontal="right"/>
    </xf>
    <xf numFmtId="165" fontId="14" fillId="2" borderId="91" xfId="22" applyNumberFormat="1" applyFont="1" applyFill="1" applyBorder="1" applyAlignment="1">
      <alignment horizontal="right" vertical="center"/>
    </xf>
    <xf numFmtId="0" fontId="15" fillId="2" borderId="73" xfId="0" quotePrefix="1" applyNumberFormat="1" applyFont="1" applyFill="1" applyBorder="1" applyAlignment="1">
      <alignment horizontal="left" vertical="center"/>
    </xf>
    <xf numFmtId="0" fontId="15" fillId="2" borderId="73" xfId="0" applyNumberFormat="1" applyFont="1" applyFill="1" applyBorder="1" applyAlignment="1">
      <alignment horizontal="center" vertical="center"/>
    </xf>
    <xf numFmtId="3" fontId="15" fillId="2" borderId="73" xfId="0" applyNumberFormat="1" applyFont="1" applyFill="1" applyBorder="1" applyAlignment="1" applyProtection="1">
      <alignment horizontal="center" vertical="center"/>
    </xf>
    <xf numFmtId="0" fontId="16" fillId="2" borderId="73" xfId="0" quotePrefix="1" applyFont="1" applyFill="1" applyBorder="1" applyAlignment="1">
      <alignment horizontal="left" vertical="center"/>
    </xf>
    <xf numFmtId="0" fontId="2" fillId="2" borderId="73" xfId="0" applyFont="1" applyFill="1" applyBorder="1" applyAlignment="1">
      <alignment horizontal="justify" vertical="top" wrapText="1"/>
    </xf>
    <xf numFmtId="0" fontId="2" fillId="2" borderId="73" xfId="0" applyNumberFormat="1" applyFont="1" applyFill="1" applyBorder="1" applyAlignment="1">
      <alignment horizontal="left" vertical="top"/>
    </xf>
    <xf numFmtId="0" fontId="15" fillId="2" borderId="73" xfId="0" applyFont="1" applyFill="1" applyBorder="1" applyAlignment="1">
      <alignment vertical="center" wrapText="1"/>
    </xf>
    <xf numFmtId="0" fontId="2" fillId="2" borderId="5" xfId="0" quotePrefix="1"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vertical="center"/>
    </xf>
    <xf numFmtId="4" fontId="2" fillId="2" borderId="5" xfId="0" applyNumberFormat="1" applyFont="1" applyFill="1" applyBorder="1" applyAlignment="1">
      <alignment horizontal="center" vertical="center"/>
    </xf>
    <xf numFmtId="165" fontId="2" fillId="2" borderId="5" xfId="22" applyNumberFormat="1" applyFont="1" applyFill="1" applyBorder="1" applyAlignment="1">
      <alignment horizontal="right" vertical="center"/>
    </xf>
    <xf numFmtId="165" fontId="14" fillId="2" borderId="91" xfId="22" applyNumberFormat="1" applyFont="1" applyFill="1" applyBorder="1" applyAlignment="1">
      <alignment horizontal="right"/>
    </xf>
    <xf numFmtId="4" fontId="14" fillId="2" borderId="73" xfId="0" applyNumberFormat="1" applyFont="1" applyFill="1" applyBorder="1" applyAlignment="1">
      <alignment horizontal="center" vertical="center"/>
    </xf>
    <xf numFmtId="165" fontId="14" fillId="2" borderId="73" xfId="22" applyNumberFormat="1" applyFont="1" applyFill="1" applyBorder="1" applyAlignment="1">
      <alignment horizontal="right" vertical="center"/>
    </xf>
    <xf numFmtId="0" fontId="14" fillId="2" borderId="73" xfId="0" applyFont="1" applyFill="1" applyBorder="1" applyAlignment="1" applyProtection="1">
      <alignment horizontal="center" vertical="center"/>
    </xf>
    <xf numFmtId="0" fontId="2" fillId="2" borderId="73" xfId="0" applyFont="1" applyFill="1" applyBorder="1" applyAlignment="1" applyProtection="1">
      <alignment horizontal="left" vertical="center" wrapText="1"/>
    </xf>
    <xf numFmtId="0" fontId="80" fillId="2" borderId="73" xfId="0" quotePrefix="1" applyFont="1" applyFill="1" applyBorder="1" applyAlignment="1" applyProtection="1">
      <alignment horizontal="left" vertical="center" wrapText="1"/>
    </xf>
    <xf numFmtId="0" fontId="15" fillId="2" borderId="73" xfId="0" quotePrefix="1" applyFont="1" applyFill="1" applyBorder="1" applyAlignment="1" applyProtection="1">
      <alignment horizontal="left" vertical="center" wrapText="1"/>
    </xf>
    <xf numFmtId="1" fontId="14" fillId="2" borderId="118" xfId="0" applyNumberFormat="1" applyFont="1" applyFill="1" applyBorder="1" applyAlignment="1" applyProtection="1">
      <alignment horizontal="center" vertical="center"/>
    </xf>
    <xf numFmtId="165" fontId="14" fillId="2" borderId="118" xfId="22" quotePrefix="1" applyNumberFormat="1" applyFont="1" applyFill="1" applyBorder="1" applyAlignment="1">
      <alignment horizontal="right" vertical="center"/>
    </xf>
    <xf numFmtId="0" fontId="15" fillId="2" borderId="0" xfId="0" applyFont="1" applyFill="1" applyAlignment="1">
      <alignment horizontal="center" vertical="center"/>
    </xf>
    <xf numFmtId="0" fontId="15" fillId="2" borderId="0" xfId="0" applyFont="1" applyFill="1" applyAlignment="1">
      <alignment vertical="center"/>
    </xf>
    <xf numFmtId="165" fontId="15" fillId="2" borderId="0" xfId="22" applyNumberFormat="1" applyFont="1" applyFill="1" applyAlignment="1">
      <alignment vertical="center"/>
    </xf>
    <xf numFmtId="0" fontId="3" fillId="3" borderId="0" xfId="0" quotePrefix="1" applyFont="1" applyFill="1" applyBorder="1" applyAlignment="1" applyProtection="1">
      <alignment horizontal="left" vertical="center"/>
    </xf>
    <xf numFmtId="0" fontId="3" fillId="3" borderId="0" xfId="0" applyFont="1" applyFill="1" applyBorder="1" applyAlignment="1">
      <alignment horizontal="left" vertical="center"/>
    </xf>
    <xf numFmtId="3" fontId="3" fillId="3"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165" fontId="3" fillId="3" borderId="0" xfId="5" applyNumberFormat="1" applyFont="1" applyFill="1" applyBorder="1" applyAlignment="1">
      <alignment horizontal="right" vertical="center"/>
    </xf>
    <xf numFmtId="165" fontId="3" fillId="3" borderId="0" xfId="22" applyNumberFormat="1" applyFont="1" applyFill="1" applyBorder="1" applyAlignment="1">
      <alignment horizontal="right" vertical="center"/>
    </xf>
    <xf numFmtId="165" fontId="3" fillId="3" borderId="1" xfId="30" applyNumberFormat="1" applyFont="1" applyFill="1" applyBorder="1" applyAlignment="1" applyProtection="1">
      <alignment horizontal="right" vertical="center"/>
    </xf>
    <xf numFmtId="0" fontId="3" fillId="2" borderId="124" xfId="0" applyFont="1" applyFill="1" applyBorder="1" applyAlignment="1">
      <alignment horizontal="center" vertical="center"/>
    </xf>
    <xf numFmtId="4" fontId="3" fillId="2" borderId="124" xfId="0" applyNumberFormat="1" applyFont="1" applyFill="1" applyBorder="1" applyAlignment="1">
      <alignment horizontal="center" vertical="center"/>
    </xf>
    <xf numFmtId="165" fontId="3" fillId="2" borderId="124" xfId="5" applyNumberFormat="1" applyFont="1" applyFill="1" applyBorder="1" applyAlignment="1">
      <alignment horizontal="center" vertical="center"/>
    </xf>
    <xf numFmtId="165" fontId="3" fillId="3" borderId="125" xfId="30" applyNumberFormat="1" applyFont="1" applyFill="1" applyBorder="1" applyAlignment="1">
      <alignment horizontal="center" vertical="center"/>
    </xf>
    <xf numFmtId="165" fontId="3" fillId="3" borderId="6" xfId="30" applyNumberFormat="1" applyFont="1" applyFill="1" applyBorder="1" applyAlignment="1">
      <alignment horizontal="center" vertical="center"/>
    </xf>
    <xf numFmtId="0" fontId="2" fillId="3" borderId="122" xfId="2" applyFont="1" applyFill="1" applyBorder="1" applyAlignment="1">
      <alignment horizontal="center" vertical="center"/>
    </xf>
    <xf numFmtId="0" fontId="2" fillId="3" borderId="122" xfId="2" applyFont="1" applyFill="1" applyBorder="1" applyAlignment="1">
      <alignment horizontal="left" vertical="center" wrapText="1"/>
    </xf>
    <xf numFmtId="165" fontId="2" fillId="2" borderId="122" xfId="5" applyNumberFormat="1" applyFont="1" applyFill="1" applyBorder="1" applyAlignment="1">
      <alignment horizontal="right" vertical="center"/>
    </xf>
    <xf numFmtId="165" fontId="2" fillId="3" borderId="123" xfId="30" applyNumberFormat="1" applyFont="1" applyFill="1" applyBorder="1" applyAlignment="1">
      <alignment horizontal="right" vertical="center"/>
    </xf>
    <xf numFmtId="0" fontId="2" fillId="3" borderId="71" xfId="2" applyFont="1" applyFill="1" applyBorder="1" applyAlignment="1">
      <alignment horizontal="center" vertical="center"/>
    </xf>
    <xf numFmtId="0" fontId="3" fillId="0" borderId="73" xfId="2" applyFont="1" applyBorder="1" applyAlignment="1" applyProtection="1">
      <alignment horizontal="left" vertical="top" wrapText="1"/>
    </xf>
    <xf numFmtId="165" fontId="2" fillId="3" borderId="88" xfId="30" applyNumberFormat="1" applyFont="1" applyFill="1" applyBorder="1" applyAlignment="1">
      <alignment horizontal="right" vertical="center"/>
    </xf>
    <xf numFmtId="0" fontId="2" fillId="3" borderId="71" xfId="2" applyFont="1" applyFill="1" applyBorder="1" applyAlignment="1">
      <alignment horizontal="left" vertical="center" wrapText="1"/>
    </xf>
    <xf numFmtId="0" fontId="4" fillId="3" borderId="71" xfId="2" applyFont="1" applyFill="1" applyBorder="1" applyAlignment="1">
      <alignment horizontal="left" vertical="center" wrapText="1"/>
    </xf>
    <xf numFmtId="0" fontId="3" fillId="3" borderId="71" xfId="2" applyFont="1" applyFill="1" applyBorder="1" applyAlignment="1">
      <alignment horizontal="left" vertical="center" wrapText="1"/>
    </xf>
    <xf numFmtId="165" fontId="2" fillId="3" borderId="71" xfId="5" applyNumberFormat="1" applyFont="1" applyFill="1" applyBorder="1" applyAlignment="1">
      <alignment horizontal="left" vertical="center" wrapText="1"/>
    </xf>
    <xf numFmtId="165" fontId="2" fillId="3" borderId="42" xfId="5" applyNumberFormat="1" applyFont="1" applyFill="1" applyBorder="1" applyAlignment="1">
      <alignment horizontal="centerContinuous" vertical="center"/>
    </xf>
    <xf numFmtId="165" fontId="2" fillId="3" borderId="73" xfId="30" applyNumberFormat="1" applyFont="1" applyFill="1" applyBorder="1" applyAlignment="1">
      <alignment vertical="center"/>
    </xf>
    <xf numFmtId="2" fontId="2" fillId="3" borderId="73" xfId="36" applyNumberFormat="1" applyFont="1" applyFill="1" applyBorder="1" applyAlignment="1">
      <alignment horizontal="center" vertical="center"/>
    </xf>
    <xf numFmtId="165" fontId="2" fillId="3" borderId="42" xfId="5" applyNumberFormat="1" applyFont="1" applyFill="1" applyBorder="1" applyAlignment="1">
      <alignment horizontal="right" vertical="center"/>
    </xf>
    <xf numFmtId="165" fontId="2" fillId="3" borderId="73" xfId="30" applyNumberFormat="1" applyFont="1" applyFill="1" applyBorder="1" applyAlignment="1">
      <alignment horizontal="right" vertical="center"/>
    </xf>
    <xf numFmtId="0" fontId="3" fillId="0" borderId="117" xfId="2" applyFont="1" applyBorder="1" applyAlignment="1" applyProtection="1">
      <alignment horizontal="center" vertical="top"/>
    </xf>
    <xf numFmtId="0" fontId="3" fillId="0" borderId="118" xfId="2" applyFont="1" applyBorder="1" applyAlignment="1" applyProtection="1">
      <alignment horizontal="left" vertical="top" wrapText="1"/>
    </xf>
    <xf numFmtId="0" fontId="3" fillId="0" borderId="118" xfId="2" applyFont="1" applyBorder="1" applyAlignment="1" applyProtection="1">
      <alignment horizontal="center" vertical="center"/>
    </xf>
    <xf numFmtId="1" fontId="3" fillId="0" borderId="118" xfId="2" applyNumberFormat="1" applyFont="1" applyBorder="1" applyAlignment="1" applyProtection="1">
      <alignment horizontal="center" vertical="center"/>
    </xf>
    <xf numFmtId="165" fontId="3" fillId="0" borderId="118" xfId="5" applyNumberFormat="1" applyFont="1" applyBorder="1" applyAlignment="1">
      <alignment horizontal="right" vertical="top"/>
    </xf>
    <xf numFmtId="165" fontId="3" fillId="0" borderId="120" xfId="24" applyNumberFormat="1" applyFont="1" applyBorder="1" applyAlignment="1">
      <alignment horizontal="right" vertical="top"/>
    </xf>
    <xf numFmtId="0" fontId="2" fillId="0" borderId="73" xfId="2" applyFont="1" applyBorder="1" applyAlignment="1">
      <alignment horizontal="center" vertical="top"/>
    </xf>
    <xf numFmtId="0" fontId="2" fillId="0" borderId="70" xfId="2" quotePrefix="1" applyFont="1" applyBorder="1" applyAlignment="1">
      <alignment horizontal="left" vertical="top" wrapText="1"/>
    </xf>
    <xf numFmtId="0" fontId="2" fillId="0" borderId="73" xfId="2" applyFont="1" applyBorder="1" applyAlignment="1">
      <alignment horizontal="center" vertical="center"/>
    </xf>
    <xf numFmtId="3" fontId="2" fillId="0" borderId="73" xfId="2" applyNumberFormat="1" applyFont="1" applyBorder="1" applyAlignment="1">
      <alignment horizontal="center" vertical="center"/>
    </xf>
    <xf numFmtId="165" fontId="2" fillId="0" borderId="73" xfId="5" applyNumberFormat="1" applyFont="1" applyBorder="1" applyAlignment="1">
      <alignment horizontal="right" vertical="top"/>
    </xf>
    <xf numFmtId="165" fontId="2" fillId="0" borderId="73" xfId="24" applyNumberFormat="1" applyFont="1" applyBorder="1" applyAlignment="1">
      <alignment horizontal="right" vertical="top"/>
    </xf>
    <xf numFmtId="0" fontId="2" fillId="0" borderId="73" xfId="2" applyFont="1" applyBorder="1" applyAlignment="1" applyProtection="1">
      <alignment horizontal="center"/>
    </xf>
    <xf numFmtId="0" fontId="2" fillId="0" borderId="73" xfId="2" applyFont="1" applyBorder="1" applyAlignment="1" applyProtection="1">
      <alignment horizontal="left" vertical="top" wrapText="1"/>
    </xf>
    <xf numFmtId="1" fontId="2" fillId="0" borderId="73" xfId="2" applyNumberFormat="1" applyFont="1" applyBorder="1" applyAlignment="1">
      <alignment horizontal="center" vertical="center"/>
    </xf>
    <xf numFmtId="0" fontId="2" fillId="0" borderId="91" xfId="2" applyFont="1" applyBorder="1" applyAlignment="1" applyProtection="1">
      <alignment horizontal="center"/>
    </xf>
    <xf numFmtId="165" fontId="3" fillId="0" borderId="118" xfId="24" quotePrefix="1" applyNumberFormat="1" applyFont="1" applyBorder="1" applyAlignment="1">
      <alignment horizontal="right" vertical="top"/>
    </xf>
    <xf numFmtId="1" fontId="2" fillId="0" borderId="91" xfId="2" applyNumberFormat="1" applyFont="1" applyBorder="1" applyAlignment="1">
      <alignment horizontal="center" vertical="center"/>
    </xf>
    <xf numFmtId="165" fontId="2" fillId="0" borderId="91" xfId="5" applyNumberFormat="1" applyFont="1" applyBorder="1" applyAlignment="1">
      <alignment horizontal="right" vertical="top"/>
    </xf>
    <xf numFmtId="165" fontId="3" fillId="0" borderId="91" xfId="24" applyNumberFormat="1" applyFont="1" applyBorder="1" applyAlignment="1">
      <alignment horizontal="right" vertical="top"/>
    </xf>
    <xf numFmtId="0" fontId="3" fillId="3" borderId="0" xfId="2" applyFont="1" applyFill="1" applyBorder="1" applyAlignment="1">
      <alignment horizontal="left" vertical="center"/>
    </xf>
    <xf numFmtId="3" fontId="3" fillId="3" borderId="0" xfId="2" applyNumberFormat="1" applyFont="1" applyFill="1" applyBorder="1" applyAlignment="1">
      <alignment horizontal="center" vertical="center"/>
    </xf>
    <xf numFmtId="165" fontId="3" fillId="3" borderId="0" xfId="24" applyNumberFormat="1" applyFont="1" applyFill="1" applyBorder="1" applyAlignment="1">
      <alignment horizontal="right" vertical="center"/>
    </xf>
    <xf numFmtId="0" fontId="3" fillId="0" borderId="0" xfId="2" applyFont="1" applyAlignment="1">
      <alignment horizontal="center"/>
    </xf>
    <xf numFmtId="0" fontId="3" fillId="0" borderId="0" xfId="2" applyFont="1"/>
    <xf numFmtId="0" fontId="3" fillId="0" borderId="0" xfId="2" applyFont="1" applyAlignment="1">
      <alignment horizontal="center" vertical="center"/>
    </xf>
    <xf numFmtId="3" fontId="3" fillId="0" borderId="0" xfId="2" applyNumberFormat="1" applyFont="1" applyAlignment="1">
      <alignment horizontal="center" vertical="center"/>
    </xf>
    <xf numFmtId="165" fontId="3" fillId="0" borderId="0" xfId="24" applyNumberFormat="1" applyFont="1" applyAlignment="1">
      <alignment horizontal="center"/>
    </xf>
    <xf numFmtId="0" fontId="3" fillId="3" borderId="124" xfId="2" applyFont="1" applyFill="1" applyBorder="1" applyAlignment="1">
      <alignment horizontal="center" vertical="center"/>
    </xf>
    <xf numFmtId="4" fontId="3" fillId="3" borderId="124" xfId="2" applyNumberFormat="1" applyFont="1" applyFill="1" applyBorder="1" applyAlignment="1">
      <alignment horizontal="center" vertical="center"/>
    </xf>
    <xf numFmtId="165" fontId="3" fillId="3" borderId="124" xfId="24" applyNumberFormat="1" applyFont="1" applyFill="1" applyBorder="1" applyAlignment="1">
      <alignment horizontal="center" vertical="center"/>
    </xf>
    <xf numFmtId="0" fontId="3" fillId="3" borderId="73" xfId="2" applyFont="1" applyFill="1" applyBorder="1" applyAlignment="1">
      <alignment horizontal="center" vertical="center"/>
    </xf>
    <xf numFmtId="0" fontId="3" fillId="3" borderId="73" xfId="2" applyFont="1" applyFill="1" applyBorder="1" applyAlignment="1">
      <alignment vertical="center"/>
    </xf>
    <xf numFmtId="4" fontId="3" fillId="3" borderId="73" xfId="2" applyNumberFormat="1" applyFont="1" applyFill="1" applyBorder="1" applyAlignment="1">
      <alignment horizontal="center" vertical="center"/>
    </xf>
    <xf numFmtId="165" fontId="3" fillId="3" borderId="73" xfId="24" applyNumberFormat="1" applyFont="1" applyFill="1" applyBorder="1" applyAlignment="1">
      <alignment horizontal="center" vertical="center"/>
    </xf>
    <xf numFmtId="0" fontId="3" fillId="3" borderId="23" xfId="2" applyFont="1" applyFill="1" applyBorder="1" applyAlignment="1">
      <alignment horizontal="center" vertical="center"/>
    </xf>
    <xf numFmtId="0" fontId="3" fillId="3" borderId="23" xfId="2" applyFont="1" applyFill="1" applyBorder="1" applyAlignment="1">
      <alignment vertical="center"/>
    </xf>
    <xf numFmtId="4" fontId="3" fillId="3" borderId="23" xfId="2" applyNumberFormat="1" applyFont="1" applyFill="1" applyBorder="1" applyAlignment="1">
      <alignment horizontal="center" vertical="center"/>
    </xf>
    <xf numFmtId="165" fontId="3" fillId="3" borderId="23" xfId="24" applyNumberFormat="1" applyFont="1" applyFill="1" applyBorder="1" applyAlignment="1">
      <alignment horizontal="center" vertical="center"/>
    </xf>
    <xf numFmtId="0" fontId="3" fillId="0" borderId="73" xfId="2" applyFont="1" applyBorder="1" applyAlignment="1">
      <alignment horizontal="center"/>
    </xf>
    <xf numFmtId="0" fontId="3" fillId="0" borderId="73" xfId="2" applyFont="1" applyBorder="1"/>
    <xf numFmtId="0" fontId="3" fillId="0" borderId="73" xfId="2" applyFont="1" applyBorder="1" applyAlignment="1">
      <alignment horizontal="center" vertical="center"/>
    </xf>
    <xf numFmtId="4" fontId="3" fillId="0" borderId="73" xfId="2" applyNumberFormat="1" applyFont="1" applyBorder="1" applyAlignment="1">
      <alignment horizontal="center" vertical="center"/>
    </xf>
    <xf numFmtId="165" fontId="3" fillId="0" borderId="73" xfId="24" applyNumberFormat="1" applyFont="1" applyBorder="1" applyAlignment="1">
      <alignment horizontal="center"/>
    </xf>
    <xf numFmtId="0" fontId="3" fillId="0" borderId="0" xfId="2" applyFont="1" applyBorder="1" applyAlignment="1" applyProtection="1">
      <alignment horizontal="left" vertical="top" wrapText="1"/>
    </xf>
    <xf numFmtId="0" fontId="3" fillId="0" borderId="73" xfId="2" applyFont="1" applyBorder="1" applyAlignment="1">
      <alignment horizontal="center" vertical="top"/>
    </xf>
    <xf numFmtId="169" fontId="3" fillId="0" borderId="73" xfId="2" applyNumberFormat="1" applyFont="1" applyBorder="1" applyAlignment="1">
      <alignment horizontal="center" vertical="center"/>
    </xf>
    <xf numFmtId="0" fontId="15" fillId="0" borderId="73" xfId="2" applyFont="1" applyBorder="1" applyAlignment="1">
      <alignment horizontal="center" vertical="top"/>
    </xf>
    <xf numFmtId="0" fontId="16" fillId="0" borderId="73" xfId="2" applyFont="1" applyBorder="1" applyAlignment="1">
      <alignment vertical="top" wrapText="1"/>
    </xf>
    <xf numFmtId="0" fontId="15" fillId="0" borderId="73" xfId="2" applyFont="1" applyBorder="1" applyAlignment="1">
      <alignment horizontal="center" vertical="center"/>
    </xf>
    <xf numFmtId="169" fontId="15" fillId="0" borderId="73" xfId="2" applyNumberFormat="1" applyFont="1" applyBorder="1" applyAlignment="1">
      <alignment horizontal="center" vertical="center"/>
    </xf>
    <xf numFmtId="165" fontId="15" fillId="0" borderId="70" xfId="24" applyNumberFormat="1" applyFont="1" applyBorder="1" applyAlignment="1">
      <alignment horizontal="centerContinuous"/>
    </xf>
    <xf numFmtId="165" fontId="15" fillId="0" borderId="73" xfId="24" applyNumberFormat="1" applyFont="1" applyBorder="1" applyAlignment="1">
      <alignment horizontal="centerContinuous"/>
    </xf>
    <xf numFmtId="0" fontId="15" fillId="0" borderId="73" xfId="2" applyFont="1" applyBorder="1" applyAlignment="1">
      <alignment vertical="top" wrapText="1"/>
    </xf>
    <xf numFmtId="165" fontId="15" fillId="0" borderId="70" xfId="24" applyNumberFormat="1" applyFont="1" applyBorder="1" applyAlignment="1">
      <alignment horizontal="center"/>
    </xf>
    <xf numFmtId="165" fontId="15" fillId="0" borderId="73" xfId="24" applyNumberFormat="1" applyFont="1" applyBorder="1" applyAlignment="1">
      <alignment horizontal="center"/>
    </xf>
    <xf numFmtId="0" fontId="15" fillId="0" borderId="73" xfId="2" quotePrefix="1" applyFont="1" applyBorder="1" applyAlignment="1">
      <alignment horizontal="left" vertical="top" wrapText="1"/>
    </xf>
    <xf numFmtId="182" fontId="2" fillId="0" borderId="73" xfId="2" applyNumberFormat="1" applyFont="1" applyFill="1" applyBorder="1" applyAlignment="1">
      <alignment horizontal="center" vertical="center"/>
    </xf>
    <xf numFmtId="165" fontId="15" fillId="0" borderId="0" xfId="24" applyNumberFormat="1" applyFont="1" applyAlignment="1">
      <alignment horizontal="center" vertical="center"/>
    </xf>
    <xf numFmtId="165" fontId="15" fillId="0" borderId="73" xfId="24" applyNumberFormat="1" applyFont="1" applyBorder="1" applyAlignment="1">
      <alignment horizontal="center" vertical="center"/>
    </xf>
    <xf numFmtId="165" fontId="3" fillId="0" borderId="73" xfId="24" applyNumberFormat="1" applyFont="1" applyBorder="1" applyAlignment="1">
      <alignment horizontal="center" vertical="center"/>
    </xf>
    <xf numFmtId="0" fontId="4" fillId="0" borderId="73" xfId="2" applyFont="1" applyBorder="1" applyAlignment="1">
      <alignment vertical="top"/>
    </xf>
    <xf numFmtId="165" fontId="2" fillId="0" borderId="73" xfId="24" applyNumberFormat="1" applyFont="1" applyFill="1" applyBorder="1" applyAlignment="1">
      <alignment horizontal="center" vertical="center"/>
    </xf>
    <xf numFmtId="0" fontId="10" fillId="0" borderId="73" xfId="2" applyFont="1" applyBorder="1" applyAlignment="1">
      <alignment horizontal="left" vertical="top" wrapText="1"/>
    </xf>
    <xf numFmtId="0" fontId="15" fillId="3" borderId="73" xfId="2" applyFont="1" applyFill="1" applyBorder="1" applyAlignment="1">
      <alignment horizontal="left" vertical="center" wrapText="1"/>
    </xf>
    <xf numFmtId="3" fontId="15" fillId="3" borderId="73" xfId="2" applyNumberFormat="1" applyFont="1" applyFill="1" applyBorder="1" applyAlignment="1">
      <alignment horizontal="center" vertical="center"/>
    </xf>
    <xf numFmtId="165" fontId="15" fillId="3" borderId="73" xfId="24" applyNumberFormat="1" applyFont="1" applyFill="1" applyBorder="1" applyAlignment="1">
      <alignment horizontal="right" vertical="center"/>
    </xf>
    <xf numFmtId="169" fontId="2" fillId="0" borderId="73" xfId="2" applyNumberFormat="1" applyFont="1" applyBorder="1" applyAlignment="1">
      <alignment horizontal="center" vertical="center"/>
    </xf>
    <xf numFmtId="165" fontId="2" fillId="0" borderId="73" xfId="24" applyNumberFormat="1" applyFont="1" applyBorder="1" applyAlignment="1">
      <alignment horizontal="center" vertical="center"/>
    </xf>
    <xf numFmtId="0" fontId="2" fillId="0" borderId="73" xfId="2" applyFont="1" applyBorder="1" applyAlignment="1">
      <alignment vertical="top"/>
    </xf>
    <xf numFmtId="0" fontId="2" fillId="0" borderId="73" xfId="2" applyNumberFormat="1" applyFont="1" applyBorder="1" applyAlignment="1">
      <alignment horizontal="center" vertical="top"/>
    </xf>
    <xf numFmtId="0" fontId="6" fillId="0" borderId="70" xfId="2" applyFont="1" applyBorder="1" applyAlignment="1">
      <alignment vertical="top"/>
    </xf>
    <xf numFmtId="3" fontId="2" fillId="0" borderId="73" xfId="55" applyNumberFormat="1" applyFont="1" applyBorder="1" applyAlignment="1">
      <alignment horizontal="center" vertical="center"/>
    </xf>
    <xf numFmtId="0" fontId="2" fillId="0" borderId="70" xfId="2" quotePrefix="1" applyFont="1" applyBorder="1" applyAlignment="1">
      <alignment horizontal="left" vertical="top"/>
    </xf>
    <xf numFmtId="0" fontId="6" fillId="0" borderId="73" xfId="2" applyFont="1" applyBorder="1" applyAlignment="1">
      <alignment vertical="top"/>
    </xf>
    <xf numFmtId="0" fontId="2" fillId="0" borderId="73" xfId="2" applyFont="1" applyBorder="1" applyAlignment="1">
      <alignment horizontal="left" vertical="top" wrapText="1"/>
    </xf>
    <xf numFmtId="0" fontId="4" fillId="0" borderId="73" xfId="2" applyFont="1" applyBorder="1" applyAlignment="1">
      <alignment horizontal="left" vertical="top" wrapText="1"/>
    </xf>
    <xf numFmtId="0" fontId="4" fillId="0" borderId="70" xfId="2" applyFont="1" applyBorder="1" applyAlignment="1">
      <alignment vertical="top"/>
    </xf>
    <xf numFmtId="0" fontId="10" fillId="0" borderId="70" xfId="2" applyFont="1" applyBorder="1" applyAlignment="1">
      <alignment horizontal="left" vertical="top" wrapText="1"/>
    </xf>
    <xf numFmtId="0" fontId="2" fillId="0" borderId="70" xfId="2" applyFont="1" applyBorder="1" applyAlignment="1">
      <alignment vertical="top"/>
    </xf>
    <xf numFmtId="0" fontId="2" fillId="0" borderId="70" xfId="2" applyFont="1" applyBorder="1" applyAlignment="1">
      <alignment horizontal="left" vertical="top" wrapText="1"/>
    </xf>
    <xf numFmtId="165" fontId="15" fillId="0" borderId="73" xfId="24" applyNumberFormat="1" applyFont="1" applyBorder="1" applyAlignment="1">
      <alignment horizontal="right" vertical="top"/>
    </xf>
    <xf numFmtId="0" fontId="2" fillId="0" borderId="117" xfId="2" applyFont="1" applyBorder="1" applyAlignment="1" applyProtection="1">
      <alignment horizontal="center" vertical="top"/>
    </xf>
    <xf numFmtId="0" fontId="2" fillId="0" borderId="118" xfId="2" applyFont="1" applyBorder="1" applyAlignment="1" applyProtection="1">
      <alignment horizontal="left" vertical="top" wrapText="1"/>
    </xf>
    <xf numFmtId="0" fontId="2" fillId="0" borderId="118" xfId="2" applyFont="1" applyBorder="1" applyAlignment="1" applyProtection="1">
      <alignment horizontal="center" vertical="center"/>
    </xf>
    <xf numFmtId="1" fontId="2" fillId="0" borderId="118" xfId="2" applyNumberFormat="1" applyFont="1" applyBorder="1" applyAlignment="1" applyProtection="1">
      <alignment horizontal="center" vertical="center"/>
    </xf>
    <xf numFmtId="165" fontId="3" fillId="0" borderId="118" xfId="24" applyNumberFormat="1" applyFont="1" applyBorder="1" applyAlignment="1">
      <alignment horizontal="right" vertical="top"/>
    </xf>
    <xf numFmtId="0" fontId="6" fillId="0" borderId="73" xfId="2" applyFont="1" applyBorder="1" applyAlignment="1">
      <alignment horizontal="left" vertical="top" wrapText="1"/>
    </xf>
    <xf numFmtId="0" fontId="10" fillId="0" borderId="73" xfId="2" quotePrefix="1" applyFont="1" applyBorder="1" applyAlignment="1">
      <alignment horizontal="left" vertical="top" wrapText="1"/>
    </xf>
    <xf numFmtId="0" fontId="2" fillId="0" borderId="73" xfId="2" quotePrefix="1" applyFont="1" applyBorder="1" applyAlignment="1">
      <alignment horizontal="center" vertical="top"/>
    </xf>
    <xf numFmtId="3" fontId="2" fillId="0" borderId="73" xfId="2" applyNumberFormat="1" applyFont="1" applyBorder="1" applyAlignment="1" applyProtection="1">
      <alignment horizontal="center" vertical="center"/>
    </xf>
    <xf numFmtId="0" fontId="6" fillId="0" borderId="70" xfId="2" applyFont="1" applyBorder="1" applyAlignment="1">
      <alignment horizontal="left" vertical="top" wrapText="1"/>
    </xf>
    <xf numFmtId="0" fontId="19" fillId="0" borderId="73" xfId="2" applyFont="1" applyBorder="1" applyAlignment="1">
      <alignment horizontal="left" vertical="top" wrapText="1"/>
    </xf>
    <xf numFmtId="165" fontId="15" fillId="3" borderId="73" xfId="24" applyNumberFormat="1" applyFont="1" applyFill="1" applyBorder="1" applyAlignment="1">
      <alignment vertical="center"/>
    </xf>
    <xf numFmtId="0" fontId="9" fillId="0" borderId="73" xfId="2" applyFont="1" applyBorder="1" applyAlignment="1">
      <alignment vertical="top"/>
    </xf>
    <xf numFmtId="0" fontId="4" fillId="0" borderId="70" xfId="2" applyFont="1" applyBorder="1" applyAlignment="1">
      <alignment horizontal="left" vertical="top" wrapText="1"/>
    </xf>
    <xf numFmtId="0" fontId="10" fillId="0" borderId="70" xfId="2" quotePrefix="1" applyFont="1" applyBorder="1" applyAlignment="1">
      <alignment horizontal="left" vertical="top" wrapText="1"/>
    </xf>
    <xf numFmtId="0" fontId="3" fillId="0" borderId="120" xfId="2" applyFont="1" applyBorder="1" applyAlignment="1">
      <alignment horizontal="center" vertical="top"/>
    </xf>
    <xf numFmtId="0" fontId="3" fillId="0" borderId="120" xfId="2" applyFont="1" applyBorder="1" applyAlignment="1">
      <alignment horizontal="left" vertical="top" wrapText="1"/>
    </xf>
    <xf numFmtId="0" fontId="3" fillId="0" borderId="120" xfId="2" applyFont="1" applyBorder="1" applyAlignment="1">
      <alignment horizontal="center" vertical="center"/>
    </xf>
    <xf numFmtId="3" fontId="3" fillId="0" borderId="120" xfId="2" applyNumberFormat="1" applyFont="1" applyBorder="1" applyAlignment="1">
      <alignment horizontal="center" vertical="center"/>
    </xf>
    <xf numFmtId="165" fontId="3" fillId="0" borderId="120" xfId="24" applyNumberFormat="1" applyFont="1" applyBorder="1" applyAlignment="1">
      <alignment horizontal="right" vertical="center"/>
    </xf>
    <xf numFmtId="165" fontId="3" fillId="0" borderId="120" xfId="24" applyNumberFormat="1" applyFont="1" applyBorder="1" applyAlignment="1">
      <alignment horizontal="center" vertical="center"/>
    </xf>
    <xf numFmtId="0" fontId="2" fillId="0" borderId="0" xfId="2" applyFont="1" applyAlignment="1">
      <alignment horizontal="center" vertical="center"/>
    </xf>
    <xf numFmtId="165" fontId="2" fillId="0" borderId="124" xfId="24" applyNumberFormat="1" applyFont="1" applyBorder="1"/>
    <xf numFmtId="3" fontId="2" fillId="0" borderId="70" xfId="2" applyNumberFormat="1" applyFont="1" applyBorder="1" applyAlignment="1">
      <alignment horizontal="center" vertical="center"/>
    </xf>
    <xf numFmtId="4" fontId="2" fillId="0" borderId="73" xfId="2" applyNumberFormat="1" applyFont="1" applyBorder="1" applyAlignment="1">
      <alignment horizontal="center" vertical="center"/>
    </xf>
    <xf numFmtId="165" fontId="2" fillId="3" borderId="0" xfId="24" applyNumberFormat="1" applyFont="1" applyFill="1" applyAlignment="1">
      <alignment vertical="center"/>
    </xf>
    <xf numFmtId="165" fontId="2" fillId="0" borderId="0" xfId="24" applyNumberFormat="1" applyFont="1" applyAlignment="1">
      <alignment horizontal="center" vertical="center"/>
    </xf>
    <xf numFmtId="0" fontId="15" fillId="0" borderId="73" xfId="2" applyFont="1" applyBorder="1" applyAlignment="1">
      <alignment horizontal="center"/>
    </xf>
    <xf numFmtId="0" fontId="16" fillId="0" borderId="73" xfId="2" applyFont="1" applyBorder="1" applyAlignment="1">
      <alignment vertical="top"/>
    </xf>
    <xf numFmtId="4" fontId="15" fillId="0" borderId="73" xfId="2" applyNumberFormat="1" applyFont="1" applyBorder="1" applyAlignment="1">
      <alignment horizontal="center" vertical="center"/>
    </xf>
    <xf numFmtId="0" fontId="15" fillId="0" borderId="73" xfId="2" applyFont="1" applyBorder="1" applyAlignment="1">
      <alignment vertical="top"/>
    </xf>
    <xf numFmtId="0" fontId="15" fillId="0" borderId="70" xfId="2" applyFont="1" applyBorder="1" applyAlignment="1">
      <alignment vertical="top"/>
    </xf>
    <xf numFmtId="165" fontId="15" fillId="3" borderId="0" xfId="24" applyNumberFormat="1" applyFont="1" applyFill="1" applyBorder="1" applyAlignment="1">
      <alignment vertical="center"/>
    </xf>
    <xf numFmtId="165" fontId="2" fillId="0" borderId="0" xfId="24" applyNumberFormat="1" applyFont="1" applyBorder="1" applyAlignment="1">
      <alignment horizontal="center" vertical="center"/>
    </xf>
    <xf numFmtId="3" fontId="15" fillId="0" borderId="73" xfId="2" applyNumberFormat="1" applyFont="1" applyBorder="1" applyAlignment="1">
      <alignment horizontal="center" vertical="center"/>
    </xf>
    <xf numFmtId="0" fontId="2" fillId="0" borderId="73" xfId="2" quotePrefix="1" applyFont="1" applyBorder="1" applyAlignment="1">
      <alignment horizontal="left" vertical="top" wrapText="1"/>
    </xf>
    <xf numFmtId="0" fontId="2" fillId="0" borderId="73" xfId="2" applyFont="1" applyBorder="1" applyAlignment="1" applyProtection="1">
      <alignment horizontal="center" vertical="top"/>
    </xf>
    <xf numFmtId="0" fontId="4" fillId="0" borderId="73" xfId="2" applyFont="1" applyBorder="1" applyAlignment="1" applyProtection="1">
      <alignment horizontal="left" vertical="top" wrapText="1"/>
    </xf>
    <xf numFmtId="0" fontId="2" fillId="0" borderId="73" xfId="2" applyFont="1" applyBorder="1" applyAlignment="1" applyProtection="1">
      <alignment horizontal="center" vertical="center"/>
    </xf>
    <xf numFmtId="165" fontId="2" fillId="0" borderId="73" xfId="24" applyNumberFormat="1" applyFont="1" applyBorder="1" applyAlignment="1" applyProtection="1">
      <alignment horizontal="center" vertical="center"/>
    </xf>
    <xf numFmtId="0" fontId="9" fillId="0" borderId="73" xfId="2" applyFont="1" applyBorder="1" applyAlignment="1" applyProtection="1">
      <alignment horizontal="left" vertical="top" wrapText="1"/>
    </xf>
    <xf numFmtId="0" fontId="19" fillId="0" borderId="73" xfId="2" applyFont="1" applyBorder="1" applyAlignment="1">
      <alignment vertical="top"/>
    </xf>
    <xf numFmtId="0" fontId="14" fillId="0" borderId="73" xfId="2" applyFont="1" applyBorder="1" applyAlignment="1">
      <alignment horizontal="center" vertical="top"/>
    </xf>
    <xf numFmtId="0" fontId="14" fillId="0" borderId="73" xfId="2" applyFont="1" applyBorder="1" applyAlignment="1">
      <alignment vertical="top"/>
    </xf>
    <xf numFmtId="0" fontId="14" fillId="0" borderId="73" xfId="2" applyFont="1" applyBorder="1" applyAlignment="1">
      <alignment horizontal="center" vertical="center"/>
    </xf>
    <xf numFmtId="4" fontId="14" fillId="0" borderId="73" xfId="2" applyNumberFormat="1" applyFont="1" applyBorder="1" applyAlignment="1">
      <alignment horizontal="center" vertical="center"/>
    </xf>
    <xf numFmtId="165" fontId="3" fillId="0" borderId="73" xfId="24" applyNumberFormat="1" applyFont="1" applyBorder="1" applyAlignment="1">
      <alignment horizontal="right" vertical="top"/>
    </xf>
    <xf numFmtId="0" fontId="2" fillId="0" borderId="73" xfId="2" applyFont="1" applyBorder="1" applyAlignment="1">
      <alignment vertical="top" wrapText="1"/>
    </xf>
    <xf numFmtId="0" fontId="2" fillId="0" borderId="92" xfId="2" applyFont="1" applyBorder="1" applyAlignment="1">
      <alignment horizontal="left" vertical="top" wrapText="1"/>
    </xf>
    <xf numFmtId="165" fontId="2" fillId="2" borderId="73" xfId="24" applyNumberFormat="1" applyFont="1" applyFill="1" applyBorder="1" applyAlignment="1">
      <alignment horizontal="center" vertical="center"/>
    </xf>
    <xf numFmtId="165" fontId="15" fillId="2" borderId="73" xfId="24" applyNumberFormat="1" applyFont="1" applyFill="1" applyBorder="1" applyAlignment="1">
      <alignment horizontal="center" vertical="center"/>
    </xf>
    <xf numFmtId="165" fontId="2" fillId="2" borderId="73" xfId="24" applyNumberFormat="1" applyFont="1" applyFill="1" applyBorder="1" applyAlignment="1">
      <alignment horizontal="right" vertical="top"/>
    </xf>
    <xf numFmtId="165" fontId="15" fillId="2" borderId="73" xfId="24" applyNumberFormat="1" applyFont="1" applyFill="1" applyBorder="1" applyAlignment="1">
      <alignment horizontal="right" vertical="top"/>
    </xf>
    <xf numFmtId="49" fontId="2" fillId="2" borderId="73" xfId="6" applyNumberFormat="1" applyFont="1" applyFill="1" applyBorder="1" applyAlignment="1">
      <alignment horizontal="center" vertical="center"/>
    </xf>
    <xf numFmtId="165" fontId="2" fillId="0" borderId="73" xfId="22" applyNumberFormat="1" applyFont="1" applyBorder="1" applyAlignment="1">
      <alignment horizontal="right" vertical="top"/>
    </xf>
    <xf numFmtId="0" fontId="2" fillId="0" borderId="73" xfId="2" quotePrefix="1" applyFont="1" applyBorder="1" applyAlignment="1" applyProtection="1">
      <alignment horizontal="left" vertical="top" wrapText="1"/>
    </xf>
    <xf numFmtId="165" fontId="3" fillId="3" borderId="124" xfId="26" applyNumberFormat="1" applyFont="1" applyFill="1" applyBorder="1" applyAlignment="1">
      <alignment horizontal="center" vertical="center"/>
    </xf>
    <xf numFmtId="0" fontId="3" fillId="2" borderId="126" xfId="0" applyFont="1" applyFill="1" applyBorder="1" applyAlignment="1">
      <alignment horizontal="center" vertical="center"/>
    </xf>
    <xf numFmtId="0" fontId="3" fillId="2" borderId="122" xfId="0" applyFont="1" applyFill="1" applyBorder="1" applyAlignment="1">
      <alignment vertical="center"/>
    </xf>
    <xf numFmtId="0" fontId="3" fillId="2" borderId="122" xfId="0" applyFont="1" applyFill="1" applyBorder="1" applyAlignment="1">
      <alignment horizontal="center" vertical="center"/>
    </xf>
    <xf numFmtId="4" fontId="3" fillId="2" borderId="122" xfId="0" applyNumberFormat="1" applyFont="1" applyFill="1" applyBorder="1" applyAlignment="1">
      <alignment horizontal="center" vertical="center"/>
    </xf>
    <xf numFmtId="165" fontId="3" fillId="3" borderId="122" xfId="26" applyNumberFormat="1" applyFont="1" applyFill="1" applyBorder="1" applyAlignment="1">
      <alignment horizontal="center" vertical="center"/>
    </xf>
    <xf numFmtId="165" fontId="3" fillId="3" borderId="123" xfId="26" applyNumberFormat="1" applyFont="1" applyFill="1" applyBorder="1" applyAlignment="1">
      <alignment horizontal="center" vertical="center"/>
    </xf>
    <xf numFmtId="0" fontId="3" fillId="0" borderId="71" xfId="0" applyFont="1" applyFill="1" applyBorder="1" applyAlignment="1">
      <alignment horizontal="left" vertical="center" wrapText="1"/>
    </xf>
    <xf numFmtId="169" fontId="2" fillId="2" borderId="73" xfId="0" applyNumberFormat="1" applyFont="1" applyFill="1" applyBorder="1" applyAlignment="1">
      <alignment horizontal="center" vertical="top"/>
    </xf>
    <xf numFmtId="169" fontId="2" fillId="2" borderId="73" xfId="0" applyNumberFormat="1" applyFont="1" applyFill="1" applyBorder="1" applyAlignment="1" applyProtection="1">
      <alignment horizontal="center" vertical="top"/>
    </xf>
    <xf numFmtId="0" fontId="2" fillId="2" borderId="71" xfId="0" applyFont="1" applyFill="1" applyBorder="1" applyAlignment="1">
      <alignment horizontal="left" vertical="top" wrapText="1"/>
    </xf>
    <xf numFmtId="165" fontId="2" fillId="0" borderId="73" xfId="5" applyNumberFormat="1" applyFont="1" applyFill="1" applyBorder="1" applyAlignment="1">
      <alignment vertical="center"/>
    </xf>
    <xf numFmtId="165" fontId="2" fillId="0" borderId="73" xfId="5" applyNumberFormat="1" applyFont="1" applyBorder="1" applyAlignment="1">
      <alignment horizontal="right" vertical="center"/>
    </xf>
    <xf numFmtId="0" fontId="69" fillId="0" borderId="87" xfId="0" applyFont="1" applyFill="1" applyBorder="1" applyAlignment="1">
      <alignment horizontal="center" vertical="center"/>
    </xf>
    <xf numFmtId="0" fontId="69" fillId="0" borderId="71" xfId="0" applyFont="1" applyFill="1" applyBorder="1" applyAlignment="1">
      <alignment horizontal="center" vertical="center"/>
    </xf>
    <xf numFmtId="3" fontId="69" fillId="0" borderId="71" xfId="0" applyNumberFormat="1" applyFont="1" applyFill="1" applyBorder="1" applyAlignment="1">
      <alignment horizontal="center" vertical="center"/>
    </xf>
    <xf numFmtId="0" fontId="69" fillId="0" borderId="0" xfId="0" applyFont="1" applyFill="1"/>
    <xf numFmtId="0" fontId="2" fillId="0" borderId="87" xfId="2" applyFont="1" applyFill="1" applyBorder="1" applyAlignment="1">
      <alignment horizontal="center" vertical="center"/>
    </xf>
    <xf numFmtId="0" fontId="4" fillId="0" borderId="71" xfId="2" applyFont="1" applyFill="1" applyBorder="1" applyAlignment="1">
      <alignment vertical="center"/>
    </xf>
    <xf numFmtId="0" fontId="2" fillId="0" borderId="87" xfId="0" quotePrefix="1" applyNumberFormat="1" applyFont="1" applyFill="1" applyBorder="1" applyAlignment="1">
      <alignment horizontal="left" vertical="center"/>
    </xf>
    <xf numFmtId="3" fontId="2" fillId="0" borderId="71" xfId="2" applyNumberFormat="1" applyFont="1" applyFill="1" applyBorder="1" applyAlignment="1" applyProtection="1">
      <alignment horizontal="center" vertical="center"/>
    </xf>
    <xf numFmtId="0" fontId="2" fillId="0" borderId="120" xfId="0" applyFont="1" applyFill="1" applyBorder="1" applyAlignment="1">
      <alignment horizontal="center" vertical="top"/>
    </xf>
    <xf numFmtId="0" fontId="2" fillId="0" borderId="117" xfId="0" applyFont="1" applyFill="1" applyBorder="1" applyAlignment="1">
      <alignment horizontal="left" vertical="center" wrapText="1"/>
    </xf>
    <xf numFmtId="0" fontId="2" fillId="0" borderId="118" xfId="0" applyFont="1" applyFill="1" applyBorder="1" applyAlignment="1">
      <alignment horizontal="center" vertical="center"/>
    </xf>
    <xf numFmtId="4" fontId="2" fillId="0" borderId="118" xfId="0" applyNumberFormat="1" applyFont="1" applyFill="1" applyBorder="1" applyAlignment="1">
      <alignment horizontal="center" vertical="center"/>
    </xf>
    <xf numFmtId="165" fontId="3" fillId="0" borderId="120" xfId="18" applyNumberFormat="1" applyFont="1" applyFill="1" applyBorder="1" applyAlignment="1">
      <alignment horizontal="right" vertical="center"/>
    </xf>
    <xf numFmtId="165" fontId="3" fillId="0" borderId="120" xfId="26" applyNumberFormat="1" applyFont="1" applyFill="1" applyBorder="1" applyAlignment="1">
      <alignment horizontal="right" vertical="center"/>
    </xf>
    <xf numFmtId="0" fontId="69" fillId="0" borderId="73" xfId="0" applyFont="1" applyFill="1" applyBorder="1" applyAlignment="1">
      <alignment horizontal="center" vertical="top"/>
    </xf>
    <xf numFmtId="3" fontId="69" fillId="0" borderId="0" xfId="0" applyNumberFormat="1" applyFont="1" applyFill="1"/>
    <xf numFmtId="0" fontId="69" fillId="0" borderId="73" xfId="0" applyFont="1" applyFill="1" applyBorder="1" applyAlignment="1">
      <alignment horizontal="center" vertical="center"/>
    </xf>
    <xf numFmtId="3" fontId="2" fillId="0" borderId="0" xfId="0" applyNumberFormat="1" applyFont="1" applyFill="1"/>
    <xf numFmtId="0" fontId="3" fillId="0" borderId="117" xfId="0" applyFont="1" applyFill="1" applyBorder="1" applyAlignment="1">
      <alignment horizontal="center" vertical="center"/>
    </xf>
    <xf numFmtId="0" fontId="3" fillId="0" borderId="118" xfId="0" applyFont="1" applyFill="1" applyBorder="1" applyAlignment="1">
      <alignment horizontal="left" vertical="center" wrapText="1"/>
    </xf>
    <xf numFmtId="0" fontId="3" fillId="0" borderId="118" xfId="0" applyFont="1" applyFill="1" applyBorder="1" applyAlignment="1">
      <alignment horizontal="center" vertical="center"/>
    </xf>
    <xf numFmtId="170" fontId="3" fillId="0" borderId="118" xfId="0" applyNumberFormat="1" applyFont="1" applyFill="1" applyBorder="1" applyAlignment="1">
      <alignment horizontal="center" vertical="center"/>
    </xf>
    <xf numFmtId="165" fontId="3" fillId="0" borderId="127" xfId="0" applyNumberFormat="1" applyFont="1" applyFill="1" applyBorder="1" applyAlignment="1">
      <alignment horizontal="right" vertical="center"/>
    </xf>
    <xf numFmtId="0" fontId="3" fillId="0" borderId="122" xfId="2" applyFont="1" applyFill="1" applyBorder="1" applyAlignment="1"/>
    <xf numFmtId="0" fontId="3" fillId="0" borderId="122" xfId="2" applyFont="1" applyFill="1" applyBorder="1" applyAlignment="1">
      <alignment horizontal="center"/>
    </xf>
    <xf numFmtId="2" fontId="3" fillId="0" borderId="122" xfId="2" applyNumberFormat="1" applyFont="1" applyFill="1" applyBorder="1" applyAlignment="1">
      <alignment horizontal="center"/>
    </xf>
    <xf numFmtId="165" fontId="3" fillId="0" borderId="122" xfId="5" applyNumberFormat="1" applyFont="1" applyFill="1" applyBorder="1" applyAlignment="1">
      <alignment horizontal="right"/>
    </xf>
    <xf numFmtId="165" fontId="3" fillId="0" borderId="123" xfId="5" applyNumberFormat="1" applyFont="1" applyFill="1" applyBorder="1" applyAlignment="1">
      <alignment horizontal="right"/>
    </xf>
    <xf numFmtId="165" fontId="3" fillId="0" borderId="73" xfId="5" applyNumberFormat="1" applyFont="1" applyFill="1" applyBorder="1" applyAlignment="1">
      <alignment horizontal="right" vertical="center"/>
    </xf>
    <xf numFmtId="165" fontId="3" fillId="3" borderId="124" xfId="27" applyNumberFormat="1" applyFont="1" applyFill="1" applyBorder="1" applyAlignment="1">
      <alignment horizontal="center" vertical="center"/>
    </xf>
    <xf numFmtId="0" fontId="2" fillId="2" borderId="126" xfId="0" applyFont="1" applyFill="1" applyBorder="1" applyAlignment="1">
      <alignment horizontal="center" vertical="center"/>
    </xf>
    <xf numFmtId="0" fontId="2" fillId="2" borderId="122" xfId="0" applyFont="1" applyFill="1" applyBorder="1" applyAlignment="1">
      <alignment horizontal="left" vertical="center" wrapText="1"/>
    </xf>
    <xf numFmtId="0" fontId="2" fillId="2" borderId="122" xfId="0" applyFont="1" applyFill="1" applyBorder="1" applyAlignment="1">
      <alignment horizontal="center" vertical="center"/>
    </xf>
    <xf numFmtId="165" fontId="2" fillId="3" borderId="122" xfId="27" applyNumberFormat="1" applyFont="1" applyFill="1" applyBorder="1" applyAlignment="1">
      <alignment horizontal="right" vertical="center"/>
    </xf>
    <xf numFmtId="165" fontId="2" fillId="3" borderId="123" xfId="27" applyNumberFormat="1" applyFont="1" applyFill="1" applyBorder="1" applyAlignment="1">
      <alignment horizontal="right" vertical="center"/>
    </xf>
    <xf numFmtId="165" fontId="2" fillId="2" borderId="0" xfId="5" applyNumberFormat="1" applyFont="1" applyFill="1" applyAlignment="1">
      <alignment vertical="center"/>
    </xf>
    <xf numFmtId="165" fontId="5" fillId="0" borderId="73" xfId="5" applyNumberFormat="1" applyFont="1" applyBorder="1" applyAlignment="1">
      <alignment horizontal="right" vertical="top"/>
    </xf>
    <xf numFmtId="165" fontId="2" fillId="0" borderId="0" xfId="5" applyNumberFormat="1" applyFont="1" applyFill="1" applyBorder="1" applyAlignment="1">
      <alignment horizontal="right" vertical="center"/>
    </xf>
    <xf numFmtId="165" fontId="2" fillId="0" borderId="73" xfId="5" applyNumberFormat="1" applyFont="1" applyBorder="1" applyAlignment="1">
      <alignment vertical="center"/>
    </xf>
    <xf numFmtId="0" fontId="69" fillId="2" borderId="73" xfId="0" applyFont="1" applyFill="1" applyBorder="1"/>
    <xf numFmtId="2" fontId="2" fillId="2" borderId="73" xfId="0" applyNumberFormat="1" applyFont="1" applyFill="1" applyBorder="1" applyAlignment="1">
      <alignment horizontal="right" vertical="center"/>
    </xf>
    <xf numFmtId="0" fontId="2" fillId="0" borderId="70" xfId="0" applyFont="1" applyFill="1" applyBorder="1" applyAlignment="1">
      <alignment vertical="center"/>
    </xf>
    <xf numFmtId="3" fontId="2" fillId="0" borderId="0" xfId="0" applyNumberFormat="1" applyFont="1" applyFill="1" applyAlignment="1">
      <alignment horizontal="center"/>
    </xf>
    <xf numFmtId="0" fontId="2" fillId="2" borderId="87" xfId="0" applyFont="1" applyFill="1" applyBorder="1" applyAlignment="1">
      <alignment horizontal="center" vertical="center"/>
    </xf>
    <xf numFmtId="0" fontId="2" fillId="2" borderId="53" xfId="0" applyFont="1" applyFill="1" applyBorder="1" applyAlignment="1">
      <alignment vertical="center" wrapText="1"/>
    </xf>
    <xf numFmtId="0" fontId="2" fillId="3" borderId="87" xfId="2" applyFont="1" applyFill="1" applyBorder="1" applyAlignment="1">
      <alignment horizontal="center" vertical="top"/>
    </xf>
    <xf numFmtId="0" fontId="2" fillId="2" borderId="42" xfId="2" applyFont="1" applyFill="1" applyBorder="1" applyAlignment="1">
      <alignment horizontal="center" vertical="center"/>
    </xf>
    <xf numFmtId="165" fontId="3" fillId="0" borderId="120" xfId="27" applyNumberFormat="1" applyFont="1" applyFill="1" applyBorder="1" applyAlignment="1">
      <alignment horizontal="right" vertical="center"/>
    </xf>
    <xf numFmtId="0" fontId="37" fillId="2" borderId="53" xfId="0" applyFont="1" applyFill="1" applyBorder="1" applyAlignment="1">
      <alignment vertical="center" wrapText="1"/>
    </xf>
    <xf numFmtId="165" fontId="15" fillId="2" borderId="91" xfId="24" applyNumberFormat="1" applyFont="1" applyFill="1" applyBorder="1" applyAlignment="1">
      <alignment horizontal="right"/>
    </xf>
    <xf numFmtId="0" fontId="15" fillId="2" borderId="73" xfId="2" quotePrefix="1" applyFont="1" applyFill="1" applyBorder="1" applyAlignment="1">
      <alignment horizontal="center" vertical="center"/>
    </xf>
    <xf numFmtId="0" fontId="15" fillId="2" borderId="70" xfId="2" applyFont="1" applyFill="1" applyBorder="1" applyAlignment="1">
      <alignment horizontal="left" vertical="center" wrapText="1"/>
    </xf>
    <xf numFmtId="0" fontId="15" fillId="0" borderId="73" xfId="2" quotePrefix="1" applyFont="1" applyBorder="1" applyAlignment="1">
      <alignment horizontal="center" vertical="center"/>
    </xf>
    <xf numFmtId="0" fontId="20" fillId="0" borderId="73" xfId="2" applyFont="1" applyBorder="1" applyAlignment="1">
      <alignment vertical="center"/>
    </xf>
    <xf numFmtId="4" fontId="80" fillId="0" borderId="73" xfId="2" applyNumberFormat="1" applyFont="1" applyFill="1" applyBorder="1" applyAlignment="1">
      <alignment horizontal="center" vertical="center"/>
    </xf>
    <xf numFmtId="165" fontId="15" fillId="0" borderId="70" xfId="20" applyNumberFormat="1" applyFont="1" applyFill="1" applyBorder="1" applyAlignment="1">
      <alignment horizontal="center" vertical="center"/>
    </xf>
    <xf numFmtId="165" fontId="2" fillId="2" borderId="73" xfId="20" applyNumberFormat="1" applyFont="1" applyFill="1" applyBorder="1" applyAlignment="1">
      <alignment vertical="center"/>
    </xf>
    <xf numFmtId="0" fontId="19" fillId="0" borderId="73" xfId="2" applyFont="1" applyBorder="1" applyAlignment="1">
      <alignment horizontal="left" vertical="center" wrapText="1"/>
    </xf>
    <xf numFmtId="0" fontId="15" fillId="0" borderId="70" xfId="2" applyFont="1" applyBorder="1" applyAlignment="1">
      <alignment horizontal="left" vertical="center" wrapText="1"/>
    </xf>
    <xf numFmtId="0" fontId="15" fillId="0" borderId="73" xfId="2" applyFont="1" applyBorder="1" applyAlignment="1">
      <alignment vertical="center"/>
    </xf>
    <xf numFmtId="165" fontId="2" fillId="0" borderId="70" xfId="20" applyNumberFormat="1" applyFont="1" applyFill="1" applyBorder="1" applyAlignment="1">
      <alignment horizontal="center" vertical="center"/>
    </xf>
    <xf numFmtId="0" fontId="6" fillId="2" borderId="73" xfId="2" applyFont="1" applyFill="1" applyBorder="1" applyAlignment="1">
      <alignment vertical="center"/>
    </xf>
    <xf numFmtId="165" fontId="2" fillId="2" borderId="73" xfId="20" applyNumberFormat="1" applyFont="1" applyFill="1" applyBorder="1" applyAlignment="1">
      <alignment horizontal="center" vertical="center"/>
    </xf>
    <xf numFmtId="165" fontId="2" fillId="2" borderId="73" xfId="20" applyNumberFormat="1" applyFont="1" applyFill="1" applyBorder="1" applyAlignment="1">
      <alignment horizontal="right" vertical="center"/>
    </xf>
    <xf numFmtId="0" fontId="15" fillId="0" borderId="38" xfId="2" applyFont="1" applyBorder="1" applyAlignment="1">
      <alignment horizontal="left" vertical="center" wrapText="1"/>
    </xf>
    <xf numFmtId="0" fontId="3" fillId="2" borderId="0" xfId="2" quotePrefix="1" applyFont="1" applyFill="1" applyAlignment="1" applyProtection="1">
      <alignment horizontal="left" vertical="center"/>
    </xf>
    <xf numFmtId="0" fontId="57" fillId="2" borderId="0" xfId="0" applyFont="1" applyFill="1" applyAlignment="1">
      <alignment horizontal="center" vertical="center"/>
    </xf>
    <xf numFmtId="0" fontId="3"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53" fillId="0" borderId="0" xfId="0" applyFont="1" applyAlignment="1">
      <alignment horizontal="center" vertical="center"/>
    </xf>
    <xf numFmtId="0" fontId="55" fillId="2" borderId="0" xfId="2" applyFont="1" applyFill="1" applyBorder="1" applyAlignment="1">
      <alignment horizontal="center" vertical="center"/>
    </xf>
    <xf numFmtId="0" fontId="51" fillId="0" borderId="0" xfId="0" applyFont="1" applyAlignment="1">
      <alignment horizontal="center" vertical="center"/>
    </xf>
    <xf numFmtId="0" fontId="49" fillId="0" borderId="0" xfId="0" applyFont="1" applyAlignment="1">
      <alignment horizontal="center" vertical="center"/>
    </xf>
    <xf numFmtId="0" fontId="5" fillId="0" borderId="0" xfId="0" applyFont="1" applyAlignment="1">
      <alignment vertical="center"/>
    </xf>
    <xf numFmtId="0" fontId="46" fillId="0" borderId="0" xfId="0" applyFont="1" applyAlignment="1">
      <alignment horizontal="center" vertical="center" wrapText="1"/>
    </xf>
    <xf numFmtId="0" fontId="22" fillId="0" borderId="92" xfId="74" applyFont="1" applyFill="1" applyBorder="1" applyAlignment="1">
      <alignment wrapText="1"/>
    </xf>
    <xf numFmtId="0" fontId="0" fillId="0" borderId="0" xfId="0" applyAlignment="1"/>
    <xf numFmtId="0" fontId="0" fillId="0" borderId="53" xfId="0" applyBorder="1" applyAlignment="1"/>
    <xf numFmtId="0" fontId="22" fillId="0" borderId="4" xfId="74" applyFont="1" applyBorder="1" applyAlignment="1">
      <alignment horizontal="left" vertical="top" wrapText="1"/>
    </xf>
    <xf numFmtId="0" fontId="22" fillId="0" borderId="0" xfId="74" applyFont="1" applyBorder="1" applyAlignment="1">
      <alignment horizontal="left" vertical="top" wrapText="1"/>
    </xf>
    <xf numFmtId="0" fontId="22" fillId="0" borderId="9" xfId="74" applyFont="1" applyBorder="1" applyAlignment="1">
      <alignment horizontal="left" vertical="top" wrapText="1"/>
    </xf>
    <xf numFmtId="0" fontId="30" fillId="3" borderId="1" xfId="2" applyFont="1" applyFill="1" applyBorder="1" applyAlignment="1">
      <alignment horizontal="center" vertical="center" wrapText="1"/>
    </xf>
    <xf numFmtId="0" fontId="30" fillId="3" borderId="0" xfId="2" applyFont="1" applyFill="1" applyAlignment="1">
      <alignment horizontal="center" vertical="center" wrapText="1"/>
    </xf>
    <xf numFmtId="0" fontId="30" fillId="0" borderId="16" xfId="74" applyFont="1" applyBorder="1" applyAlignment="1">
      <alignment horizontal="center" vertical="center" wrapText="1"/>
    </xf>
    <xf numFmtId="0" fontId="30" fillId="0" borderId="17" xfId="74" applyFont="1" applyBorder="1" applyAlignment="1">
      <alignment horizontal="center" vertical="center" wrapText="1"/>
    </xf>
    <xf numFmtId="0" fontId="30" fillId="0" borderId="18" xfId="74" applyFont="1" applyBorder="1" applyAlignment="1">
      <alignment horizontal="center" vertical="center" wrapText="1"/>
    </xf>
    <xf numFmtId="49" fontId="14" fillId="2" borderId="95" xfId="2" applyNumberFormat="1" applyFont="1" applyFill="1" applyBorder="1" applyAlignment="1">
      <alignment horizontal="right"/>
    </xf>
    <xf numFmtId="49" fontId="14" fillId="2" borderId="93" xfId="2" applyNumberFormat="1" applyFont="1" applyFill="1" applyBorder="1" applyAlignment="1">
      <alignment horizontal="right"/>
    </xf>
    <xf numFmtId="49" fontId="14" fillId="2" borderId="97" xfId="2" applyNumberFormat="1" applyFont="1" applyFill="1" applyBorder="1" applyAlignment="1">
      <alignment horizontal="right"/>
    </xf>
    <xf numFmtId="49" fontId="14" fillId="2" borderId="95" xfId="2" applyNumberFormat="1" applyFont="1" applyFill="1" applyBorder="1" applyAlignment="1">
      <alignment horizontal="right" vertical="center"/>
    </xf>
    <xf numFmtId="49" fontId="14" fillId="2" borderId="93" xfId="2" applyNumberFormat="1" applyFont="1" applyFill="1" applyBorder="1" applyAlignment="1">
      <alignment horizontal="right" vertical="center"/>
    </xf>
    <xf numFmtId="49" fontId="14" fillId="2" borderId="97" xfId="2" applyNumberFormat="1" applyFont="1" applyFill="1" applyBorder="1" applyAlignment="1">
      <alignment horizontal="right" vertical="center"/>
    </xf>
    <xf numFmtId="49" fontId="15" fillId="2" borderId="95" xfId="2" applyNumberFormat="1" applyFont="1" applyFill="1" applyBorder="1" applyAlignment="1">
      <alignment horizontal="right" vertical="center"/>
    </xf>
    <xf numFmtId="49" fontId="15" fillId="2" borderId="93" xfId="2" applyNumberFormat="1" applyFont="1" applyFill="1" applyBorder="1" applyAlignment="1">
      <alignment horizontal="right" vertical="center"/>
    </xf>
    <xf numFmtId="49" fontId="15" fillId="2" borderId="97" xfId="2" applyNumberFormat="1" applyFont="1" applyFill="1" applyBorder="1" applyAlignment="1">
      <alignment horizontal="right" vertical="center"/>
    </xf>
    <xf numFmtId="0" fontId="27" fillId="0" borderId="100" xfId="0" applyFont="1" applyBorder="1" applyAlignment="1">
      <alignment horizontal="center" vertical="center"/>
    </xf>
    <xf numFmtId="0" fontId="27" fillId="0" borderId="106" xfId="0" applyFont="1" applyBorder="1" applyAlignment="1">
      <alignment horizontal="center" vertical="center"/>
    </xf>
    <xf numFmtId="0" fontId="27" fillId="0" borderId="107" xfId="0" applyFont="1" applyBorder="1" applyAlignment="1">
      <alignment horizontal="center" vertical="center"/>
    </xf>
    <xf numFmtId="0" fontId="3" fillId="3" borderId="92" xfId="2" applyFont="1" applyFill="1" applyBorder="1" applyAlignment="1">
      <alignment horizontal="center" vertical="center"/>
    </xf>
    <xf numFmtId="0" fontId="3" fillId="3" borderId="0" xfId="2" applyFont="1" applyFill="1" applyBorder="1" applyAlignment="1">
      <alignment horizontal="center" vertical="center"/>
    </xf>
    <xf numFmtId="0" fontId="3" fillId="3" borderId="53" xfId="2" applyFont="1" applyFill="1" applyBorder="1" applyAlignment="1">
      <alignment horizontal="center" vertical="center"/>
    </xf>
    <xf numFmtId="0" fontId="14" fillId="2" borderId="93" xfId="2" applyFont="1" applyFill="1" applyBorder="1" applyAlignment="1">
      <alignment horizontal="right"/>
    </xf>
    <xf numFmtId="0" fontId="14" fillId="2" borderId="97" xfId="2" applyFont="1" applyFill="1" applyBorder="1" applyAlignment="1">
      <alignment horizontal="right"/>
    </xf>
    <xf numFmtId="0" fontId="2" fillId="0" borderId="70" xfId="2" applyNumberFormat="1" applyFont="1" applyBorder="1" applyAlignment="1">
      <alignment horizontal="left" vertical="center" wrapText="1"/>
    </xf>
    <xf numFmtId="0" fontId="2" fillId="0" borderId="0" xfId="2" applyNumberFormat="1" applyFont="1" applyBorder="1" applyAlignment="1">
      <alignment horizontal="left" vertical="center" wrapText="1"/>
    </xf>
    <xf numFmtId="0" fontId="2" fillId="0" borderId="53" xfId="2" applyNumberFormat="1" applyFont="1" applyBorder="1" applyAlignment="1">
      <alignment horizontal="left" vertical="center" wrapText="1"/>
    </xf>
    <xf numFmtId="0" fontId="2" fillId="2" borderId="70" xfId="2" applyFont="1" applyFill="1" applyBorder="1" applyAlignment="1">
      <alignment horizontal="left" vertical="center"/>
    </xf>
    <xf numFmtId="0" fontId="2" fillId="2" borderId="0" xfId="2" applyFont="1" applyFill="1" applyBorder="1" applyAlignment="1">
      <alignment horizontal="left" vertical="center"/>
    </xf>
    <xf numFmtId="0" fontId="2" fillId="2" borderId="53" xfId="2" applyFont="1" applyFill="1" applyBorder="1" applyAlignment="1">
      <alignment horizontal="left" vertical="center"/>
    </xf>
    <xf numFmtId="0" fontId="3" fillId="2" borderId="0" xfId="2" applyFont="1" applyFill="1" applyAlignment="1">
      <alignment horizontal="left" vertical="center"/>
    </xf>
    <xf numFmtId="0" fontId="30" fillId="3" borderId="0" xfId="2" applyFont="1" applyFill="1" applyAlignment="1">
      <alignment horizontal="left" vertical="center" wrapText="1"/>
    </xf>
    <xf numFmtId="0" fontId="46" fillId="0" borderId="0" xfId="0" applyFont="1"/>
    <xf numFmtId="0" fontId="3" fillId="2" borderId="0" xfId="0" quotePrefix="1" applyFont="1" applyFill="1" applyAlignment="1" applyProtection="1">
      <alignment horizontal="left" vertical="center"/>
    </xf>
    <xf numFmtId="0" fontId="3" fillId="2" borderId="0" xfId="2" quotePrefix="1" applyFont="1" applyFill="1" applyAlignment="1" applyProtection="1">
      <alignment horizontal="left" vertical="center"/>
    </xf>
    <xf numFmtId="0" fontId="3" fillId="2" borderId="95" xfId="2" quotePrefix="1" applyFont="1" applyFill="1" applyBorder="1" applyAlignment="1" applyProtection="1">
      <alignment horizontal="right" vertical="center"/>
    </xf>
    <xf numFmtId="0" fontId="3" fillId="2" borderId="93" xfId="2" quotePrefix="1" applyFont="1" applyFill="1" applyBorder="1" applyAlignment="1" applyProtection="1">
      <alignment horizontal="right" vertical="center"/>
    </xf>
    <xf numFmtId="0" fontId="3" fillId="2" borderId="99" xfId="2" quotePrefix="1" applyFont="1" applyFill="1" applyBorder="1" applyAlignment="1" applyProtection="1">
      <alignment horizontal="right" vertical="center"/>
    </xf>
    <xf numFmtId="0" fontId="67" fillId="0" borderId="95" xfId="0" applyNumberFormat="1" applyFont="1" applyFill="1" applyBorder="1" applyAlignment="1" applyProtection="1">
      <alignment horizontal="left"/>
    </xf>
    <xf numFmtId="0" fontId="67" fillId="0" borderId="93" xfId="0" applyNumberFormat="1" applyFont="1" applyFill="1" applyBorder="1" applyAlignment="1" applyProtection="1">
      <alignment horizontal="left"/>
    </xf>
    <xf numFmtId="0" fontId="67" fillId="0" borderId="97" xfId="0" applyNumberFormat="1" applyFont="1" applyFill="1" applyBorder="1" applyAlignment="1" applyProtection="1">
      <alignment horizontal="left"/>
    </xf>
    <xf numFmtId="0" fontId="3" fillId="2" borderId="21" xfId="2" quotePrefix="1" applyFont="1" applyFill="1" applyBorder="1" applyAlignment="1" applyProtection="1">
      <alignment horizontal="left" vertical="center"/>
    </xf>
    <xf numFmtId="0" fontId="3" fillId="2" borderId="95" xfId="0" quotePrefix="1" applyFont="1" applyFill="1" applyBorder="1" applyAlignment="1" applyProtection="1">
      <alignment horizontal="left" vertical="center"/>
    </xf>
    <xf numFmtId="0" fontId="3" fillId="2" borderId="93" xfId="0" quotePrefix="1" applyFont="1" applyFill="1" applyBorder="1" applyAlignment="1" applyProtection="1">
      <alignment horizontal="left" vertical="center"/>
    </xf>
    <xf numFmtId="0" fontId="3" fillId="2" borderId="97" xfId="0" quotePrefix="1" applyFont="1" applyFill="1" applyBorder="1" applyAlignment="1" applyProtection="1">
      <alignment horizontal="left" vertical="center"/>
    </xf>
    <xf numFmtId="0" fontId="67" fillId="0" borderId="95" xfId="0" applyNumberFormat="1" applyFont="1" applyFill="1" applyBorder="1" applyAlignment="1" applyProtection="1">
      <alignment horizontal="right" vertical="center"/>
    </xf>
    <xf numFmtId="0" fontId="67" fillId="0" borderId="93" xfId="0" applyNumberFormat="1" applyFont="1" applyFill="1" applyBorder="1" applyAlignment="1" applyProtection="1">
      <alignment horizontal="right" vertical="center"/>
    </xf>
    <xf numFmtId="0" fontId="67" fillId="0" borderId="97" xfId="0" applyNumberFormat="1" applyFont="1" applyFill="1" applyBorder="1" applyAlignment="1" applyProtection="1">
      <alignment horizontal="right" vertical="center"/>
    </xf>
    <xf numFmtId="0" fontId="67" fillId="0" borderId="95" xfId="0" applyNumberFormat="1" applyFont="1" applyFill="1" applyBorder="1" applyAlignment="1" applyProtection="1">
      <alignment horizontal="right"/>
    </xf>
    <xf numFmtId="0" fontId="67" fillId="0" borderId="93" xfId="0" applyNumberFormat="1" applyFont="1" applyFill="1" applyBorder="1" applyAlignment="1" applyProtection="1">
      <alignment horizontal="right"/>
    </xf>
    <xf numFmtId="0" fontId="67" fillId="0" borderId="97" xfId="0" applyNumberFormat="1" applyFont="1" applyFill="1" applyBorder="1" applyAlignment="1" applyProtection="1">
      <alignment horizontal="right"/>
    </xf>
    <xf numFmtId="0" fontId="67" fillId="0" borderId="95" xfId="0" applyNumberFormat="1" applyFont="1" applyFill="1" applyBorder="1" applyAlignment="1" applyProtection="1">
      <alignment horizontal="right" vertical="center" wrapText="1"/>
    </xf>
    <xf numFmtId="0" fontId="67" fillId="0" borderId="93" xfId="0" applyNumberFormat="1" applyFont="1" applyFill="1" applyBorder="1" applyAlignment="1" applyProtection="1">
      <alignment horizontal="right" vertical="center" wrapText="1"/>
    </xf>
    <xf numFmtId="0" fontId="67" fillId="0" borderId="97" xfId="0" applyNumberFormat="1" applyFont="1" applyFill="1" applyBorder="1" applyAlignment="1" applyProtection="1">
      <alignment horizontal="right" vertical="center" wrapText="1"/>
    </xf>
    <xf numFmtId="0" fontId="3" fillId="0" borderId="0" xfId="0" quotePrefix="1" applyFont="1" applyFill="1" applyAlignment="1" applyProtection="1">
      <alignment horizontal="left" vertical="center"/>
    </xf>
    <xf numFmtId="4" fontId="14" fillId="0" borderId="85" xfId="2" applyNumberFormat="1" applyFont="1" applyFill="1" applyBorder="1" applyAlignment="1">
      <alignment horizontal="right" vertical="center"/>
    </xf>
    <xf numFmtId="0" fontId="3" fillId="0" borderId="85" xfId="2" applyFont="1" applyFill="1" applyBorder="1" applyAlignment="1">
      <alignment horizontal="right" vertical="center"/>
    </xf>
    <xf numFmtId="0" fontId="3" fillId="3" borderId="92" xfId="2" applyFont="1" applyFill="1" applyBorder="1" applyAlignment="1">
      <alignment horizontal="left" vertical="center"/>
    </xf>
    <xf numFmtId="0" fontId="3" fillId="3" borderId="0" xfId="2" applyFont="1" applyFill="1" applyBorder="1" applyAlignment="1">
      <alignment horizontal="left" vertical="center"/>
    </xf>
    <xf numFmtId="0" fontId="3" fillId="3" borderId="53" xfId="2" applyFont="1" applyFill="1" applyBorder="1" applyAlignment="1">
      <alignment horizontal="left" vertical="center"/>
    </xf>
    <xf numFmtId="4" fontId="3" fillId="2" borderId="112" xfId="2" applyNumberFormat="1" applyFont="1" applyFill="1" applyBorder="1" applyAlignment="1">
      <alignment horizontal="right" vertical="center"/>
    </xf>
    <xf numFmtId="0" fontId="3" fillId="2" borderId="112" xfId="2" applyFont="1" applyFill="1" applyBorder="1" applyAlignment="1">
      <alignment horizontal="right" vertical="center"/>
    </xf>
    <xf numFmtId="0" fontId="3" fillId="3" borderId="9" xfId="2" applyFont="1" applyFill="1" applyBorder="1" applyAlignment="1">
      <alignment horizontal="left" vertical="center"/>
    </xf>
    <xf numFmtId="4" fontId="14" fillId="2" borderId="120" xfId="2" applyNumberFormat="1" applyFont="1" applyFill="1" applyBorder="1" applyAlignment="1">
      <alignment horizontal="right" vertical="center"/>
    </xf>
    <xf numFmtId="0" fontId="3" fillId="2" borderId="120" xfId="2" applyFont="1" applyFill="1" applyBorder="1" applyAlignment="1">
      <alignment horizontal="right" vertical="center"/>
    </xf>
    <xf numFmtId="4" fontId="14" fillId="0" borderId="120" xfId="2" applyNumberFormat="1" applyFont="1" applyFill="1" applyBorder="1" applyAlignment="1">
      <alignment horizontal="right" vertical="center"/>
    </xf>
    <xf numFmtId="0" fontId="3" fillId="0" borderId="120" xfId="2" applyFont="1" applyFill="1" applyBorder="1" applyAlignment="1">
      <alignment horizontal="right" vertical="center"/>
    </xf>
  </cellXfs>
  <cellStyles count="92">
    <cellStyle name="Comma" xfId="1" builtinId="3"/>
    <cellStyle name="Comma 10" xfId="5"/>
    <cellStyle name="Comma 10 2" xfId="7"/>
    <cellStyle name="Comma 10 2 5" xfId="87"/>
    <cellStyle name="Comma 11" xfId="8"/>
    <cellStyle name="Comma 11 2" xfId="9"/>
    <cellStyle name="Comma 11 2 2" xfId="10"/>
    <cellStyle name="Comma 12" xfId="11"/>
    <cellStyle name="Comma 13" xfId="12"/>
    <cellStyle name="Comma 14" xfId="13"/>
    <cellStyle name="Comma 14 2" xfId="14"/>
    <cellStyle name="Comma 14 3" xfId="15"/>
    <cellStyle name="Comma 15" xfId="16"/>
    <cellStyle name="Comma 15 2" xfId="17"/>
    <cellStyle name="Comma 16" xfId="18"/>
    <cellStyle name="Comma 16 2" xfId="19"/>
    <cellStyle name="Comma 17" xfId="20"/>
    <cellStyle name="Comma 17 2" xfId="21"/>
    <cellStyle name="Comma 17 3" xfId="85"/>
    <cellStyle name="Comma 17 3 2" xfId="88"/>
    <cellStyle name="Comma 17 3 2 2" xfId="89"/>
    <cellStyle name="Comma 18" xfId="22"/>
    <cellStyle name="Comma 19" xfId="23"/>
    <cellStyle name="Comma 2" xfId="3"/>
    <cellStyle name="Comma 2 2" xfId="24"/>
    <cellStyle name="Comma 2 2 2" xfId="76"/>
    <cellStyle name="Comma 2 3" xfId="86"/>
    <cellStyle name="Comma 20" xfId="25"/>
    <cellStyle name="Comma 21" xfId="26"/>
    <cellStyle name="Comma 22" xfId="27"/>
    <cellStyle name="Comma 22 2" xfId="28"/>
    <cellStyle name="Comma 23" xfId="29"/>
    <cellStyle name="Comma 24" xfId="30"/>
    <cellStyle name="Comma 25" xfId="31"/>
    <cellStyle name="Comma 26" xfId="32"/>
    <cellStyle name="Comma 27" xfId="33"/>
    <cellStyle name="Comma 28" xfId="34"/>
    <cellStyle name="Comma 28 2" xfId="35"/>
    <cellStyle name="Comma 29" xfId="78"/>
    <cellStyle name="Comma 3" xfId="36"/>
    <cellStyle name="Comma 3 2" xfId="37"/>
    <cellStyle name="Comma 3 3" xfId="38"/>
    <cellStyle name="Comma 30" xfId="79"/>
    <cellStyle name="Comma 31" xfId="80"/>
    <cellStyle name="Comma 32" xfId="81"/>
    <cellStyle name="Comma 33" xfId="82"/>
    <cellStyle name="Comma 34" xfId="83"/>
    <cellStyle name="Comma 4" xfId="39"/>
    <cellStyle name="Comma 4 2" xfId="40"/>
    <cellStyle name="Comma 4 3" xfId="41"/>
    <cellStyle name="Comma 4 4" xfId="73"/>
    <cellStyle name="Comma 5" xfId="42"/>
    <cellStyle name="Comma 5 2" xfId="43"/>
    <cellStyle name="Comma 5 3" xfId="44"/>
    <cellStyle name="Comma 6" xfId="45"/>
    <cellStyle name="Comma 6 2" xfId="46"/>
    <cellStyle name="Comma 7" xfId="47"/>
    <cellStyle name="Comma 7 2" xfId="48"/>
    <cellStyle name="Comma 7 2 2" xfId="49"/>
    <cellStyle name="Comma 7 3" xfId="50"/>
    <cellStyle name="Comma 8" xfId="51"/>
    <cellStyle name="Comma 8 2" xfId="52"/>
    <cellStyle name="Comma 9" xfId="53"/>
    <cellStyle name="Comma 9 2" xfId="54"/>
    <cellStyle name="Comma 9 3" xfId="69"/>
    <cellStyle name="Comma_KUSP WSP 03 - Engineers Estimate 2" xfId="70"/>
    <cellStyle name="Comma_Priced BOQs - NTungamo TC" xfId="75"/>
    <cellStyle name="Comma_Sironko BOQ 2" xfId="55"/>
    <cellStyle name="Milliers_BoQ_EBB_Sogea_Spencon" xfId="56"/>
    <cellStyle name="Normal" xfId="0" builtinId="0"/>
    <cellStyle name="Normal 2" xfId="2"/>
    <cellStyle name="Normal 2 2" xfId="57"/>
    <cellStyle name="Normal 2 23 2" xfId="58"/>
    <cellStyle name="Normal 2 5" xfId="59"/>
    <cellStyle name="Normal 3" xfId="60"/>
    <cellStyle name="Normal 3 2" xfId="61"/>
    <cellStyle name="Normal 3_Drilling - Engineer's Estimate" xfId="62"/>
    <cellStyle name="Normal 4" xfId="63"/>
    <cellStyle name="Normal 5" xfId="64"/>
    <cellStyle name="Normal 6" xfId="65"/>
    <cellStyle name="Normal 7" xfId="66"/>
    <cellStyle name="Normal 8" xfId="77"/>
    <cellStyle name="Normal 8 2" xfId="91"/>
    <cellStyle name="Normal 9" xfId="84"/>
    <cellStyle name="Normal_ME1 Mechanical Works (2)" xfId="71"/>
    <cellStyle name="Normal_Sheet4" xfId="74"/>
    <cellStyle name="Normal_W2 Reservoir (2)" xfId="72"/>
    <cellStyle name="Percent" xfId="90" builtinId="5"/>
    <cellStyle name="Percent 2" xfId="4"/>
    <cellStyle name="Percent 2 2" xfId="67"/>
    <cellStyle name="Standard_magboq13" xfId="68"/>
    <cellStyle name="Standard_magboq13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2886075</xdr:colOff>
      <xdr:row>1</xdr:row>
      <xdr:rowOff>114300</xdr:rowOff>
    </xdr:from>
    <xdr:to>
      <xdr:col>1</xdr:col>
      <xdr:colOff>3800475</xdr:colOff>
      <xdr:row>7</xdr:row>
      <xdr:rowOff>114300</xdr:rowOff>
    </xdr:to>
    <xdr:pic>
      <xdr:nvPicPr>
        <xdr:cNvPr id="4" name="Picture 1" descr="Uganda Court of Arms">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8075" y="114300"/>
          <a:ext cx="9144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4191000</xdr:colOff>
      <xdr:row>39</xdr:row>
      <xdr:rowOff>19050</xdr:rowOff>
    </xdr:from>
    <xdr:to>
      <xdr:col>2</xdr:col>
      <xdr:colOff>476250</xdr:colOff>
      <xdr:row>42</xdr:row>
      <xdr:rowOff>0</xdr:rowOff>
    </xdr:to>
    <xdr:sp macro="" textlink="">
      <xdr:nvSpPr>
        <xdr:cNvPr id="5" name="Rectangle 4">
          <a:extLst>
            <a:ext uri="{FF2B5EF4-FFF2-40B4-BE49-F238E27FC236}">
              <a16:creationId xmlns="" xmlns:a16="http://schemas.microsoft.com/office/drawing/2014/main" id="{00000000-0008-0000-0000-000005000000}"/>
            </a:ext>
          </a:extLst>
        </xdr:cNvPr>
        <xdr:cNvSpPr>
          <a:spLocks noChangeArrowheads="1"/>
        </xdr:cNvSpPr>
      </xdr:nvSpPr>
      <xdr:spPr bwMode="auto">
        <a:xfrm>
          <a:off x="4953000" y="7162800"/>
          <a:ext cx="32194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1" i="0" u="none" strike="noStrike" baseline="0">
              <a:solidFill>
                <a:srgbClr val="000000"/>
              </a:solidFill>
              <a:latin typeface="Andes Bold"/>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H2O TREATMENT PLANT SITE(4.1)"/>
    </sheetNames>
    <sheetDataSet>
      <sheetData sheetId="0" refreshError="1">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2"/>
      <sheetName val="fitting rates"/>
      <sheetName val="H2O TREATMENT PLANT SITE(4.1)"/>
      <sheetName val="Summary"/>
    </sheetNames>
    <sheetDataSet>
      <sheetData sheetId="0" refreshError="1"/>
      <sheetData sheetId="1"/>
      <sheetData sheetId="2" refreshError="1">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6"/>
  <sheetViews>
    <sheetView tabSelected="1" view="pageBreakPreview" zoomScaleNormal="100" zoomScaleSheetLayoutView="100" workbookViewId="0">
      <selection activeCell="E38" sqref="E38"/>
    </sheetView>
  </sheetViews>
  <sheetFormatPr defaultRowHeight="15"/>
  <cols>
    <col min="1" max="1" width="2.28515625" customWidth="1"/>
    <col min="2" max="2" width="104" customWidth="1"/>
  </cols>
  <sheetData>
    <row r="2" spans="1:3">
      <c r="A2" s="3413"/>
      <c r="B2" s="3413"/>
      <c r="C2" s="3413"/>
    </row>
    <row r="3" spans="1:3">
      <c r="A3" s="3414"/>
      <c r="B3" s="3414"/>
      <c r="C3" s="3414"/>
    </row>
    <row r="4" spans="1:3">
      <c r="A4" s="3413"/>
      <c r="B4" s="3413"/>
      <c r="C4" s="3413"/>
    </row>
    <row r="5" spans="1:3">
      <c r="A5" s="3413"/>
      <c r="B5" s="3413"/>
      <c r="C5" s="3413"/>
    </row>
    <row r="6" spans="1:3">
      <c r="A6" s="3413"/>
      <c r="B6" s="3413"/>
      <c r="C6" s="3413"/>
    </row>
    <row r="7" spans="1:3">
      <c r="A7" s="3413"/>
      <c r="B7" s="3413"/>
      <c r="C7" s="3413"/>
    </row>
    <row r="8" spans="1:3">
      <c r="A8" s="3419" t="s">
        <v>2014</v>
      </c>
      <c r="B8" s="3419"/>
      <c r="C8" s="3419"/>
    </row>
    <row r="9" spans="1:3" ht="25.5">
      <c r="A9" s="3418" t="s">
        <v>2015</v>
      </c>
      <c r="B9" s="3418"/>
      <c r="C9" s="3418"/>
    </row>
    <row r="10" spans="1:3">
      <c r="A10" s="1828"/>
      <c r="B10" s="1828"/>
    </row>
    <row r="11" spans="1:3" ht="22.5">
      <c r="A11" s="3417" t="s">
        <v>2016</v>
      </c>
      <c r="B11" s="3417"/>
      <c r="C11" s="3417"/>
    </row>
    <row r="12" spans="1:3" ht="21.75">
      <c r="A12" s="1829"/>
      <c r="B12" s="1829"/>
    </row>
    <row r="13" spans="1:3" ht="20.25">
      <c r="A13" s="3415"/>
      <c r="B13" s="3415"/>
    </row>
    <row r="14" spans="1:3">
      <c r="A14" s="1830"/>
      <c r="B14" s="1831"/>
    </row>
    <row r="15" spans="1:3" ht="20.25">
      <c r="A15" s="3415" t="s">
        <v>2017</v>
      </c>
      <c r="B15" s="3415"/>
    </row>
    <row r="16" spans="1:3" ht="18.75">
      <c r="A16" s="1832"/>
      <c r="B16" s="1832"/>
    </row>
    <row r="17" spans="1:2" ht="18.75">
      <c r="A17" s="3416"/>
      <c r="B17" s="3416"/>
    </row>
    <row r="18" spans="1:2" ht="18.75">
      <c r="A18" s="1833"/>
      <c r="B18" s="1833"/>
    </row>
    <row r="19" spans="1:2" ht="20.25">
      <c r="A19" s="82"/>
      <c r="B19" s="1834" t="s">
        <v>2018</v>
      </c>
    </row>
    <row r="20" spans="1:2" ht="18.75">
      <c r="A20" s="82"/>
      <c r="B20" s="1835"/>
    </row>
    <row r="21" spans="1:2" ht="18.75">
      <c r="A21" s="82"/>
      <c r="B21" s="1835"/>
    </row>
    <row r="22" spans="1:2" ht="37.5">
      <c r="A22" s="82"/>
      <c r="B22" s="2427" t="s">
        <v>2521</v>
      </c>
    </row>
    <row r="23" spans="1:2" ht="18.75">
      <c r="A23" s="82"/>
      <c r="B23" s="1835"/>
    </row>
    <row r="24" spans="1:2" ht="18.75">
      <c r="A24" s="82"/>
      <c r="B24" s="1835" t="s">
        <v>2019</v>
      </c>
    </row>
    <row r="25" spans="1:2" ht="18.75">
      <c r="A25" s="82"/>
      <c r="B25" s="1835"/>
    </row>
    <row r="26" spans="1:2" ht="18.75">
      <c r="A26" s="82"/>
      <c r="B26" s="3412" t="s">
        <v>3108</v>
      </c>
    </row>
    <row r="27" spans="1:2">
      <c r="A27" s="82"/>
      <c r="B27" s="1836"/>
    </row>
    <row r="28" spans="1:2">
      <c r="A28" s="82"/>
      <c r="B28" s="1836"/>
    </row>
    <row r="29" spans="1:2">
      <c r="A29" s="82"/>
      <c r="B29" s="1836"/>
    </row>
    <row r="30" spans="1:2">
      <c r="A30" s="1837"/>
      <c r="B30" s="1836"/>
    </row>
    <row r="31" spans="1:2" ht="18.75">
      <c r="A31" s="82"/>
      <c r="B31" s="1838" t="s">
        <v>2020</v>
      </c>
    </row>
    <row r="32" spans="1:2" ht="18.75">
      <c r="A32" s="82"/>
      <c r="B32" s="1838"/>
    </row>
    <row r="33" spans="1:2" ht="18.75">
      <c r="A33" s="82"/>
      <c r="B33" s="1838" t="s">
        <v>3109</v>
      </c>
    </row>
    <row r="34" spans="1:2">
      <c r="A34" s="82"/>
      <c r="B34" s="1836"/>
    </row>
    <row r="35" spans="1:2">
      <c r="A35" s="82"/>
      <c r="B35" s="1836"/>
    </row>
    <row r="36" spans="1:2">
      <c r="A36" s="82"/>
      <c r="B36" s="1836"/>
    </row>
    <row r="37" spans="1:2">
      <c r="A37" s="82"/>
      <c r="B37" s="1836"/>
    </row>
    <row r="38" spans="1:2" ht="18.75">
      <c r="A38" s="82"/>
      <c r="B38" s="1839" t="s">
        <v>3111</v>
      </c>
    </row>
    <row r="39" spans="1:2">
      <c r="A39" s="82"/>
      <c r="B39" s="1840"/>
    </row>
    <row r="40" spans="1:2">
      <c r="A40" s="82"/>
      <c r="B40" s="1841"/>
    </row>
    <row r="41" spans="1:2">
      <c r="A41" s="82"/>
      <c r="B41" s="1774"/>
    </row>
    <row r="42" spans="1:2">
      <c r="A42" s="82"/>
      <c r="B42" s="1774"/>
    </row>
    <row r="43" spans="1:2">
      <c r="A43" s="82"/>
      <c r="B43" s="1774"/>
    </row>
    <row r="44" spans="1:2">
      <c r="A44" s="82"/>
      <c r="B44" s="1774"/>
    </row>
    <row r="45" spans="1:2">
      <c r="A45" s="1842"/>
      <c r="B45" s="1843"/>
    </row>
    <row r="46" spans="1:2">
      <c r="A46" s="1842"/>
      <c r="B46" s="1844"/>
    </row>
  </sheetData>
  <mergeCells count="12">
    <mergeCell ref="A2:C2"/>
    <mergeCell ref="A3:C3"/>
    <mergeCell ref="A13:B13"/>
    <mergeCell ref="A15:B15"/>
    <mergeCell ref="A17:B17"/>
    <mergeCell ref="A11:C11"/>
    <mergeCell ref="A9:C9"/>
    <mergeCell ref="A4:C4"/>
    <mergeCell ref="A5:C5"/>
    <mergeCell ref="A6:C6"/>
    <mergeCell ref="A7:C7"/>
    <mergeCell ref="A8:C8"/>
  </mergeCells>
  <pageMargins left="0.7" right="0.7" top="0.75" bottom="0.75" header="0.3" footer="0.3"/>
  <pageSetup paperSize="9"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5:I16"/>
  <sheetViews>
    <sheetView view="pageBreakPreview" zoomScale="60" zoomScaleNormal="100" workbookViewId="0">
      <selection activeCell="D15" sqref="D15"/>
    </sheetView>
  </sheetViews>
  <sheetFormatPr defaultRowHeight="15"/>
  <sheetData>
    <row r="15" spans="1:9" ht="26.25">
      <c r="D15" s="1766" t="s">
        <v>1781</v>
      </c>
    </row>
    <row r="16" spans="1:9" ht="55.5" customHeight="1">
      <c r="A16" s="3420" t="s">
        <v>146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showGridLines="0" view="pageBreakPreview" zoomScaleNormal="100" zoomScaleSheetLayoutView="100" workbookViewId="0">
      <selection activeCell="G29" sqref="G29"/>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6" customWidth="1"/>
    <col min="6" max="6" width="16.7109375" style="86"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19" t="s">
        <v>2526</v>
      </c>
      <c r="E2" s="4"/>
      <c r="F2" s="4"/>
      <c r="G2" s="1"/>
    </row>
    <row r="3" spans="1:7" ht="20.100000000000001" customHeight="1">
      <c r="A3" s="5" t="s">
        <v>953</v>
      </c>
      <c r="B3" s="57"/>
      <c r="C3" s="87"/>
      <c r="D3" s="87"/>
      <c r="E3" s="88"/>
      <c r="F3" s="88"/>
      <c r="G3" s="89"/>
    </row>
    <row r="4" spans="1:7" ht="20.100000000000001" customHeight="1">
      <c r="A4" s="5" t="s">
        <v>145</v>
      </c>
      <c r="B4" s="57"/>
      <c r="C4" s="87"/>
      <c r="D4" s="87"/>
      <c r="E4" s="88"/>
      <c r="F4" s="88"/>
      <c r="G4" s="90"/>
    </row>
    <row r="5" spans="1:7" ht="13.15" customHeight="1">
      <c r="A5" s="87"/>
      <c r="B5" s="57"/>
      <c r="C5" s="87"/>
      <c r="D5" s="87"/>
      <c r="E5" s="91"/>
      <c r="F5" s="91"/>
      <c r="G5" s="11"/>
    </row>
    <row r="6" spans="1:7">
      <c r="A6" s="12" t="s">
        <v>1</v>
      </c>
      <c r="B6" s="12" t="s">
        <v>2</v>
      </c>
      <c r="C6" s="12" t="s">
        <v>3</v>
      </c>
      <c r="D6" s="13" t="s">
        <v>4</v>
      </c>
      <c r="E6" s="92" t="s">
        <v>5</v>
      </c>
      <c r="F6" s="93" t="s">
        <v>6</v>
      </c>
      <c r="G6" s="16"/>
    </row>
    <row r="7" spans="1:7">
      <c r="A7" s="17"/>
      <c r="B7" s="18"/>
      <c r="C7" s="17"/>
      <c r="D7" s="19"/>
      <c r="E7" s="94" t="s">
        <v>160</v>
      </c>
      <c r="F7" s="95" t="s">
        <v>160</v>
      </c>
      <c r="G7" s="16"/>
    </row>
    <row r="8" spans="1:7" ht="12.75" customHeight="1">
      <c r="A8" s="96"/>
      <c r="B8" s="97"/>
      <c r="C8" s="96"/>
      <c r="D8" s="96"/>
      <c r="E8" s="98"/>
      <c r="F8" s="98"/>
      <c r="G8" s="99"/>
    </row>
    <row r="9" spans="1:7">
      <c r="A9" s="142"/>
      <c r="B9" s="26" t="s">
        <v>146</v>
      </c>
      <c r="C9" s="27"/>
      <c r="D9" s="143"/>
      <c r="E9" s="144"/>
      <c r="F9" s="145"/>
      <c r="G9" s="102"/>
    </row>
    <row r="10" spans="1:7">
      <c r="A10" s="142"/>
      <c r="B10" s="29"/>
      <c r="C10" s="27"/>
      <c r="D10" s="143"/>
      <c r="E10" s="144"/>
      <c r="F10" s="145"/>
      <c r="G10" s="34"/>
    </row>
    <row r="11" spans="1:7">
      <c r="A11" s="146" t="s">
        <v>954</v>
      </c>
      <c r="B11" s="29" t="s">
        <v>147</v>
      </c>
      <c r="C11" s="27" t="s">
        <v>9</v>
      </c>
      <c r="D11" s="32">
        <v>1</v>
      </c>
      <c r="E11" s="147"/>
      <c r="F11" s="148">
        <f>D11*E11</f>
        <v>0</v>
      </c>
      <c r="G11" s="34"/>
    </row>
    <row r="12" spans="1:7">
      <c r="A12" s="146" t="s">
        <v>955</v>
      </c>
      <c r="B12" s="29" t="s">
        <v>148</v>
      </c>
      <c r="C12" s="27" t="s">
        <v>9</v>
      </c>
      <c r="D12" s="32">
        <v>1</v>
      </c>
      <c r="E12" s="147"/>
      <c r="F12" s="148">
        <f>D12*E12</f>
        <v>0</v>
      </c>
      <c r="G12" s="34"/>
    </row>
    <row r="13" spans="1:7">
      <c r="A13" s="146" t="s">
        <v>956</v>
      </c>
      <c r="B13" s="29" t="s">
        <v>149</v>
      </c>
      <c r="C13" s="27" t="s">
        <v>9</v>
      </c>
      <c r="D13" s="32">
        <v>1</v>
      </c>
      <c r="E13" s="147"/>
      <c r="F13" s="148">
        <f>D13*E13</f>
        <v>0</v>
      </c>
      <c r="G13" s="34"/>
    </row>
    <row r="14" spans="1:7">
      <c r="A14" s="146" t="s">
        <v>957</v>
      </c>
      <c r="B14" s="29" t="s">
        <v>150</v>
      </c>
      <c r="C14" s="27" t="s">
        <v>151</v>
      </c>
      <c r="D14" s="32">
        <v>15</v>
      </c>
      <c r="E14" s="147"/>
      <c r="F14" s="148">
        <f>D14*E14</f>
        <v>0</v>
      </c>
      <c r="G14" s="34"/>
    </row>
    <row r="15" spans="1:7" ht="12.75" customHeight="1">
      <c r="A15" s="146" t="s">
        <v>958</v>
      </c>
      <c r="B15" s="29" t="s">
        <v>152</v>
      </c>
      <c r="C15" s="27" t="s">
        <v>9</v>
      </c>
      <c r="D15" s="32">
        <v>1</v>
      </c>
      <c r="E15" s="147"/>
      <c r="F15" s="148">
        <f>D15*E15</f>
        <v>0</v>
      </c>
      <c r="G15" s="34"/>
    </row>
    <row r="16" spans="1:7">
      <c r="A16" s="146"/>
      <c r="B16" s="29"/>
      <c r="C16" s="27"/>
      <c r="D16" s="32"/>
      <c r="E16" s="147"/>
      <c r="F16" s="148"/>
      <c r="G16" s="34"/>
    </row>
    <row r="17" spans="1:10" ht="41.25" customHeight="1">
      <c r="A17" s="142"/>
      <c r="B17" s="149" t="s">
        <v>576</v>
      </c>
      <c r="C17" s="27"/>
      <c r="D17" s="32"/>
      <c r="E17" s="147"/>
      <c r="F17" s="148"/>
      <c r="G17" s="34"/>
    </row>
    <row r="18" spans="1:10">
      <c r="A18" s="142"/>
      <c r="B18" s="29"/>
      <c r="C18" s="27"/>
      <c r="D18" s="32"/>
      <c r="E18" s="147"/>
      <c r="F18" s="148"/>
      <c r="G18" s="34"/>
    </row>
    <row r="19" spans="1:10">
      <c r="A19" s="142"/>
      <c r="B19" s="26" t="s">
        <v>153</v>
      </c>
      <c r="C19" s="27"/>
      <c r="D19" s="32"/>
      <c r="E19" s="147"/>
      <c r="F19" s="148"/>
      <c r="G19" s="34"/>
    </row>
    <row r="20" spans="1:10">
      <c r="A20" s="142"/>
      <c r="B20" s="26"/>
      <c r="C20" s="27"/>
      <c r="D20" s="32"/>
      <c r="E20" s="147"/>
      <c r="F20" s="148"/>
      <c r="G20" s="34"/>
    </row>
    <row r="21" spans="1:10">
      <c r="A21" s="146" t="s">
        <v>959</v>
      </c>
      <c r="B21" s="29" t="s">
        <v>154</v>
      </c>
      <c r="C21" s="27" t="s">
        <v>155</v>
      </c>
      <c r="D21" s="32">
        <v>1</v>
      </c>
      <c r="E21" s="147"/>
      <c r="F21" s="148">
        <f>D21*E21</f>
        <v>0</v>
      </c>
      <c r="G21" s="34"/>
    </row>
    <row r="22" spans="1:10">
      <c r="A22" s="142"/>
      <c r="B22" s="29"/>
      <c r="C22" s="27"/>
      <c r="D22" s="32"/>
      <c r="E22" s="147"/>
      <c r="F22" s="148"/>
      <c r="G22" s="34"/>
    </row>
    <row r="23" spans="1:10">
      <c r="A23" s="142"/>
      <c r="B23" s="26" t="s">
        <v>156</v>
      </c>
      <c r="C23" s="27"/>
      <c r="D23" s="32"/>
      <c r="E23" s="147"/>
      <c r="F23" s="148"/>
      <c r="G23" s="34"/>
    </row>
    <row r="24" spans="1:10">
      <c r="A24" s="142"/>
      <c r="B24" s="26"/>
      <c r="C24" s="27"/>
      <c r="D24" s="32"/>
      <c r="E24" s="147"/>
      <c r="F24" s="148"/>
      <c r="G24" s="34"/>
    </row>
    <row r="25" spans="1:10">
      <c r="A25" s="146" t="s">
        <v>960</v>
      </c>
      <c r="B25" s="29" t="s">
        <v>157</v>
      </c>
      <c r="C25" s="27" t="s">
        <v>158</v>
      </c>
      <c r="D25" s="32">
        <v>15</v>
      </c>
      <c r="E25" s="147"/>
      <c r="F25" s="148">
        <f>D25*E25</f>
        <v>0</v>
      </c>
      <c r="G25" s="34"/>
    </row>
    <row r="26" spans="1:10">
      <c r="A26" s="150"/>
      <c r="B26" s="29"/>
      <c r="C26" s="27"/>
      <c r="D26" s="151"/>
      <c r="E26" s="147"/>
      <c r="F26" s="148"/>
      <c r="G26" s="34"/>
    </row>
    <row r="27" spans="1:10">
      <c r="A27" s="150"/>
      <c r="B27" s="29"/>
      <c r="C27" s="27"/>
      <c r="D27" s="151"/>
      <c r="E27" s="147"/>
      <c r="F27" s="148"/>
      <c r="G27" s="34"/>
    </row>
    <row r="28" spans="1:10">
      <c r="A28" s="106"/>
      <c r="B28" s="70"/>
      <c r="C28" s="65"/>
      <c r="D28" s="105"/>
      <c r="E28" s="44"/>
      <c r="F28" s="44"/>
      <c r="G28" s="34"/>
    </row>
    <row r="29" spans="1:10">
      <c r="A29" s="106"/>
      <c r="B29" s="70"/>
      <c r="C29" s="65"/>
      <c r="D29" s="105"/>
      <c r="E29" s="44"/>
      <c r="F29" s="44"/>
      <c r="G29" s="34"/>
    </row>
    <row r="30" spans="1:10">
      <c r="A30" s="65"/>
      <c r="B30" s="70"/>
      <c r="C30" s="65"/>
      <c r="D30" s="105"/>
      <c r="E30" s="44"/>
      <c r="F30" s="44"/>
      <c r="G30" s="34"/>
      <c r="J30" s="2" t="s">
        <v>159</v>
      </c>
    </row>
    <row r="31" spans="1:10">
      <c r="A31" s="65"/>
      <c r="B31" s="70"/>
      <c r="C31" s="65"/>
      <c r="D31" s="105"/>
      <c r="E31" s="44"/>
      <c r="F31" s="44"/>
      <c r="G31" s="34"/>
    </row>
    <row r="32" spans="1:10">
      <c r="A32" s="65"/>
      <c r="B32" s="70"/>
      <c r="C32" s="65"/>
      <c r="D32" s="105"/>
      <c r="E32" s="44"/>
      <c r="F32" s="44"/>
      <c r="G32" s="34"/>
    </row>
    <row r="33" spans="1:7">
      <c r="A33" s="65"/>
      <c r="B33" s="70"/>
      <c r="C33" s="65"/>
      <c r="D33" s="105"/>
      <c r="E33" s="44"/>
      <c r="F33" s="44"/>
      <c r="G33" s="34"/>
    </row>
    <row r="34" spans="1:7">
      <c r="A34" s="65"/>
      <c r="B34" s="70"/>
      <c r="C34" s="65"/>
      <c r="D34" s="105"/>
      <c r="E34" s="44"/>
      <c r="F34" s="44"/>
      <c r="G34" s="34"/>
    </row>
    <row r="35" spans="1:7">
      <c r="A35" s="65"/>
      <c r="B35" s="70"/>
      <c r="C35" s="65"/>
      <c r="D35" s="105"/>
      <c r="E35" s="44"/>
      <c r="F35" s="44"/>
      <c r="G35" s="34"/>
    </row>
    <row r="36" spans="1:7">
      <c r="A36" s="65"/>
      <c r="B36" s="70"/>
      <c r="C36" s="65"/>
      <c r="D36" s="105"/>
      <c r="E36" s="44"/>
      <c r="F36" s="44"/>
      <c r="G36" s="34"/>
    </row>
    <row r="37" spans="1:7">
      <c r="A37" s="65"/>
      <c r="B37" s="70"/>
      <c r="C37" s="65"/>
      <c r="D37" s="105"/>
      <c r="E37" s="44"/>
      <c r="F37" s="44"/>
      <c r="G37" s="34"/>
    </row>
    <row r="38" spans="1:7">
      <c r="A38" s="106"/>
      <c r="B38" s="70"/>
      <c r="C38" s="65"/>
      <c r="D38" s="105"/>
      <c r="E38" s="44"/>
      <c r="F38" s="44"/>
      <c r="G38" s="34"/>
    </row>
    <row r="39" spans="1:7">
      <c r="A39" s="65"/>
      <c r="B39" s="70"/>
      <c r="C39" s="65"/>
      <c r="D39" s="105"/>
      <c r="E39" s="44"/>
      <c r="F39" s="44"/>
      <c r="G39" s="34"/>
    </row>
    <row r="40" spans="1:7">
      <c r="A40" s="106"/>
      <c r="B40" s="70"/>
      <c r="C40" s="65"/>
      <c r="D40" s="105"/>
      <c r="E40" s="44"/>
      <c r="F40" s="44"/>
      <c r="G40" s="34"/>
    </row>
    <row r="41" spans="1:7">
      <c r="A41" s="106"/>
      <c r="B41" s="70"/>
      <c r="C41" s="65"/>
      <c r="D41" s="105"/>
      <c r="E41" s="44"/>
      <c r="F41" s="44"/>
      <c r="G41" s="34"/>
    </row>
    <row r="42" spans="1:7">
      <c r="A42" s="106"/>
      <c r="B42" s="70"/>
      <c r="C42" s="65"/>
      <c r="D42" s="105"/>
      <c r="E42" s="44"/>
      <c r="F42" s="44"/>
      <c r="G42" s="34"/>
    </row>
    <row r="43" spans="1:7">
      <c r="A43" s="106"/>
      <c r="B43" s="70"/>
      <c r="C43" s="65"/>
      <c r="D43" s="105"/>
      <c r="E43" s="44"/>
      <c r="F43" s="44"/>
      <c r="G43" s="34"/>
    </row>
    <row r="44" spans="1:7">
      <c r="A44" s="65"/>
      <c r="B44" s="70"/>
      <c r="C44" s="65"/>
      <c r="D44" s="105"/>
      <c r="E44" s="44"/>
      <c r="F44" s="44"/>
      <c r="G44" s="34"/>
    </row>
    <row r="45" spans="1:7">
      <c r="A45" s="65"/>
      <c r="B45" s="107"/>
      <c r="C45" s="65"/>
      <c r="D45" s="105"/>
      <c r="E45" s="44"/>
      <c r="F45" s="44"/>
      <c r="G45" s="34"/>
    </row>
    <row r="46" spans="1:7">
      <c r="A46" s="65"/>
      <c r="B46" s="70"/>
      <c r="C46" s="65"/>
      <c r="D46" s="105"/>
      <c r="E46" s="44"/>
      <c r="F46" s="44"/>
      <c r="G46" s="34"/>
    </row>
    <row r="47" spans="1:7">
      <c r="A47" s="106"/>
      <c r="B47" s="70"/>
      <c r="C47" s="65"/>
      <c r="D47" s="105"/>
      <c r="E47" s="44"/>
      <c r="F47" s="44"/>
      <c r="G47" s="34"/>
    </row>
    <row r="48" spans="1:7" ht="13.15" customHeight="1">
      <c r="A48" s="65"/>
      <c r="B48" s="70"/>
      <c r="C48" s="65"/>
      <c r="D48" s="105"/>
      <c r="E48" s="101"/>
      <c r="F48" s="101"/>
      <c r="G48" s="34"/>
    </row>
    <row r="49" spans="1:7" s="57" customFormat="1">
      <c r="A49" s="108"/>
      <c r="B49" s="100"/>
      <c r="C49" s="108"/>
      <c r="D49" s="109"/>
      <c r="E49" s="110"/>
      <c r="F49" s="110"/>
      <c r="G49" s="56"/>
    </row>
    <row r="50" spans="1:7" s="57" customFormat="1">
      <c r="A50" s="108"/>
      <c r="B50" s="100"/>
      <c r="C50" s="108"/>
      <c r="D50" s="109"/>
      <c r="E50" s="110"/>
      <c r="F50" s="110"/>
      <c r="G50" s="56"/>
    </row>
    <row r="51" spans="1:7" s="57" customFormat="1">
      <c r="A51" s="108"/>
      <c r="B51" s="100"/>
      <c r="C51" s="108"/>
      <c r="D51" s="109"/>
      <c r="E51" s="110"/>
      <c r="F51" s="110"/>
      <c r="G51" s="56"/>
    </row>
    <row r="52" spans="1:7" s="57" customFormat="1">
      <c r="A52" s="108"/>
      <c r="B52" s="100"/>
      <c r="C52" s="108"/>
      <c r="D52" s="109"/>
      <c r="E52" s="110"/>
      <c r="F52" s="110"/>
      <c r="G52" s="56"/>
    </row>
    <row r="53" spans="1:7" s="57" customFormat="1">
      <c r="A53" s="108"/>
      <c r="B53" s="100"/>
      <c r="C53" s="108"/>
      <c r="D53" s="109"/>
      <c r="E53" s="110"/>
      <c r="F53" s="110"/>
      <c r="G53" s="56"/>
    </row>
    <row r="54" spans="1:7" s="57" customFormat="1">
      <c r="A54" s="108"/>
      <c r="B54" s="100"/>
      <c r="C54" s="108"/>
      <c r="D54" s="109"/>
      <c r="E54" s="110"/>
      <c r="F54" s="110"/>
      <c r="G54" s="56"/>
    </row>
    <row r="55" spans="1:7" s="57" customFormat="1">
      <c r="A55" s="108"/>
      <c r="B55" s="100"/>
      <c r="C55" s="108"/>
      <c r="D55" s="109"/>
      <c r="E55" s="110"/>
      <c r="F55" s="110"/>
      <c r="G55" s="56"/>
    </row>
    <row r="56" spans="1:7" s="57" customFormat="1">
      <c r="A56" s="108"/>
      <c r="B56" s="100"/>
      <c r="C56" s="108"/>
      <c r="D56" s="109"/>
      <c r="E56" s="110"/>
      <c r="F56" s="110"/>
      <c r="G56" s="56"/>
    </row>
    <row r="57" spans="1:7" s="57" customFormat="1">
      <c r="A57" s="108"/>
      <c r="B57" s="100"/>
      <c r="C57" s="108"/>
      <c r="D57" s="109"/>
      <c r="E57" s="110"/>
      <c r="F57" s="110"/>
      <c r="G57" s="56"/>
    </row>
    <row r="58" spans="1:7" s="57" customFormat="1">
      <c r="A58" s="108"/>
      <c r="B58" s="100"/>
      <c r="C58" s="108"/>
      <c r="D58" s="109"/>
      <c r="E58" s="110"/>
      <c r="F58" s="110"/>
      <c r="G58" s="56"/>
    </row>
    <row r="59" spans="1:7" s="57" customFormat="1">
      <c r="A59" s="108"/>
      <c r="B59" s="100"/>
      <c r="C59" s="108"/>
      <c r="D59" s="109"/>
      <c r="E59" s="110"/>
      <c r="F59" s="110"/>
      <c r="G59" s="56"/>
    </row>
    <row r="60" spans="1:7" s="57" customFormat="1">
      <c r="A60" s="108"/>
      <c r="B60" s="100"/>
      <c r="C60" s="108"/>
      <c r="D60" s="109"/>
      <c r="E60" s="110"/>
      <c r="F60" s="110"/>
      <c r="G60" s="56"/>
    </row>
    <row r="61" spans="1:7" ht="13.15" customHeight="1">
      <c r="A61" s="65"/>
      <c r="B61" s="70"/>
      <c r="C61" s="65"/>
      <c r="D61" s="105"/>
      <c r="E61" s="101"/>
      <c r="F61" s="101"/>
      <c r="G61" s="34"/>
    </row>
    <row r="62" spans="1:7">
      <c r="A62" s="106"/>
      <c r="B62" s="70"/>
      <c r="C62" s="65"/>
      <c r="D62" s="105"/>
      <c r="E62" s="44"/>
      <c r="F62" s="44"/>
      <c r="G62" s="34"/>
    </row>
    <row r="63" spans="1:7">
      <c r="A63" s="106"/>
      <c r="B63" s="70"/>
      <c r="C63" s="65"/>
      <c r="D63" s="105"/>
      <c r="E63" s="44"/>
      <c r="F63" s="44"/>
      <c r="G63" s="34"/>
    </row>
    <row r="64" spans="1:7">
      <c r="A64" s="65"/>
      <c r="B64" s="70"/>
      <c r="C64" s="65"/>
      <c r="D64" s="105"/>
      <c r="E64" s="44"/>
      <c r="F64" s="44"/>
      <c r="G64" s="34"/>
    </row>
    <row r="65" spans="1:7">
      <c r="A65" s="106"/>
      <c r="B65" s="70"/>
      <c r="C65" s="65"/>
      <c r="D65" s="105"/>
      <c r="E65" s="44"/>
      <c r="F65" s="44"/>
      <c r="G65" s="34"/>
    </row>
    <row r="66" spans="1:7">
      <c r="A66" s="65"/>
      <c r="B66" s="70"/>
      <c r="C66" s="65"/>
      <c r="D66" s="105"/>
      <c r="E66" s="44"/>
      <c r="F66" s="44"/>
      <c r="G66" s="34"/>
    </row>
    <row r="67" spans="1:7" s="57" customFormat="1">
      <c r="A67" s="108"/>
      <c r="B67" s="100"/>
      <c r="C67" s="108"/>
      <c r="D67" s="109"/>
      <c r="E67" s="110"/>
      <c r="F67" s="110"/>
      <c r="G67" s="56"/>
    </row>
    <row r="68" spans="1:7">
      <c r="A68" s="106"/>
      <c r="B68" s="70"/>
      <c r="C68" s="65"/>
      <c r="D68" s="105"/>
      <c r="E68" s="44"/>
      <c r="F68" s="44"/>
      <c r="G68" s="34"/>
    </row>
    <row r="69" spans="1:7">
      <c r="A69" s="65"/>
      <c r="B69" s="70"/>
      <c r="C69" s="65"/>
      <c r="D69" s="105"/>
      <c r="E69" s="44"/>
      <c r="F69" s="44"/>
      <c r="G69" s="34"/>
    </row>
    <row r="70" spans="1:7" s="57" customFormat="1">
      <c r="A70" s="108"/>
      <c r="B70" s="100"/>
      <c r="C70" s="108"/>
      <c r="D70" s="109"/>
      <c r="E70" s="110"/>
      <c r="F70" s="110"/>
      <c r="G70" s="56"/>
    </row>
    <row r="71" spans="1:7">
      <c r="A71" s="65"/>
      <c r="B71" s="111"/>
      <c r="C71" s="65"/>
      <c r="D71" s="105"/>
      <c r="E71" s="44"/>
      <c r="F71" s="44"/>
      <c r="G71" s="34"/>
    </row>
    <row r="72" spans="1:7">
      <c r="A72" s="106"/>
      <c r="B72" s="70"/>
      <c r="C72" s="65"/>
      <c r="D72" s="105"/>
      <c r="E72" s="44"/>
      <c r="F72" s="44"/>
      <c r="G72" s="34"/>
    </row>
    <row r="73" spans="1:7">
      <c r="A73" s="65"/>
      <c r="B73" s="70"/>
      <c r="C73" s="65"/>
      <c r="D73" s="103"/>
      <c r="E73" s="44"/>
      <c r="F73" s="44"/>
      <c r="G73" s="34"/>
    </row>
    <row r="74" spans="1:7">
      <c r="A74" s="114"/>
      <c r="B74" s="115"/>
      <c r="C74" s="116"/>
      <c r="D74" s="117"/>
      <c r="E74" s="118"/>
      <c r="F74" s="118"/>
      <c r="G74" s="34"/>
    </row>
    <row r="75" spans="1:7" s="57" customFormat="1">
      <c r="A75" s="119"/>
      <c r="B75" s="120"/>
      <c r="C75" s="121"/>
      <c r="D75" s="122"/>
      <c r="E75" s="140" t="s">
        <v>71</v>
      </c>
      <c r="F75" s="124">
        <f>SUM(F11:F74)</f>
        <v>0</v>
      </c>
      <c r="G75" s="56"/>
    </row>
    <row r="76" spans="1:7">
      <c r="A76" s="80"/>
      <c r="B76" s="81"/>
      <c r="C76" s="82"/>
      <c r="D76" s="82"/>
      <c r="E76" s="141"/>
      <c r="F76" s="141"/>
    </row>
  </sheetData>
  <mergeCells count="1">
    <mergeCell ref="A1:F1"/>
  </mergeCells>
  <printOptions horizontalCentered="1"/>
  <pageMargins left="0.74803149606299202" right="0.196850393700787" top="0.196850393700787" bottom="0.196850393700787" header="0.196850393700787" footer="0.196850393700787"/>
  <pageSetup paperSize="9" scale="78" fitToHeight="3" orientation="portrait" r:id="rId1"/>
  <headerFooter>
    <oddFooter>&amp;LBill No. NAM G-3&amp;RNAM G-3/&amp;P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5:I16"/>
  <sheetViews>
    <sheetView view="pageBreakPreview" zoomScale="60" zoomScaleNormal="100" workbookViewId="0">
      <selection activeCell="A16" sqref="A16:I16"/>
    </sheetView>
  </sheetViews>
  <sheetFormatPr defaultRowHeight="15"/>
  <sheetData>
    <row r="15" spans="1:9" ht="26.25">
      <c r="D15" s="1766" t="s">
        <v>1779</v>
      </c>
    </row>
    <row r="16" spans="1:9" ht="55.5" customHeight="1">
      <c r="A16" s="3420" t="s">
        <v>1780</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3"/>
  <sheetViews>
    <sheetView showGridLines="0" view="pageBreakPreview" zoomScaleNormal="100" zoomScaleSheetLayoutView="100" workbookViewId="0">
      <selection activeCell="B139" sqref="B139"/>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8" width="11.85546875" style="2" bestFit="1" customWidth="1"/>
    <col min="9"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1.85546875" style="2" bestFit="1" customWidth="1"/>
    <col min="265"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1.85546875" style="2" bestFit="1" customWidth="1"/>
    <col min="521"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1.85546875" style="2" bestFit="1" customWidth="1"/>
    <col min="777"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1.85546875" style="2" bestFit="1" customWidth="1"/>
    <col min="1033"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1.85546875" style="2" bestFit="1" customWidth="1"/>
    <col min="1289"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1.85546875" style="2" bestFit="1" customWidth="1"/>
    <col min="1545"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1.85546875" style="2" bestFit="1" customWidth="1"/>
    <col min="1801"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1.85546875" style="2" bestFit="1" customWidth="1"/>
    <col min="2057"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1.85546875" style="2" bestFit="1" customWidth="1"/>
    <col min="2313"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1.85546875" style="2" bestFit="1" customWidth="1"/>
    <col min="2569"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1.85546875" style="2" bestFit="1" customWidth="1"/>
    <col min="2825"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1.85546875" style="2" bestFit="1" customWidth="1"/>
    <col min="3081"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1.85546875" style="2" bestFit="1" customWidth="1"/>
    <col min="3337"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1.85546875" style="2" bestFit="1" customWidth="1"/>
    <col min="3593"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1.85546875" style="2" bestFit="1" customWidth="1"/>
    <col min="3849"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1.85546875" style="2" bestFit="1" customWidth="1"/>
    <col min="4105"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1.85546875" style="2" bestFit="1" customWidth="1"/>
    <col min="4361"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1.85546875" style="2" bestFit="1" customWidth="1"/>
    <col min="4617"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1.85546875" style="2" bestFit="1" customWidth="1"/>
    <col min="4873"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1.85546875" style="2" bestFit="1" customWidth="1"/>
    <col min="5129"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1.85546875" style="2" bestFit="1" customWidth="1"/>
    <col min="5385"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1.85546875" style="2" bestFit="1" customWidth="1"/>
    <col min="5641"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1.85546875" style="2" bestFit="1" customWidth="1"/>
    <col min="5897"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1.85546875" style="2" bestFit="1" customWidth="1"/>
    <col min="6153"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1.85546875" style="2" bestFit="1" customWidth="1"/>
    <col min="6409"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1.85546875" style="2" bestFit="1" customWidth="1"/>
    <col min="6665"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1.85546875" style="2" bestFit="1" customWidth="1"/>
    <col min="6921"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1.85546875" style="2" bestFit="1" customWidth="1"/>
    <col min="7177"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1.85546875" style="2" bestFit="1" customWidth="1"/>
    <col min="7433"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1.85546875" style="2" bestFit="1" customWidth="1"/>
    <col min="7689"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1.85546875" style="2" bestFit="1" customWidth="1"/>
    <col min="7945"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1.85546875" style="2" bestFit="1" customWidth="1"/>
    <col min="8201"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1.85546875" style="2" bestFit="1" customWidth="1"/>
    <col min="8457"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1.85546875" style="2" bestFit="1" customWidth="1"/>
    <col min="8713"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1.85546875" style="2" bestFit="1" customWidth="1"/>
    <col min="8969"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1.85546875" style="2" bestFit="1" customWidth="1"/>
    <col min="9225"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1.85546875" style="2" bestFit="1" customWidth="1"/>
    <col min="9481"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1.85546875" style="2" bestFit="1" customWidth="1"/>
    <col min="9737"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1.85546875" style="2" bestFit="1" customWidth="1"/>
    <col min="9993"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1.85546875" style="2" bestFit="1" customWidth="1"/>
    <col min="10249"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1.85546875" style="2" bestFit="1" customWidth="1"/>
    <col min="10505"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1.85546875" style="2" bestFit="1" customWidth="1"/>
    <col min="10761"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1.85546875" style="2" bestFit="1" customWidth="1"/>
    <col min="11017"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1.85546875" style="2" bestFit="1" customWidth="1"/>
    <col min="11273"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1.85546875" style="2" bestFit="1" customWidth="1"/>
    <col min="11529"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1.85546875" style="2" bestFit="1" customWidth="1"/>
    <col min="11785"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1.85546875" style="2" bestFit="1" customWidth="1"/>
    <col min="12041"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1.85546875" style="2" bestFit="1" customWidth="1"/>
    <col min="12297"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1.85546875" style="2" bestFit="1" customWidth="1"/>
    <col min="12553"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1.85546875" style="2" bestFit="1" customWidth="1"/>
    <col min="12809"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1.85546875" style="2" bestFit="1" customWidth="1"/>
    <col min="13065"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1.85546875" style="2" bestFit="1" customWidth="1"/>
    <col min="13321"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1.85546875" style="2" bestFit="1" customWidth="1"/>
    <col min="13577"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1.85546875" style="2" bestFit="1" customWidth="1"/>
    <col min="13833"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1.85546875" style="2" bestFit="1" customWidth="1"/>
    <col min="14089"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1.85546875" style="2" bestFit="1" customWidth="1"/>
    <col min="14345"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1.85546875" style="2" bestFit="1" customWidth="1"/>
    <col min="14601"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1.85546875" style="2" bestFit="1" customWidth="1"/>
    <col min="14857"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1.85546875" style="2" bestFit="1" customWidth="1"/>
    <col min="15113"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1.85546875" style="2" bestFit="1" customWidth="1"/>
    <col min="15369"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1.85546875" style="2" bestFit="1" customWidth="1"/>
    <col min="15625"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1.85546875" style="2" bestFit="1" customWidth="1"/>
    <col min="15881"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1.85546875" style="2" bestFit="1" customWidth="1"/>
    <col min="16137" max="16383" width="9.140625" style="2"/>
    <col min="16384" max="16384" width="9.140625" style="2" customWidth="1"/>
  </cols>
  <sheetData>
    <row r="1" spans="1:7" ht="20.100000000000001" customHeight="1">
      <c r="A1" s="3456" t="s">
        <v>2129</v>
      </c>
      <c r="B1" s="3456"/>
      <c r="C1" s="3456"/>
      <c r="D1" s="3456"/>
      <c r="E1" s="3456"/>
      <c r="F1" s="3456"/>
      <c r="G1" s="1"/>
    </row>
    <row r="2" spans="1:7" s="744" customFormat="1" ht="20.100000000000001" customHeight="1">
      <c r="A2" s="743" t="s">
        <v>2527</v>
      </c>
      <c r="C2" s="745"/>
      <c r="D2" s="745"/>
      <c r="E2" s="421"/>
      <c r="F2" s="421"/>
      <c r="G2" s="746"/>
    </row>
    <row r="3" spans="1:7" ht="20.100000000000001" customHeight="1">
      <c r="A3" s="5" t="s">
        <v>1098</v>
      </c>
      <c r="B3" s="57"/>
      <c r="C3" s="87"/>
      <c r="D3" s="87"/>
      <c r="E3" s="747"/>
      <c r="F3" s="747"/>
      <c r="G3" s="89"/>
    </row>
    <row r="4" spans="1:7" ht="20.100000000000001" customHeight="1">
      <c r="A4" s="5" t="s">
        <v>1099</v>
      </c>
      <c r="B4" s="57"/>
      <c r="C4" s="87"/>
      <c r="D4" s="87"/>
      <c r="E4" s="747"/>
      <c r="F4" s="747"/>
      <c r="G4" s="90"/>
    </row>
    <row r="5" spans="1:7" ht="13.15" customHeight="1">
      <c r="A5" s="87"/>
      <c r="B5" s="57"/>
      <c r="C5" s="87"/>
      <c r="D5" s="87"/>
      <c r="E5" s="748"/>
      <c r="F5" s="748"/>
      <c r="G5" s="11"/>
    </row>
    <row r="6" spans="1:7" s="744" customFormat="1">
      <c r="A6" s="749" t="s">
        <v>1</v>
      </c>
      <c r="B6" s="749" t="s">
        <v>2</v>
      </c>
      <c r="C6" s="749" t="s">
        <v>3</v>
      </c>
      <c r="D6" s="750" t="s">
        <v>4</v>
      </c>
      <c r="E6" s="751" t="s">
        <v>5</v>
      </c>
      <c r="F6" s="752" t="s">
        <v>6</v>
      </c>
      <c r="G6" s="753"/>
    </row>
    <row r="7" spans="1:7" s="744" customFormat="1">
      <c r="A7" s="754"/>
      <c r="B7" s="755"/>
      <c r="C7" s="754"/>
      <c r="D7" s="756"/>
      <c r="E7" s="757" t="s">
        <v>160</v>
      </c>
      <c r="F7" s="758" t="s">
        <v>160</v>
      </c>
      <c r="G7" s="753"/>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764"/>
      <c r="B11" s="765" t="s">
        <v>2662</v>
      </c>
      <c r="C11" s="766"/>
      <c r="D11" s="767"/>
      <c r="E11" s="768"/>
      <c r="F11" s="768"/>
      <c r="G11" s="73"/>
    </row>
    <row r="12" spans="1:7">
      <c r="A12" s="764"/>
      <c r="B12" s="769"/>
      <c r="C12" s="766"/>
      <c r="D12" s="767"/>
      <c r="E12" s="768"/>
      <c r="F12" s="768"/>
      <c r="G12" s="73"/>
    </row>
    <row r="13" spans="1:7">
      <c r="A13" s="770"/>
      <c r="B13" s="771" t="s">
        <v>166</v>
      </c>
      <c r="C13" s="772"/>
      <c r="D13" s="773"/>
      <c r="E13" s="457"/>
      <c r="F13" s="457"/>
      <c r="G13" s="73"/>
    </row>
    <row r="14" spans="1:7">
      <c r="A14" s="770"/>
      <c r="B14" s="774"/>
      <c r="C14" s="772"/>
      <c r="D14" s="773"/>
      <c r="E14" s="457"/>
      <c r="F14" s="457"/>
      <c r="G14" s="73"/>
    </row>
    <row r="15" spans="1:7">
      <c r="A15" s="770"/>
      <c r="B15" s="771" t="s">
        <v>277</v>
      </c>
      <c r="C15" s="772"/>
      <c r="D15" s="773"/>
      <c r="E15" s="457"/>
      <c r="F15" s="457"/>
      <c r="G15" s="73"/>
    </row>
    <row r="16" spans="1:7">
      <c r="A16" s="770"/>
      <c r="B16" s="771"/>
      <c r="C16" s="772"/>
      <c r="D16" s="773"/>
      <c r="E16" s="457"/>
      <c r="F16" s="457"/>
      <c r="G16" s="73"/>
    </row>
    <row r="17" spans="1:7">
      <c r="A17" s="775"/>
      <c r="B17" s="776" t="s">
        <v>278</v>
      </c>
      <c r="C17" s="777"/>
      <c r="D17" s="778"/>
      <c r="E17" s="779"/>
      <c r="F17" s="779"/>
      <c r="G17" s="73"/>
    </row>
    <row r="18" spans="1:7">
      <c r="A18" s="775"/>
      <c r="B18" s="776"/>
      <c r="C18" s="777"/>
      <c r="D18" s="778"/>
      <c r="E18" s="779"/>
      <c r="F18" s="779"/>
      <c r="G18" s="73"/>
    </row>
    <row r="19" spans="1:7" ht="31.5" customHeight="1">
      <c r="A19" s="780"/>
      <c r="B19" s="781" t="s">
        <v>1101</v>
      </c>
      <c r="C19" s="782"/>
      <c r="D19" s="783"/>
      <c r="E19" s="784"/>
      <c r="F19" s="784"/>
      <c r="G19" s="73"/>
    </row>
    <row r="20" spans="1:7">
      <c r="A20" s="780"/>
      <c r="B20" s="785"/>
      <c r="C20" s="782"/>
      <c r="D20" s="783"/>
      <c r="E20" s="784"/>
      <c r="F20" s="784"/>
      <c r="G20" s="73"/>
    </row>
    <row r="21" spans="1:7">
      <c r="A21" s="780" t="s">
        <v>485</v>
      </c>
      <c r="B21" s="786" t="s">
        <v>490</v>
      </c>
      <c r="C21" s="782" t="s">
        <v>88</v>
      </c>
      <c r="D21" s="783">
        <v>100</v>
      </c>
      <c r="E21" s="447"/>
      <c r="F21" s="787">
        <f>E21*D21</f>
        <v>0</v>
      </c>
      <c r="G21" s="73"/>
    </row>
    <row r="22" spans="1:7">
      <c r="A22" s="780" t="s">
        <v>486</v>
      </c>
      <c r="B22" s="786" t="s">
        <v>1102</v>
      </c>
      <c r="C22" s="782" t="s">
        <v>88</v>
      </c>
      <c r="D22" s="783">
        <v>200</v>
      </c>
      <c r="E22" s="447"/>
      <c r="F22" s="787">
        <f>E22*D22</f>
        <v>0</v>
      </c>
      <c r="G22" s="73"/>
    </row>
    <row r="23" spans="1:7">
      <c r="A23" s="780"/>
      <c r="B23" s="786"/>
      <c r="C23" s="782"/>
      <c r="D23" s="783"/>
      <c r="E23" s="784"/>
      <c r="F23" s="787"/>
      <c r="G23" s="73"/>
    </row>
    <row r="24" spans="1:7">
      <c r="A24" s="780"/>
      <c r="B24" s="788" t="s">
        <v>282</v>
      </c>
      <c r="C24" s="782"/>
      <c r="D24" s="783"/>
      <c r="E24" s="789"/>
      <c r="F24" s="787"/>
      <c r="G24" s="73"/>
    </row>
    <row r="25" spans="1:7" s="57" customFormat="1">
      <c r="A25" s="780"/>
      <c r="B25" s="788"/>
      <c r="C25" s="782"/>
      <c r="D25" s="783"/>
      <c r="E25" s="789"/>
      <c r="F25" s="787"/>
      <c r="G25" s="79"/>
    </row>
    <row r="26" spans="1:7" ht="30" customHeight="1">
      <c r="A26" s="780"/>
      <c r="B26" s="790" t="s">
        <v>1103</v>
      </c>
      <c r="C26" s="782"/>
      <c r="D26" s="783"/>
      <c r="E26" s="789"/>
      <c r="F26" s="787"/>
      <c r="G26" s="73"/>
    </row>
    <row r="27" spans="1:7" s="57" customFormat="1">
      <c r="A27" s="780"/>
      <c r="B27" s="785"/>
      <c r="C27" s="782"/>
      <c r="D27" s="783"/>
      <c r="E27" s="789"/>
      <c r="F27" s="787"/>
      <c r="G27" s="791"/>
    </row>
    <row r="28" spans="1:7">
      <c r="A28" s="780" t="s">
        <v>489</v>
      </c>
      <c r="B28" s="786" t="s">
        <v>490</v>
      </c>
      <c r="C28" s="782" t="s">
        <v>88</v>
      </c>
      <c r="D28" s="783">
        <v>50</v>
      </c>
      <c r="E28" s="447"/>
      <c r="F28" s="787">
        <f>E28*D28</f>
        <v>0</v>
      </c>
      <c r="G28" s="73"/>
    </row>
    <row r="29" spans="1:7">
      <c r="A29" s="780" t="s">
        <v>491</v>
      </c>
      <c r="B29" s="786" t="s">
        <v>1102</v>
      </c>
      <c r="C29" s="782" t="s">
        <v>88</v>
      </c>
      <c r="D29" s="783">
        <v>100</v>
      </c>
      <c r="E29" s="447"/>
      <c r="F29" s="787">
        <f>E29*D29</f>
        <v>0</v>
      </c>
      <c r="G29" s="73"/>
    </row>
    <row r="30" spans="1:7">
      <c r="A30" s="780"/>
      <c r="B30" s="792"/>
      <c r="C30" s="780"/>
      <c r="D30" s="793"/>
      <c r="E30" s="794"/>
      <c r="F30" s="787"/>
      <c r="G30" s="73"/>
    </row>
    <row r="31" spans="1:7">
      <c r="A31" s="770"/>
      <c r="B31" s="795" t="s">
        <v>291</v>
      </c>
      <c r="C31" s="796"/>
      <c r="D31" s="797"/>
      <c r="E31" s="457"/>
      <c r="F31" s="457"/>
      <c r="G31" s="73"/>
    </row>
    <row r="32" spans="1:7">
      <c r="A32" s="770"/>
      <c r="B32" s="795"/>
      <c r="C32" s="796"/>
      <c r="D32" s="797"/>
      <c r="E32" s="457"/>
      <c r="F32" s="457"/>
      <c r="G32" s="73"/>
    </row>
    <row r="33" spans="1:7" ht="31.5" customHeight="1">
      <c r="A33" s="770"/>
      <c r="B33" s="798" t="s">
        <v>1104</v>
      </c>
      <c r="C33" s="799"/>
      <c r="D33" s="800"/>
      <c r="E33" s="457"/>
      <c r="F33" s="457"/>
      <c r="G33" s="73"/>
    </row>
    <row r="34" spans="1:7">
      <c r="A34" s="770"/>
      <c r="B34" s="801"/>
      <c r="C34" s="799"/>
      <c r="D34" s="800"/>
      <c r="E34" s="457"/>
      <c r="F34" s="457"/>
      <c r="G34" s="73"/>
    </row>
    <row r="35" spans="1:7">
      <c r="A35" s="780" t="s">
        <v>411</v>
      </c>
      <c r="B35" s="802" t="s">
        <v>499</v>
      </c>
      <c r="C35" s="782" t="s">
        <v>88</v>
      </c>
      <c r="D35" s="803">
        <f>D21+D22</f>
        <v>300</v>
      </c>
      <c r="E35" s="804"/>
      <c r="F35" s="805">
        <f>E35*D35</f>
        <v>0</v>
      </c>
      <c r="G35" s="73"/>
    </row>
    <row r="36" spans="1:7">
      <c r="A36" s="780" t="s">
        <v>294</v>
      </c>
      <c r="B36" s="786" t="s">
        <v>282</v>
      </c>
      <c r="C36" s="782" t="s">
        <v>88</v>
      </c>
      <c r="D36" s="803">
        <f>SUM(D28:D29)</f>
        <v>150</v>
      </c>
      <c r="E36" s="804"/>
      <c r="F36" s="787">
        <f>E36*D36</f>
        <v>0</v>
      </c>
      <c r="G36" s="73"/>
    </row>
    <row r="37" spans="1:7" ht="15">
      <c r="A37" s="780"/>
      <c r="B37" s="792"/>
      <c r="C37" s="780"/>
      <c r="D37" s="793"/>
      <c r="E37" s="806"/>
      <c r="F37" s="787"/>
      <c r="G37" s="73"/>
    </row>
    <row r="38" spans="1:7" s="814" customFormat="1">
      <c r="A38" s="807"/>
      <c r="B38" s="808" t="s">
        <v>167</v>
      </c>
      <c r="C38" s="809"/>
      <c r="D38" s="810"/>
      <c r="E38" s="811"/>
      <c r="F38" s="812"/>
      <c r="G38" s="813"/>
    </row>
    <row r="39" spans="1:7" s="814" customFormat="1">
      <c r="A39" s="807"/>
      <c r="B39" s="815"/>
      <c r="C39" s="809"/>
      <c r="D39" s="810"/>
      <c r="E39" s="811"/>
      <c r="F39" s="812"/>
      <c r="G39" s="813"/>
    </row>
    <row r="40" spans="1:7" s="814" customFormat="1">
      <c r="A40" s="807"/>
      <c r="B40" s="816" t="s">
        <v>1105</v>
      </c>
      <c r="C40" s="809"/>
      <c r="D40" s="810"/>
      <c r="E40" s="811"/>
      <c r="F40" s="817"/>
      <c r="G40" s="813"/>
    </row>
    <row r="41" spans="1:7" s="814" customFormat="1">
      <c r="A41" s="807"/>
      <c r="B41" s="818"/>
      <c r="C41" s="809"/>
      <c r="D41" s="810"/>
      <c r="E41" s="811"/>
      <c r="F41" s="817"/>
      <c r="G41" s="813"/>
    </row>
    <row r="42" spans="1:7" s="814" customFormat="1" ht="31.5" customHeight="1">
      <c r="A42" s="807"/>
      <c r="B42" s="819" t="s">
        <v>1106</v>
      </c>
      <c r="C42" s="809"/>
      <c r="D42" s="810"/>
      <c r="E42" s="811"/>
      <c r="F42" s="817"/>
      <c r="G42" s="813"/>
    </row>
    <row r="43" spans="1:7" s="814" customFormat="1">
      <c r="A43" s="807"/>
      <c r="B43" s="820"/>
      <c r="C43" s="809"/>
      <c r="D43" s="810"/>
      <c r="E43" s="811"/>
      <c r="F43" s="817"/>
      <c r="G43" s="813"/>
    </row>
    <row r="44" spans="1:7">
      <c r="A44" s="807" t="s">
        <v>1107</v>
      </c>
      <c r="B44" s="820" t="s">
        <v>1108</v>
      </c>
      <c r="C44" s="809" t="s">
        <v>88</v>
      </c>
      <c r="D44" s="821">
        <v>100</v>
      </c>
      <c r="E44" s="811"/>
      <c r="F44" s="817">
        <f>D44*E44</f>
        <v>0</v>
      </c>
      <c r="G44" s="73"/>
    </row>
    <row r="45" spans="1:7">
      <c r="A45" s="807"/>
      <c r="B45" s="820"/>
      <c r="C45" s="809"/>
      <c r="D45" s="810"/>
      <c r="E45" s="811"/>
      <c r="F45" s="817"/>
      <c r="G45" s="73"/>
    </row>
    <row r="46" spans="1:7">
      <c r="A46" s="780"/>
      <c r="B46" s="822" t="s">
        <v>306</v>
      </c>
      <c r="C46" s="782"/>
      <c r="D46" s="783"/>
      <c r="E46" s="789"/>
      <c r="F46" s="787"/>
      <c r="G46" s="73"/>
    </row>
    <row r="47" spans="1:7">
      <c r="A47" s="780"/>
      <c r="B47" s="786"/>
      <c r="C47" s="782"/>
      <c r="D47" s="783"/>
      <c r="E47" s="789"/>
      <c r="F47" s="787"/>
      <c r="G47" s="73"/>
    </row>
    <row r="48" spans="1:7">
      <c r="A48" s="780"/>
      <c r="B48" s="822" t="s">
        <v>307</v>
      </c>
      <c r="C48" s="782"/>
      <c r="D48" s="783"/>
      <c r="E48" s="789"/>
      <c r="F48" s="787"/>
      <c r="G48" s="73"/>
    </row>
    <row r="49" spans="1:7">
      <c r="A49" s="780"/>
      <c r="B49" s="822"/>
      <c r="C49" s="782"/>
      <c r="D49" s="783"/>
      <c r="E49" s="789"/>
      <c r="F49" s="787"/>
      <c r="G49" s="73"/>
    </row>
    <row r="50" spans="1:7" ht="29.25" customHeight="1">
      <c r="A50" s="780"/>
      <c r="B50" s="823" t="s">
        <v>168</v>
      </c>
      <c r="C50" s="782"/>
      <c r="D50" s="783"/>
      <c r="E50" s="789"/>
      <c r="F50" s="787"/>
      <c r="G50" s="73"/>
    </row>
    <row r="51" spans="1:7">
      <c r="A51" s="780"/>
      <c r="B51" s="823"/>
      <c r="C51" s="782"/>
      <c r="D51" s="783"/>
      <c r="E51" s="789"/>
      <c r="F51" s="787"/>
      <c r="G51" s="73"/>
    </row>
    <row r="52" spans="1:7">
      <c r="A52" s="780"/>
      <c r="B52" s="788" t="s">
        <v>309</v>
      </c>
      <c r="C52" s="782"/>
      <c r="D52" s="783"/>
      <c r="E52" s="789"/>
      <c r="F52" s="787"/>
      <c r="G52" s="73"/>
    </row>
    <row r="53" spans="1:7">
      <c r="A53" s="780"/>
      <c r="B53" s="788"/>
      <c r="C53" s="782"/>
      <c r="D53" s="783"/>
      <c r="E53" s="789"/>
      <c r="F53" s="787"/>
      <c r="G53" s="73"/>
    </row>
    <row r="54" spans="1:7" ht="38.25">
      <c r="A54" s="780"/>
      <c r="B54" s="824" t="s">
        <v>1109</v>
      </c>
      <c r="C54" s="782"/>
      <c r="D54" s="783"/>
      <c r="E54" s="789"/>
      <c r="F54" s="787"/>
      <c r="G54" s="73"/>
    </row>
    <row r="55" spans="1:7">
      <c r="A55" s="780"/>
      <c r="B55" s="786"/>
      <c r="C55" s="782"/>
      <c r="D55" s="783"/>
      <c r="E55" s="789"/>
      <c r="F55" s="787"/>
      <c r="G55" s="73"/>
    </row>
    <row r="56" spans="1:7">
      <c r="A56" s="780" t="s">
        <v>171</v>
      </c>
      <c r="B56" s="786" t="s">
        <v>506</v>
      </c>
      <c r="C56" s="782" t="s">
        <v>88</v>
      </c>
      <c r="D56" s="783">
        <v>20</v>
      </c>
      <c r="E56" s="825"/>
      <c r="F56" s="787">
        <f>E56*D56</f>
        <v>0</v>
      </c>
      <c r="G56" s="73"/>
    </row>
    <row r="57" spans="1:7">
      <c r="A57" s="807"/>
      <c r="B57" s="820"/>
      <c r="C57" s="809"/>
      <c r="D57" s="821"/>
      <c r="E57" s="811"/>
      <c r="F57" s="817"/>
      <c r="G57" s="73"/>
    </row>
    <row r="58" spans="1:7">
      <c r="A58" s="780"/>
      <c r="B58" s="826" t="s">
        <v>1110</v>
      </c>
      <c r="C58" s="782"/>
      <c r="D58" s="783"/>
      <c r="E58" s="789"/>
      <c r="F58" s="787"/>
      <c r="G58" s="73"/>
    </row>
    <row r="59" spans="1:7">
      <c r="A59" s="780"/>
      <c r="B59" s="785"/>
      <c r="C59" s="782"/>
      <c r="D59" s="783"/>
      <c r="E59" s="789"/>
      <c r="F59" s="787"/>
      <c r="G59" s="73"/>
    </row>
    <row r="60" spans="1:7">
      <c r="A60" s="780"/>
      <c r="B60" s="788" t="s">
        <v>1111</v>
      </c>
      <c r="C60" s="782"/>
      <c r="D60" s="783"/>
      <c r="E60" s="789"/>
      <c r="F60" s="787"/>
      <c r="G60" s="73"/>
    </row>
    <row r="61" spans="1:7">
      <c r="A61" s="780"/>
      <c r="B61" s="788"/>
      <c r="C61" s="782"/>
      <c r="D61" s="783"/>
      <c r="E61" s="789"/>
      <c r="F61" s="787"/>
      <c r="G61" s="73"/>
    </row>
    <row r="62" spans="1:7" ht="25.5">
      <c r="A62" s="780"/>
      <c r="B62" s="790" t="s">
        <v>1112</v>
      </c>
      <c r="C62" s="782"/>
      <c r="D62" s="783"/>
      <c r="E62" s="789"/>
      <c r="F62" s="787"/>
      <c r="G62" s="73"/>
    </row>
    <row r="63" spans="1:7">
      <c r="A63" s="780"/>
      <c r="B63" s="786"/>
      <c r="C63" s="782"/>
      <c r="D63" s="783"/>
      <c r="E63" s="789"/>
      <c r="F63" s="787"/>
      <c r="G63" s="73"/>
    </row>
    <row r="64" spans="1:7">
      <c r="A64" s="827" t="s">
        <v>315</v>
      </c>
      <c r="B64" s="786" t="s">
        <v>316</v>
      </c>
      <c r="C64" s="782" t="s">
        <v>88</v>
      </c>
      <c r="D64" s="783">
        <f>D56</f>
        <v>20</v>
      </c>
      <c r="E64" s="447"/>
      <c r="F64" s="787">
        <f>E64*D64</f>
        <v>0</v>
      </c>
      <c r="G64" s="73"/>
    </row>
    <row r="65" spans="1:7" s="130" customFormat="1">
      <c r="A65" s="780"/>
      <c r="B65" s="786"/>
      <c r="C65" s="782"/>
      <c r="D65" s="783"/>
      <c r="E65" s="784"/>
      <c r="F65" s="787"/>
      <c r="G65" s="828"/>
    </row>
    <row r="66" spans="1:7">
      <c r="A66" s="50"/>
      <c r="B66" s="51"/>
      <c r="C66" s="52"/>
      <c r="D66" s="454"/>
      <c r="E66" s="829" t="s">
        <v>48</v>
      </c>
      <c r="F66" s="453">
        <f>SUM(F8:F65)</f>
        <v>0</v>
      </c>
      <c r="G66" s="63"/>
    </row>
    <row r="67" spans="1:7">
      <c r="A67" s="780"/>
      <c r="B67" s="786"/>
      <c r="C67" s="782"/>
      <c r="D67" s="783"/>
      <c r="E67" s="784"/>
      <c r="F67" s="787"/>
      <c r="G67" s="63"/>
    </row>
    <row r="68" spans="1:7">
      <c r="A68" s="830"/>
      <c r="B68" s="831" t="s">
        <v>1113</v>
      </c>
      <c r="C68" s="830"/>
      <c r="D68" s="832"/>
      <c r="E68" s="447"/>
      <c r="F68" s="447"/>
    </row>
    <row r="69" spans="1:7">
      <c r="A69" s="830"/>
      <c r="B69" s="833"/>
      <c r="C69" s="830"/>
      <c r="D69" s="832"/>
      <c r="E69" s="447"/>
      <c r="F69" s="447"/>
    </row>
    <row r="70" spans="1:7">
      <c r="A70" s="772"/>
      <c r="B70" s="834" t="s">
        <v>1114</v>
      </c>
      <c r="C70" s="772"/>
      <c r="D70" s="835"/>
      <c r="E70" s="447"/>
      <c r="F70" s="447"/>
    </row>
    <row r="71" spans="1:7">
      <c r="A71" s="772"/>
      <c r="B71" s="834"/>
      <c r="C71" s="772"/>
      <c r="D71" s="835"/>
      <c r="E71" s="447"/>
      <c r="F71" s="447"/>
    </row>
    <row r="72" spans="1:7" ht="86.25" customHeight="1">
      <c r="A72" s="772"/>
      <c r="B72" s="836" t="s">
        <v>1115</v>
      </c>
      <c r="C72" s="772"/>
      <c r="D72" s="835"/>
      <c r="E72" s="447"/>
      <c r="F72" s="447"/>
    </row>
    <row r="73" spans="1:7">
      <c r="A73" s="772"/>
      <c r="B73" s="837"/>
      <c r="C73" s="772"/>
      <c r="D73" s="835"/>
      <c r="E73" s="447"/>
      <c r="F73" s="447"/>
    </row>
    <row r="74" spans="1:7">
      <c r="A74" s="772" t="s">
        <v>1116</v>
      </c>
      <c r="B74" s="838" t="s">
        <v>1117</v>
      </c>
      <c r="C74" s="772" t="s">
        <v>9</v>
      </c>
      <c r="D74" s="835">
        <v>1</v>
      </c>
      <c r="E74" s="825"/>
      <c r="F74" s="447">
        <f>D74*E74</f>
        <v>0</v>
      </c>
    </row>
    <row r="75" spans="1:7">
      <c r="A75" s="772"/>
      <c r="B75" s="838"/>
      <c r="C75" s="772"/>
      <c r="D75" s="835"/>
      <c r="E75" s="447"/>
      <c r="F75" s="447"/>
    </row>
    <row r="76" spans="1:7">
      <c r="A76" s="830"/>
      <c r="B76" s="831" t="s">
        <v>1118</v>
      </c>
      <c r="C76" s="830"/>
      <c r="D76" s="832"/>
      <c r="E76" s="447"/>
      <c r="F76" s="447"/>
    </row>
    <row r="77" spans="1:7">
      <c r="A77" s="830"/>
      <c r="B77" s="839"/>
      <c r="C77" s="830"/>
      <c r="D77" s="832"/>
      <c r="E77" s="447"/>
      <c r="F77" s="447"/>
    </row>
    <row r="78" spans="1:7">
      <c r="A78" s="840"/>
      <c r="B78" s="841" t="s">
        <v>1119</v>
      </c>
      <c r="C78" s="840"/>
      <c r="D78" s="842"/>
      <c r="E78" s="843"/>
      <c r="F78" s="843"/>
    </row>
    <row r="79" spans="1:7">
      <c r="A79" s="840"/>
      <c r="B79" s="841"/>
      <c r="C79" s="840"/>
      <c r="D79" s="842"/>
      <c r="E79" s="843"/>
      <c r="F79" s="843"/>
    </row>
    <row r="80" spans="1:7" ht="31.5" customHeight="1">
      <c r="A80" s="840"/>
      <c r="B80" s="844" t="s">
        <v>1120</v>
      </c>
      <c r="C80" s="840"/>
      <c r="D80" s="842"/>
      <c r="E80" s="843"/>
      <c r="F80" s="843"/>
    </row>
    <row r="81" spans="1:6">
      <c r="A81" s="840"/>
      <c r="B81" s="844"/>
      <c r="C81" s="840"/>
      <c r="D81" s="842"/>
      <c r="E81" s="843"/>
      <c r="F81" s="843"/>
    </row>
    <row r="82" spans="1:6">
      <c r="A82" s="782" t="s">
        <v>1121</v>
      </c>
      <c r="B82" s="845" t="s">
        <v>1122</v>
      </c>
      <c r="C82" s="782" t="s">
        <v>209</v>
      </c>
      <c r="D82" s="846">
        <v>300</v>
      </c>
      <c r="E82" s="447"/>
      <c r="F82" s="843">
        <f>D82*E82</f>
        <v>0</v>
      </c>
    </row>
    <row r="83" spans="1:6">
      <c r="A83" s="830"/>
      <c r="B83" s="847"/>
      <c r="C83" s="830"/>
      <c r="D83" s="832"/>
      <c r="E83" s="447"/>
      <c r="F83" s="447"/>
    </row>
    <row r="84" spans="1:6">
      <c r="A84" s="840"/>
      <c r="B84" s="841" t="s">
        <v>1123</v>
      </c>
      <c r="C84" s="840"/>
      <c r="D84" s="842"/>
      <c r="E84" s="843"/>
      <c r="F84" s="843"/>
    </row>
    <row r="85" spans="1:6">
      <c r="A85" s="840"/>
      <c r="B85" s="841"/>
      <c r="C85" s="840"/>
      <c r="D85" s="842"/>
      <c r="E85" s="843"/>
      <c r="F85" s="843"/>
    </row>
    <row r="86" spans="1:6" ht="55.5" customHeight="1">
      <c r="A86" s="848"/>
      <c r="B86" s="849" t="s">
        <v>1124</v>
      </c>
      <c r="C86" s="850"/>
      <c r="D86" s="851"/>
      <c r="E86" s="852"/>
      <c r="F86" s="853"/>
    </row>
    <row r="87" spans="1:6">
      <c r="A87" s="848"/>
      <c r="B87" s="854"/>
      <c r="C87" s="850"/>
      <c r="D87" s="851"/>
      <c r="E87" s="853"/>
      <c r="F87" s="853"/>
    </row>
    <row r="88" spans="1:6">
      <c r="A88" s="850" t="s">
        <v>1125</v>
      </c>
      <c r="B88" s="854" t="s">
        <v>1126</v>
      </c>
      <c r="C88" s="850" t="s">
        <v>3004</v>
      </c>
      <c r="D88" s="855">
        <v>25</v>
      </c>
      <c r="E88" s="852"/>
      <c r="F88" s="853">
        <f>E88*D88</f>
        <v>0</v>
      </c>
    </row>
    <row r="89" spans="1:6">
      <c r="A89" s="830"/>
      <c r="B89" s="847"/>
      <c r="C89" s="830"/>
      <c r="D89" s="832"/>
      <c r="E89" s="447"/>
      <c r="F89" s="447"/>
    </row>
    <row r="90" spans="1:6">
      <c r="A90" s="850" t="s">
        <v>1127</v>
      </c>
      <c r="B90" s="854" t="s">
        <v>1128</v>
      </c>
      <c r="C90" s="850" t="s">
        <v>3004</v>
      </c>
      <c r="D90" s="855">
        <v>25</v>
      </c>
      <c r="E90" s="852"/>
      <c r="F90" s="853">
        <f>E90*D90</f>
        <v>0</v>
      </c>
    </row>
    <row r="91" spans="1:6">
      <c r="A91" s="830"/>
      <c r="B91" s="847"/>
      <c r="C91" s="830"/>
      <c r="D91" s="832"/>
      <c r="E91" s="447"/>
      <c r="F91" s="447"/>
    </row>
    <row r="92" spans="1:6">
      <c r="A92" s="856"/>
      <c r="B92" s="857" t="s">
        <v>1129</v>
      </c>
      <c r="C92" s="858"/>
      <c r="D92" s="846"/>
      <c r="E92" s="859"/>
      <c r="F92" s="859"/>
    </row>
    <row r="93" spans="1:6">
      <c r="A93" s="860"/>
      <c r="B93" s="845"/>
      <c r="C93" s="782"/>
      <c r="D93" s="842"/>
      <c r="E93" s="843"/>
      <c r="F93" s="843"/>
    </row>
    <row r="94" spans="1:6" ht="38.25">
      <c r="A94" s="840"/>
      <c r="B94" s="798" t="s">
        <v>1130</v>
      </c>
      <c r="C94" s="782"/>
      <c r="D94" s="842"/>
      <c r="E94" s="843"/>
      <c r="F94" s="843"/>
    </row>
    <row r="95" spans="1:6">
      <c r="A95" s="840"/>
      <c r="B95" s="845"/>
      <c r="C95" s="782"/>
      <c r="D95" s="842"/>
      <c r="E95" s="843"/>
      <c r="F95" s="843"/>
    </row>
    <row r="96" spans="1:6">
      <c r="A96" s="782" t="s">
        <v>1131</v>
      </c>
      <c r="B96" s="861" t="s">
        <v>1132</v>
      </c>
      <c r="C96" s="782" t="s">
        <v>96</v>
      </c>
      <c r="D96" s="842">
        <v>225</v>
      </c>
      <c r="E96" s="447"/>
      <c r="F96" s="843">
        <f>E96*D96</f>
        <v>0</v>
      </c>
    </row>
    <row r="97" spans="1:6">
      <c r="A97" s="782"/>
      <c r="B97" s="861"/>
      <c r="C97" s="782"/>
      <c r="D97" s="842"/>
      <c r="E97" s="447"/>
      <c r="F97" s="843"/>
    </row>
    <row r="98" spans="1:6">
      <c r="A98" s="856"/>
      <c r="B98" s="857" t="s">
        <v>1133</v>
      </c>
      <c r="C98" s="858"/>
      <c r="D98" s="846"/>
      <c r="E98" s="859"/>
      <c r="F98" s="859"/>
    </row>
    <row r="99" spans="1:6">
      <c r="A99" s="860"/>
      <c r="B99" s="845"/>
      <c r="C99" s="782"/>
      <c r="D99" s="842"/>
      <c r="E99" s="843"/>
      <c r="F99" s="843"/>
    </row>
    <row r="100" spans="1:6" ht="68.25" customHeight="1">
      <c r="A100" s="840"/>
      <c r="B100" s="798" t="s">
        <v>1134</v>
      </c>
      <c r="C100" s="782"/>
      <c r="D100" s="842"/>
      <c r="E100" s="843"/>
      <c r="F100" s="843"/>
    </row>
    <row r="101" spans="1:6">
      <c r="A101" s="840"/>
      <c r="B101" s="845"/>
      <c r="C101" s="782"/>
      <c r="D101" s="842"/>
      <c r="E101" s="843"/>
      <c r="F101" s="843"/>
    </row>
    <row r="102" spans="1:6">
      <c r="A102" s="782" t="s">
        <v>1135</v>
      </c>
      <c r="B102" s="861" t="s">
        <v>1136</v>
      </c>
      <c r="C102" s="782" t="s">
        <v>96</v>
      </c>
      <c r="D102" s="842">
        <v>3.14</v>
      </c>
      <c r="E102" s="447"/>
      <c r="F102" s="843">
        <f>E102*D102</f>
        <v>0</v>
      </c>
    </row>
    <row r="103" spans="1:6">
      <c r="A103" s="782"/>
      <c r="B103" s="861"/>
      <c r="C103" s="782"/>
      <c r="D103" s="842"/>
      <c r="E103" s="843"/>
      <c r="F103" s="843"/>
    </row>
    <row r="104" spans="1:6">
      <c r="A104" s="782"/>
      <c r="B104" s="862" t="s">
        <v>1137</v>
      </c>
      <c r="C104" s="782"/>
      <c r="D104" s="842"/>
      <c r="E104" s="843"/>
      <c r="F104" s="843"/>
    </row>
    <row r="105" spans="1:6">
      <c r="A105" s="782"/>
      <c r="B105" s="863"/>
      <c r="C105" s="782"/>
      <c r="D105" s="842"/>
      <c r="E105" s="843"/>
      <c r="F105" s="843"/>
    </row>
    <row r="106" spans="1:6">
      <c r="A106" s="782"/>
      <c r="B106" s="864" t="s">
        <v>1138</v>
      </c>
      <c r="C106" s="782"/>
      <c r="D106" s="842"/>
      <c r="E106" s="843"/>
      <c r="F106" s="843"/>
    </row>
    <row r="107" spans="1:6">
      <c r="A107" s="782"/>
      <c r="B107" s="863"/>
      <c r="C107" s="782"/>
      <c r="D107" s="842"/>
      <c r="E107" s="843"/>
      <c r="F107" s="843"/>
    </row>
    <row r="108" spans="1:6" ht="25.5">
      <c r="A108" s="782"/>
      <c r="B108" s="865" t="s">
        <v>1139</v>
      </c>
      <c r="C108" s="782"/>
      <c r="D108" s="842"/>
      <c r="E108" s="843"/>
      <c r="F108" s="843"/>
    </row>
    <row r="109" spans="1:6">
      <c r="A109" s="782"/>
      <c r="B109" s="865"/>
      <c r="C109" s="782"/>
      <c r="D109" s="842"/>
      <c r="E109" s="843"/>
      <c r="F109" s="843"/>
    </row>
    <row r="110" spans="1:6">
      <c r="A110" s="782" t="s">
        <v>1140</v>
      </c>
      <c r="B110" s="866" t="s">
        <v>1141</v>
      </c>
      <c r="C110" s="782" t="s">
        <v>3004</v>
      </c>
      <c r="D110" s="842">
        <v>50</v>
      </c>
      <c r="E110" s="447"/>
      <c r="F110" s="843">
        <f>E110*D110</f>
        <v>0</v>
      </c>
    </row>
    <row r="111" spans="1:6">
      <c r="A111" s="782"/>
      <c r="B111" s="865"/>
      <c r="C111" s="782"/>
      <c r="D111" s="842"/>
      <c r="E111" s="843"/>
      <c r="F111" s="843"/>
    </row>
    <row r="112" spans="1:6">
      <c r="A112" s="782"/>
      <c r="B112" s="861"/>
      <c r="C112" s="782"/>
      <c r="D112" s="842"/>
      <c r="E112" s="843"/>
      <c r="F112" s="843"/>
    </row>
    <row r="113" spans="1:6">
      <c r="A113" s="830"/>
      <c r="B113" s="847"/>
      <c r="C113" s="830"/>
      <c r="D113" s="832"/>
      <c r="E113" s="447"/>
      <c r="F113" s="447"/>
    </row>
    <row r="114" spans="1:6">
      <c r="A114" s="830"/>
      <c r="B114" s="847"/>
      <c r="C114" s="830"/>
      <c r="D114" s="832"/>
      <c r="E114" s="447"/>
      <c r="F114" s="447"/>
    </row>
    <row r="115" spans="1:6">
      <c r="A115" s="50"/>
      <c r="B115" s="51"/>
      <c r="C115" s="52"/>
      <c r="D115" s="454"/>
      <c r="E115" s="829" t="s">
        <v>48</v>
      </c>
      <c r="F115" s="453">
        <f>SUM(F67:F114)</f>
        <v>0</v>
      </c>
    </row>
    <row r="116" spans="1:6">
      <c r="A116" s="830"/>
      <c r="B116" s="847"/>
      <c r="C116" s="830"/>
      <c r="D116" s="832"/>
      <c r="E116" s="447"/>
      <c r="F116" s="447"/>
    </row>
    <row r="117" spans="1:6" ht="42" customHeight="1">
      <c r="A117" s="782"/>
      <c r="B117" s="865" t="s">
        <v>1142</v>
      </c>
      <c r="C117" s="782"/>
      <c r="D117" s="842"/>
      <c r="E117" s="843"/>
      <c r="F117" s="843"/>
    </row>
    <row r="118" spans="1:6">
      <c r="A118" s="782"/>
      <c r="B118" s="865"/>
      <c r="C118" s="782"/>
      <c r="D118" s="842"/>
      <c r="E118" s="843"/>
      <c r="F118" s="843"/>
    </row>
    <row r="119" spans="1:6">
      <c r="A119" s="782" t="s">
        <v>1143</v>
      </c>
      <c r="B119" s="866" t="s">
        <v>1144</v>
      </c>
      <c r="C119" s="782" t="s">
        <v>3004</v>
      </c>
      <c r="D119" s="842">
        <f>D110</f>
        <v>50</v>
      </c>
      <c r="E119" s="447"/>
      <c r="F119" s="843">
        <f>E119*D119</f>
        <v>0</v>
      </c>
    </row>
    <row r="120" spans="1:6">
      <c r="A120" s="782"/>
      <c r="B120" s="865"/>
      <c r="C120" s="782"/>
      <c r="D120" s="842"/>
      <c r="E120" s="843"/>
      <c r="F120" s="843"/>
    </row>
    <row r="121" spans="1:6">
      <c r="A121" s="782"/>
      <c r="B121" s="862" t="s">
        <v>1145</v>
      </c>
      <c r="C121" s="782"/>
      <c r="D121" s="867"/>
      <c r="E121" s="447"/>
      <c r="F121" s="843"/>
    </row>
    <row r="122" spans="1:6">
      <c r="A122" s="782"/>
      <c r="B122" s="863"/>
      <c r="C122" s="782"/>
      <c r="D122" s="867"/>
      <c r="E122" s="447"/>
      <c r="F122" s="843"/>
    </row>
    <row r="123" spans="1:6">
      <c r="A123" s="782"/>
      <c r="B123" s="857" t="s">
        <v>1146</v>
      </c>
      <c r="C123" s="782"/>
      <c r="D123" s="867"/>
      <c r="E123" s="447"/>
      <c r="F123" s="843"/>
    </row>
    <row r="124" spans="1:6">
      <c r="A124" s="782"/>
      <c r="B124" s="868"/>
      <c r="C124" s="782"/>
      <c r="D124" s="867"/>
      <c r="E124" s="447"/>
      <c r="F124" s="843"/>
    </row>
    <row r="125" spans="1:6" ht="54.75" customHeight="1">
      <c r="A125" s="782"/>
      <c r="B125" s="865" t="s">
        <v>1147</v>
      </c>
      <c r="C125" s="782"/>
      <c r="D125" s="867"/>
      <c r="E125" s="447"/>
      <c r="F125" s="843"/>
    </row>
    <row r="126" spans="1:6">
      <c r="A126" s="782"/>
      <c r="B126" s="863"/>
      <c r="C126" s="782"/>
      <c r="D126" s="867"/>
      <c r="E126" s="447"/>
      <c r="F126" s="843"/>
    </row>
    <row r="127" spans="1:6">
      <c r="A127" s="782" t="s">
        <v>1148</v>
      </c>
      <c r="B127" s="861" t="s">
        <v>1149</v>
      </c>
      <c r="C127" s="782" t="s">
        <v>3004</v>
      </c>
      <c r="D127" s="867">
        <v>4</v>
      </c>
      <c r="E127" s="825"/>
      <c r="F127" s="869">
        <f>E127*D127</f>
        <v>0</v>
      </c>
    </row>
    <row r="128" spans="1:6">
      <c r="A128" s="782"/>
      <c r="B128" s="863"/>
      <c r="C128" s="782"/>
      <c r="D128" s="867"/>
      <c r="E128" s="825"/>
      <c r="F128" s="869"/>
    </row>
    <row r="129" spans="1:6" ht="57" customHeight="1">
      <c r="A129" s="782"/>
      <c r="B129" s="865" t="s">
        <v>1150</v>
      </c>
      <c r="C129" s="782"/>
      <c r="D129" s="867"/>
      <c r="E129" s="825"/>
      <c r="F129" s="869"/>
    </row>
    <row r="130" spans="1:6">
      <c r="A130" s="782"/>
      <c r="B130" s="863"/>
      <c r="C130" s="782"/>
      <c r="D130" s="867"/>
      <c r="E130" s="825"/>
      <c r="F130" s="869"/>
    </row>
    <row r="131" spans="1:6">
      <c r="A131" s="782" t="s">
        <v>1151</v>
      </c>
      <c r="B131" s="861" t="s">
        <v>1149</v>
      </c>
      <c r="C131" s="782" t="s">
        <v>31</v>
      </c>
      <c r="D131" s="867">
        <v>3</v>
      </c>
      <c r="E131" s="825"/>
      <c r="F131" s="869">
        <f>E131*D131</f>
        <v>0</v>
      </c>
    </row>
    <row r="132" spans="1:6">
      <c r="A132" s="780"/>
      <c r="B132" s="870"/>
      <c r="C132" s="780"/>
      <c r="D132" s="871"/>
      <c r="E132" s="794"/>
      <c r="F132" s="789"/>
    </row>
    <row r="133" spans="1:6">
      <c r="A133" s="780"/>
      <c r="B133" s="862" t="s">
        <v>343</v>
      </c>
      <c r="C133" s="780"/>
      <c r="D133" s="871"/>
      <c r="E133" s="794"/>
      <c r="F133" s="789"/>
    </row>
    <row r="134" spans="1:6">
      <c r="A134" s="780"/>
      <c r="B134" s="870"/>
      <c r="C134" s="780"/>
      <c r="D134" s="871"/>
      <c r="E134" s="794"/>
      <c r="F134" s="789"/>
    </row>
    <row r="135" spans="1:6" ht="57.75" customHeight="1">
      <c r="A135" s="872" t="s">
        <v>1152</v>
      </c>
      <c r="B135" s="873" t="s">
        <v>1153</v>
      </c>
      <c r="C135" s="782" t="s">
        <v>9</v>
      </c>
      <c r="D135" s="874">
        <v>1</v>
      </c>
      <c r="E135" s="875"/>
      <c r="F135" s="876">
        <f>D135*E135</f>
        <v>0</v>
      </c>
    </row>
    <row r="136" spans="1:6">
      <c r="A136" s="872"/>
      <c r="B136" s="873"/>
      <c r="C136" s="782"/>
      <c r="D136" s="874"/>
      <c r="E136" s="875"/>
      <c r="F136" s="876"/>
    </row>
    <row r="137" spans="1:6">
      <c r="A137" s="872"/>
      <c r="B137" s="873"/>
      <c r="C137" s="782"/>
      <c r="D137" s="874"/>
      <c r="E137" s="875"/>
      <c r="F137" s="876"/>
    </row>
    <row r="138" spans="1:6">
      <c r="A138" s="872"/>
      <c r="B138" s="873"/>
      <c r="C138" s="782"/>
      <c r="D138" s="874"/>
      <c r="E138" s="875"/>
      <c r="F138" s="876"/>
    </row>
    <row r="139" spans="1:6" ht="63.75">
      <c r="A139" s="2421" t="s">
        <v>2517</v>
      </c>
      <c r="B139" s="2422" t="s">
        <v>2518</v>
      </c>
      <c r="C139" s="2423" t="s">
        <v>9</v>
      </c>
      <c r="D139" s="2424">
        <v>1</v>
      </c>
      <c r="E139" s="2425"/>
      <c r="F139" s="2426">
        <f>D139*E139</f>
        <v>0</v>
      </c>
    </row>
    <row r="140" spans="1:6">
      <c r="A140" s="872"/>
      <c r="B140" s="873"/>
      <c r="C140" s="782"/>
      <c r="D140" s="874"/>
      <c r="E140" s="875"/>
      <c r="F140" s="876"/>
    </row>
    <row r="141" spans="1:6">
      <c r="A141" s="872"/>
      <c r="B141" s="873"/>
      <c r="C141" s="782"/>
      <c r="D141" s="874"/>
      <c r="E141" s="875"/>
      <c r="F141" s="876"/>
    </row>
    <row r="142" spans="1:6">
      <c r="A142" s="872"/>
      <c r="B142" s="873"/>
      <c r="C142" s="782"/>
      <c r="D142" s="874"/>
      <c r="E142" s="875"/>
      <c r="F142" s="876"/>
    </row>
    <row r="143" spans="1:6">
      <c r="A143" s="872"/>
      <c r="B143" s="873"/>
      <c r="C143" s="782"/>
      <c r="D143" s="874"/>
      <c r="E143" s="875"/>
      <c r="F143" s="876"/>
    </row>
    <row r="144" spans="1:6">
      <c r="A144" s="872"/>
      <c r="B144" s="873"/>
      <c r="C144" s="782"/>
      <c r="D144" s="874"/>
      <c r="E144" s="875"/>
      <c r="F144" s="876"/>
    </row>
    <row r="145" spans="1:6">
      <c r="A145" s="872"/>
      <c r="B145" s="873"/>
      <c r="C145" s="782"/>
      <c r="D145" s="874"/>
      <c r="E145" s="875"/>
      <c r="F145" s="876"/>
    </row>
    <row r="146" spans="1:6">
      <c r="A146" s="872"/>
      <c r="B146" s="873"/>
      <c r="C146" s="782"/>
      <c r="D146" s="874"/>
      <c r="E146" s="875"/>
      <c r="F146" s="876"/>
    </row>
    <row r="147" spans="1:6">
      <c r="A147" s="872"/>
      <c r="B147" s="873"/>
      <c r="C147" s="782"/>
      <c r="D147" s="874"/>
      <c r="E147" s="875"/>
      <c r="F147" s="876"/>
    </row>
    <row r="148" spans="1:6">
      <c r="A148" s="872"/>
      <c r="B148" s="873"/>
      <c r="C148" s="782"/>
      <c r="D148" s="874"/>
      <c r="E148" s="875"/>
      <c r="F148" s="876"/>
    </row>
    <row r="149" spans="1:6">
      <c r="A149" s="872"/>
      <c r="B149" s="873"/>
      <c r="C149" s="782"/>
      <c r="D149" s="874"/>
      <c r="E149" s="875"/>
      <c r="F149" s="876"/>
    </row>
    <row r="150" spans="1:6">
      <c r="A150" s="872"/>
      <c r="B150" s="873"/>
      <c r="C150" s="782"/>
      <c r="D150" s="874"/>
      <c r="E150" s="875"/>
      <c r="F150" s="876"/>
    </row>
    <row r="151" spans="1:6">
      <c r="A151" s="872"/>
      <c r="B151" s="873"/>
      <c r="C151" s="782"/>
      <c r="D151" s="874"/>
      <c r="E151" s="875"/>
      <c r="F151" s="876"/>
    </row>
    <row r="152" spans="1:6">
      <c r="A152" s="872"/>
      <c r="B152" s="873"/>
      <c r="C152" s="782"/>
      <c r="D152" s="874"/>
      <c r="E152" s="875"/>
      <c r="F152" s="876"/>
    </row>
    <row r="153" spans="1:6">
      <c r="A153" s="872"/>
      <c r="B153" s="873"/>
      <c r="C153" s="782"/>
      <c r="D153" s="874"/>
      <c r="E153" s="875"/>
      <c r="F153" s="876"/>
    </row>
    <row r="154" spans="1:6">
      <c r="A154" s="872"/>
      <c r="B154" s="873"/>
      <c r="C154" s="782"/>
      <c r="D154" s="874"/>
      <c r="E154" s="875"/>
      <c r="F154" s="876"/>
    </row>
    <row r="155" spans="1:6">
      <c r="A155" s="872"/>
      <c r="B155" s="873"/>
      <c r="C155" s="782"/>
      <c r="D155" s="874"/>
      <c r="E155" s="875"/>
      <c r="F155" s="876"/>
    </row>
    <row r="156" spans="1:6">
      <c r="A156" s="872"/>
      <c r="B156" s="873"/>
      <c r="C156" s="782"/>
      <c r="D156" s="874"/>
      <c r="E156" s="875"/>
      <c r="F156" s="876"/>
    </row>
    <row r="157" spans="1:6">
      <c r="A157" s="872"/>
      <c r="B157" s="873"/>
      <c r="C157" s="782"/>
      <c r="D157" s="874"/>
      <c r="E157" s="875"/>
      <c r="F157" s="876"/>
    </row>
    <row r="158" spans="1:6">
      <c r="A158" s="872"/>
      <c r="B158" s="873"/>
      <c r="C158" s="782"/>
      <c r="D158" s="874"/>
      <c r="E158" s="875"/>
      <c r="F158" s="876"/>
    </row>
    <row r="159" spans="1:6">
      <c r="A159" s="872"/>
      <c r="B159" s="873"/>
      <c r="C159" s="782"/>
      <c r="D159" s="874"/>
      <c r="E159" s="875"/>
      <c r="F159" s="876"/>
    </row>
    <row r="160" spans="1:6">
      <c r="A160" s="872"/>
      <c r="B160" s="873"/>
      <c r="C160" s="782"/>
      <c r="D160" s="874"/>
      <c r="E160" s="875"/>
      <c r="F160" s="876"/>
    </row>
    <row r="161" spans="1:6">
      <c r="A161" s="872"/>
      <c r="B161" s="873"/>
      <c r="C161" s="782"/>
      <c r="D161" s="874"/>
      <c r="E161" s="875"/>
      <c r="F161" s="876"/>
    </row>
    <row r="162" spans="1:6">
      <c r="A162" s="872"/>
      <c r="B162" s="873"/>
      <c r="C162" s="782"/>
      <c r="D162" s="874"/>
      <c r="E162" s="875"/>
      <c r="F162" s="876"/>
    </row>
    <row r="163" spans="1:6">
      <c r="A163" s="872"/>
      <c r="B163" s="873"/>
      <c r="C163" s="782"/>
      <c r="D163" s="874"/>
      <c r="E163" s="875"/>
      <c r="F163" s="876"/>
    </row>
    <row r="164" spans="1:6">
      <c r="A164" s="877"/>
      <c r="B164" s="878"/>
      <c r="C164" s="772"/>
      <c r="D164" s="773"/>
      <c r="E164" s="447"/>
      <c r="F164" s="457"/>
    </row>
    <row r="165" spans="1:6">
      <c r="A165" s="50"/>
      <c r="B165" s="51"/>
      <c r="C165" s="52"/>
      <c r="D165" s="454"/>
      <c r="E165" s="829" t="s">
        <v>48</v>
      </c>
      <c r="F165" s="453">
        <f>SUM(F116:F164)</f>
        <v>0</v>
      </c>
    </row>
    <row r="166" spans="1:6">
      <c r="A166" s="879"/>
      <c r="B166" s="880"/>
      <c r="C166" s="879"/>
      <c r="D166" s="881"/>
      <c r="E166" s="882"/>
      <c r="F166" s="882"/>
    </row>
    <row r="167" spans="1:6">
      <c r="A167" s="883"/>
      <c r="B167" s="884" t="s">
        <v>70</v>
      </c>
      <c r="C167" s="879"/>
      <c r="D167" s="881"/>
      <c r="E167" s="882"/>
      <c r="F167" s="882"/>
    </row>
    <row r="168" spans="1:6">
      <c r="A168" s="883"/>
      <c r="B168" s="884"/>
      <c r="C168" s="879"/>
      <c r="D168" s="881"/>
      <c r="E168" s="882"/>
      <c r="F168" s="882"/>
    </row>
    <row r="169" spans="1:6">
      <c r="A169" s="883"/>
      <c r="B169" s="885" t="s">
        <v>1155</v>
      </c>
      <c r="C169" s="879"/>
      <c r="D169" s="881"/>
      <c r="E169" s="882"/>
      <c r="F169" s="882">
        <f>F66</f>
        <v>0</v>
      </c>
    </row>
    <row r="170" spans="1:6">
      <c r="A170" s="879"/>
      <c r="B170" s="885" t="s">
        <v>1154</v>
      </c>
      <c r="C170" s="879"/>
      <c r="D170" s="881"/>
      <c r="E170" s="882"/>
      <c r="F170" s="882">
        <f>F115</f>
        <v>0</v>
      </c>
    </row>
    <row r="171" spans="1:6">
      <c r="A171" s="879"/>
      <c r="B171" s="885" t="s">
        <v>1156</v>
      </c>
      <c r="C171" s="879"/>
      <c r="D171" s="881"/>
      <c r="E171" s="882"/>
      <c r="F171" s="882">
        <f>F165</f>
        <v>0</v>
      </c>
    </row>
    <row r="172" spans="1:6">
      <c r="A172" s="879"/>
      <c r="B172" s="880"/>
      <c r="C172" s="879"/>
      <c r="D172" s="881"/>
      <c r="E172" s="882"/>
      <c r="F172" s="882"/>
    </row>
    <row r="173" spans="1:6">
      <c r="A173" s="879"/>
      <c r="B173" s="880"/>
      <c r="C173" s="879"/>
      <c r="D173" s="881"/>
      <c r="E173" s="882"/>
      <c r="F173" s="882"/>
    </row>
    <row r="174" spans="1:6">
      <c r="A174" s="879"/>
      <c r="B174" s="880"/>
      <c r="C174" s="879"/>
      <c r="D174" s="881"/>
      <c r="E174" s="882"/>
      <c r="F174" s="882"/>
    </row>
    <row r="175" spans="1:6">
      <c r="A175" s="879"/>
      <c r="B175" s="880"/>
      <c r="C175" s="879"/>
      <c r="D175" s="881"/>
      <c r="E175" s="882"/>
      <c r="F175" s="882"/>
    </row>
    <row r="176" spans="1:6">
      <c r="A176" s="879"/>
      <c r="B176" s="880"/>
      <c r="C176" s="879"/>
      <c r="D176" s="881"/>
      <c r="E176" s="882"/>
      <c r="F176" s="882"/>
    </row>
    <row r="177" spans="1:6">
      <c r="A177" s="879"/>
      <c r="B177" s="880"/>
      <c r="C177" s="879"/>
      <c r="D177" s="881"/>
      <c r="E177" s="882"/>
      <c r="F177" s="882"/>
    </row>
    <row r="178" spans="1:6">
      <c r="A178" s="879"/>
      <c r="B178" s="880"/>
      <c r="C178" s="879"/>
      <c r="D178" s="881"/>
      <c r="E178" s="882"/>
      <c r="F178" s="882"/>
    </row>
    <row r="179" spans="1:6">
      <c r="A179" s="879"/>
      <c r="B179" s="880"/>
      <c r="C179" s="879"/>
      <c r="D179" s="881"/>
      <c r="E179" s="882"/>
      <c r="F179" s="882"/>
    </row>
    <row r="180" spans="1:6">
      <c r="A180" s="879"/>
      <c r="B180" s="880"/>
      <c r="C180" s="879"/>
      <c r="D180" s="881"/>
      <c r="E180" s="882"/>
      <c r="F180" s="882"/>
    </row>
    <row r="181" spans="1:6">
      <c r="A181" s="879"/>
      <c r="B181" s="880"/>
      <c r="C181" s="879"/>
      <c r="D181" s="881"/>
      <c r="E181" s="882"/>
      <c r="F181" s="882"/>
    </row>
    <row r="182" spans="1:6">
      <c r="A182" s="879"/>
      <c r="B182" s="880"/>
      <c r="C182" s="879"/>
      <c r="D182" s="881"/>
      <c r="E182" s="882"/>
      <c r="F182" s="882"/>
    </row>
    <row r="183" spans="1:6">
      <c r="A183" s="879"/>
      <c r="B183" s="880"/>
      <c r="C183" s="879"/>
      <c r="D183" s="881"/>
      <c r="E183" s="882"/>
      <c r="F183" s="882"/>
    </row>
    <row r="184" spans="1:6">
      <c r="A184" s="879"/>
      <c r="B184" s="880"/>
      <c r="C184" s="879"/>
      <c r="D184" s="881"/>
      <c r="E184" s="882"/>
      <c r="F184" s="882"/>
    </row>
    <row r="185" spans="1:6">
      <c r="A185" s="879"/>
      <c r="B185" s="880"/>
      <c r="C185" s="879"/>
      <c r="D185" s="881"/>
      <c r="E185" s="882"/>
      <c r="F185" s="882"/>
    </row>
    <row r="186" spans="1:6">
      <c r="A186" s="879"/>
      <c r="B186" s="880"/>
      <c r="C186" s="879"/>
      <c r="D186" s="881"/>
      <c r="E186" s="882"/>
      <c r="F186" s="882"/>
    </row>
    <row r="187" spans="1:6">
      <c r="A187" s="879"/>
      <c r="B187" s="880"/>
      <c r="C187" s="879"/>
      <c r="D187" s="881"/>
      <c r="E187" s="882"/>
      <c r="F187" s="882"/>
    </row>
    <row r="188" spans="1:6">
      <c r="A188" s="879"/>
      <c r="B188" s="880"/>
      <c r="C188" s="879"/>
      <c r="D188" s="881"/>
      <c r="E188" s="882"/>
      <c r="F188" s="882"/>
    </row>
    <row r="189" spans="1:6">
      <c r="A189" s="879"/>
      <c r="B189" s="880"/>
      <c r="C189" s="879"/>
      <c r="D189" s="881"/>
      <c r="E189" s="882"/>
      <c r="F189" s="882"/>
    </row>
    <row r="190" spans="1:6">
      <c r="A190" s="879"/>
      <c r="B190" s="880"/>
      <c r="C190" s="879"/>
      <c r="D190" s="881"/>
      <c r="E190" s="882"/>
      <c r="F190" s="882"/>
    </row>
    <row r="191" spans="1:6">
      <c r="A191" s="879"/>
      <c r="B191" s="880"/>
      <c r="C191" s="879"/>
      <c r="D191" s="881"/>
      <c r="E191" s="882"/>
      <c r="F191" s="882"/>
    </row>
    <row r="192" spans="1:6">
      <c r="A192" s="879"/>
      <c r="B192" s="880"/>
      <c r="C192" s="879"/>
      <c r="D192" s="881"/>
      <c r="E192" s="882"/>
      <c r="F192" s="882"/>
    </row>
    <row r="193" spans="1:6">
      <c r="A193" s="879"/>
      <c r="B193" s="880"/>
      <c r="C193" s="879"/>
      <c r="D193" s="881"/>
      <c r="E193" s="882"/>
      <c r="F193" s="882"/>
    </row>
    <row r="194" spans="1:6">
      <c r="A194" s="879"/>
      <c r="B194" s="880"/>
      <c r="C194" s="879"/>
      <c r="D194" s="881"/>
      <c r="E194" s="882"/>
      <c r="F194" s="882"/>
    </row>
    <row r="195" spans="1:6">
      <c r="A195" s="879"/>
      <c r="B195" s="880"/>
      <c r="C195" s="879"/>
      <c r="D195" s="881"/>
      <c r="E195" s="882"/>
      <c r="F195" s="882"/>
    </row>
    <row r="196" spans="1:6">
      <c r="A196" s="879"/>
      <c r="B196" s="880"/>
      <c r="C196" s="879"/>
      <c r="D196" s="881"/>
      <c r="E196" s="882"/>
      <c r="F196" s="882"/>
    </row>
    <row r="197" spans="1:6">
      <c r="A197" s="879"/>
      <c r="B197" s="880"/>
      <c r="C197" s="879"/>
      <c r="D197" s="881"/>
      <c r="E197" s="882"/>
      <c r="F197" s="882"/>
    </row>
    <row r="198" spans="1:6">
      <c r="A198" s="879"/>
      <c r="B198" s="880"/>
      <c r="C198" s="879"/>
      <c r="D198" s="881"/>
      <c r="E198" s="882"/>
      <c r="F198" s="882"/>
    </row>
    <row r="199" spans="1:6">
      <c r="A199" s="879"/>
      <c r="B199" s="880"/>
      <c r="C199" s="879"/>
      <c r="D199" s="881"/>
      <c r="E199" s="882"/>
      <c r="F199" s="882"/>
    </row>
    <row r="200" spans="1:6">
      <c r="A200" s="879"/>
      <c r="B200" s="880"/>
      <c r="C200" s="879"/>
      <c r="D200" s="881"/>
      <c r="E200" s="882"/>
      <c r="F200" s="882"/>
    </row>
    <row r="201" spans="1:6">
      <c r="A201" s="879"/>
      <c r="B201" s="880"/>
      <c r="C201" s="879"/>
      <c r="D201" s="881"/>
      <c r="E201" s="882"/>
      <c r="F201" s="882"/>
    </row>
    <row r="202" spans="1:6">
      <c r="A202" s="879"/>
      <c r="B202" s="880"/>
      <c r="C202" s="879"/>
      <c r="D202" s="881"/>
      <c r="E202" s="882"/>
      <c r="F202" s="882"/>
    </row>
    <row r="203" spans="1:6">
      <c r="A203" s="879"/>
      <c r="B203" s="880"/>
      <c r="C203" s="879"/>
      <c r="D203" s="881"/>
      <c r="E203" s="882"/>
      <c r="F203" s="882"/>
    </row>
    <row r="204" spans="1:6">
      <c r="A204" s="879"/>
      <c r="B204" s="880"/>
      <c r="C204" s="879"/>
      <c r="D204" s="881"/>
      <c r="E204" s="882"/>
      <c r="F204" s="882"/>
    </row>
    <row r="205" spans="1:6">
      <c r="A205" s="879"/>
      <c r="B205" s="880"/>
      <c r="C205" s="879"/>
      <c r="D205" s="881"/>
      <c r="E205" s="882"/>
      <c r="F205" s="882"/>
    </row>
    <row r="206" spans="1:6">
      <c r="A206" s="879"/>
      <c r="B206" s="880"/>
      <c r="C206" s="879"/>
      <c r="D206" s="881"/>
      <c r="E206" s="882"/>
      <c r="F206" s="882"/>
    </row>
    <row r="207" spans="1:6">
      <c r="A207" s="879"/>
      <c r="B207" s="880"/>
      <c r="C207" s="879"/>
      <c r="D207" s="881"/>
      <c r="E207" s="882"/>
      <c r="F207" s="882"/>
    </row>
    <row r="208" spans="1:6">
      <c r="A208" s="879"/>
      <c r="B208" s="880"/>
      <c r="C208" s="879"/>
      <c r="D208" s="881"/>
      <c r="E208" s="882"/>
      <c r="F208" s="882"/>
    </row>
    <row r="209" spans="1:6">
      <c r="A209" s="879"/>
      <c r="B209" s="880"/>
      <c r="C209" s="879"/>
      <c r="D209" s="881"/>
      <c r="E209" s="882"/>
      <c r="F209" s="882"/>
    </row>
    <row r="210" spans="1:6">
      <c r="A210" s="879"/>
      <c r="B210" s="880"/>
      <c r="C210" s="879"/>
      <c r="D210" s="881"/>
      <c r="E210" s="882"/>
      <c r="F210" s="882"/>
    </row>
    <row r="211" spans="1:6">
      <c r="A211" s="879"/>
      <c r="B211" s="880"/>
      <c r="C211" s="879"/>
      <c r="D211" s="881"/>
      <c r="E211" s="882"/>
      <c r="F211" s="882"/>
    </row>
    <row r="212" spans="1:6">
      <c r="A212" s="879"/>
      <c r="B212" s="880"/>
      <c r="C212" s="879"/>
      <c r="D212" s="881"/>
      <c r="E212" s="882"/>
      <c r="F212" s="882"/>
    </row>
    <row r="213" spans="1:6">
      <c r="A213" s="879"/>
      <c r="B213" s="880"/>
      <c r="C213" s="879"/>
      <c r="D213" s="881"/>
      <c r="E213" s="882"/>
      <c r="F213" s="882"/>
    </row>
    <row r="214" spans="1:6">
      <c r="A214" s="879"/>
      <c r="B214" s="880"/>
      <c r="C214" s="879"/>
      <c r="D214" s="881"/>
      <c r="E214" s="882"/>
      <c r="F214" s="882"/>
    </row>
    <row r="215" spans="1:6">
      <c r="A215" s="879"/>
      <c r="B215" s="880"/>
      <c r="C215" s="879"/>
      <c r="D215" s="881"/>
      <c r="E215" s="882"/>
      <c r="F215" s="882"/>
    </row>
    <row r="216" spans="1:6">
      <c r="A216" s="879"/>
      <c r="B216" s="880"/>
      <c r="C216" s="879"/>
      <c r="D216" s="881"/>
      <c r="E216" s="882"/>
      <c r="F216" s="882"/>
    </row>
    <row r="217" spans="1:6">
      <c r="A217" s="879"/>
      <c r="B217" s="880"/>
      <c r="C217" s="879"/>
      <c r="D217" s="881"/>
      <c r="E217" s="882"/>
      <c r="F217" s="882"/>
    </row>
    <row r="218" spans="1:6">
      <c r="A218" s="879"/>
      <c r="B218" s="880"/>
      <c r="C218" s="879"/>
      <c r="D218" s="881"/>
      <c r="E218" s="882"/>
      <c r="F218" s="882"/>
    </row>
    <row r="219" spans="1:6">
      <c r="A219" s="879"/>
      <c r="B219" s="880"/>
      <c r="C219" s="879"/>
      <c r="D219" s="881"/>
      <c r="E219" s="882"/>
      <c r="F219" s="882"/>
    </row>
    <row r="220" spans="1:6">
      <c r="A220" s="879"/>
      <c r="B220" s="880"/>
      <c r="C220" s="879"/>
      <c r="D220" s="881"/>
      <c r="E220" s="882"/>
      <c r="F220" s="882"/>
    </row>
    <row r="221" spans="1:6">
      <c r="A221" s="879"/>
      <c r="B221" s="880"/>
      <c r="C221" s="879"/>
      <c r="D221" s="881"/>
      <c r="E221" s="882"/>
      <c r="F221" s="882"/>
    </row>
    <row r="222" spans="1:6">
      <c r="A222" s="879"/>
      <c r="B222" s="880"/>
      <c r="C222" s="879"/>
      <c r="D222" s="881"/>
      <c r="E222" s="882"/>
      <c r="F222" s="882"/>
    </row>
    <row r="223" spans="1:6">
      <c r="A223" s="879"/>
      <c r="B223" s="880"/>
      <c r="C223" s="879"/>
      <c r="D223" s="881"/>
      <c r="E223" s="882"/>
      <c r="F223" s="882"/>
    </row>
    <row r="224" spans="1:6">
      <c r="A224" s="879"/>
      <c r="B224" s="880"/>
      <c r="C224" s="879"/>
      <c r="D224" s="881"/>
      <c r="E224" s="882"/>
      <c r="F224" s="882"/>
    </row>
    <row r="225" spans="1:6">
      <c r="A225" s="879"/>
      <c r="B225" s="880"/>
      <c r="C225" s="879"/>
      <c r="D225" s="881"/>
      <c r="E225" s="882"/>
      <c r="F225" s="882"/>
    </row>
    <row r="226" spans="1:6">
      <c r="A226" s="879"/>
      <c r="B226" s="880"/>
      <c r="C226" s="879"/>
      <c r="D226" s="881"/>
      <c r="E226" s="882"/>
      <c r="F226" s="882"/>
    </row>
    <row r="227" spans="1:6">
      <c r="A227" s="879"/>
      <c r="B227" s="880"/>
      <c r="C227" s="879"/>
      <c r="D227" s="881"/>
      <c r="E227" s="882"/>
      <c r="F227" s="882"/>
    </row>
    <row r="228" spans="1:6">
      <c r="A228" s="879"/>
      <c r="B228" s="880"/>
      <c r="C228" s="879"/>
      <c r="D228" s="881"/>
      <c r="E228" s="882"/>
      <c r="F228" s="882"/>
    </row>
    <row r="229" spans="1:6">
      <c r="A229" s="879"/>
      <c r="B229" s="880"/>
      <c r="C229" s="879"/>
      <c r="D229" s="881"/>
      <c r="E229" s="882"/>
      <c r="F229" s="882"/>
    </row>
    <row r="230" spans="1:6">
      <c r="A230" s="879"/>
      <c r="B230" s="880"/>
      <c r="C230" s="879"/>
      <c r="D230" s="881"/>
      <c r="E230" s="882"/>
      <c r="F230" s="882"/>
    </row>
    <row r="231" spans="1:6">
      <c r="A231" s="879"/>
      <c r="B231" s="880"/>
      <c r="C231" s="879"/>
      <c r="D231" s="881"/>
      <c r="E231" s="882"/>
      <c r="F231" s="882"/>
    </row>
    <row r="232" spans="1:6">
      <c r="A232" s="879"/>
      <c r="B232" s="880"/>
      <c r="C232" s="879"/>
      <c r="D232" s="881"/>
      <c r="E232" s="882"/>
      <c r="F232" s="882"/>
    </row>
    <row r="233" spans="1:6">
      <c r="A233" s="886"/>
      <c r="B233" s="887"/>
      <c r="C233" s="888"/>
      <c r="D233" s="889"/>
      <c r="E233" s="890" t="s">
        <v>71</v>
      </c>
      <c r="F233" s="891">
        <f>SUM(F166:F231)</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3" manualBreakCount="3">
    <brk id="66" max="5" man="1"/>
    <brk id="115" max="5" man="1"/>
    <brk id="165"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5:I16"/>
  <sheetViews>
    <sheetView view="pageBreakPreview" zoomScale="60" zoomScaleNormal="100" workbookViewId="0">
      <selection activeCell="A16" sqref="A16:I16"/>
    </sheetView>
  </sheetViews>
  <sheetFormatPr defaultRowHeight="15"/>
  <sheetData>
    <row r="15" spans="1:9" ht="26.25">
      <c r="D15" s="1766" t="s">
        <v>1777</v>
      </c>
    </row>
    <row r="16" spans="1:9" ht="55.5" customHeight="1">
      <c r="A16" s="3420" t="s">
        <v>1778</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0"/>
  <sheetViews>
    <sheetView showGridLines="0" view="pageBreakPreview" zoomScaleNormal="100" zoomScaleSheetLayoutView="100" workbookViewId="0">
      <selection activeCell="J14" sqref="J14"/>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1157</v>
      </c>
      <c r="B3" s="57"/>
      <c r="C3" s="87"/>
      <c r="D3" s="87"/>
      <c r="E3" s="747"/>
      <c r="F3" s="747"/>
      <c r="G3" s="89"/>
    </row>
    <row r="4" spans="1:7" ht="20.100000000000001" customHeight="1">
      <c r="A4" s="5" t="s">
        <v>1158</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1" t="s">
        <v>6</v>
      </c>
      <c r="G6" s="488"/>
    </row>
    <row r="7" spans="1:7">
      <c r="A7" s="17"/>
      <c r="B7" s="18"/>
      <c r="C7" s="17"/>
      <c r="D7" s="19"/>
      <c r="E7" s="757" t="s">
        <v>160</v>
      </c>
      <c r="F7" s="757" t="s">
        <v>160</v>
      </c>
      <c r="G7" s="488"/>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2662</v>
      </c>
      <c r="C11" s="332"/>
      <c r="D11" s="894"/>
      <c r="E11" s="761"/>
      <c r="F11" s="762"/>
      <c r="G11" s="73"/>
    </row>
    <row r="12" spans="1:7">
      <c r="A12" s="893"/>
      <c r="B12" s="895"/>
      <c r="C12" s="332"/>
      <c r="D12" s="894"/>
      <c r="E12" s="761">
        <v>0</v>
      </c>
      <c r="F12" s="762"/>
      <c r="G12" s="73"/>
    </row>
    <row r="13" spans="1:7">
      <c r="A13" s="174"/>
      <c r="B13" s="241" t="s">
        <v>162</v>
      </c>
      <c r="C13" s="174"/>
      <c r="D13" s="274"/>
      <c r="E13" s="896"/>
      <c r="F13" s="896"/>
      <c r="G13" s="73"/>
    </row>
    <row r="14" spans="1:7">
      <c r="A14" s="174"/>
      <c r="B14" s="261"/>
      <c r="C14" s="174"/>
      <c r="D14" s="274"/>
      <c r="E14" s="896"/>
      <c r="F14" s="896"/>
      <c r="G14" s="73"/>
    </row>
    <row r="15" spans="1:7">
      <c r="A15" s="174"/>
      <c r="B15" s="241" t="s">
        <v>163</v>
      </c>
      <c r="C15" s="174"/>
      <c r="D15" s="274"/>
      <c r="E15" s="896"/>
      <c r="F15" s="896"/>
      <c r="G15" s="73"/>
    </row>
    <row r="16" spans="1:7">
      <c r="A16" s="174"/>
      <c r="B16" s="241"/>
      <c r="C16" s="174"/>
      <c r="D16" s="274"/>
      <c r="E16" s="896"/>
      <c r="F16" s="896"/>
      <c r="G16" s="73"/>
    </row>
    <row r="17" spans="1:7">
      <c r="A17" s="174" t="s">
        <v>164</v>
      </c>
      <c r="B17" s="260" t="s">
        <v>1159</v>
      </c>
      <c r="C17" s="174" t="s">
        <v>165</v>
      </c>
      <c r="D17" s="489">
        <f>250*1.5/10000</f>
        <v>3.7499999999999999E-2</v>
      </c>
      <c r="E17" s="896"/>
      <c r="F17" s="897">
        <f>D17*E17</f>
        <v>0</v>
      </c>
      <c r="G17" s="73"/>
    </row>
    <row r="18" spans="1:7">
      <c r="A18" s="174"/>
      <c r="B18" s="261"/>
      <c r="C18" s="174"/>
      <c r="D18" s="186"/>
      <c r="E18" s="896"/>
      <c r="F18" s="897"/>
      <c r="G18" s="73"/>
    </row>
    <row r="19" spans="1:7">
      <c r="A19" s="174"/>
      <c r="B19" s="178" t="s">
        <v>1160</v>
      </c>
      <c r="C19" s="174"/>
      <c r="D19" s="186"/>
      <c r="E19" s="896"/>
      <c r="F19" s="897"/>
      <c r="G19" s="73"/>
    </row>
    <row r="20" spans="1:7">
      <c r="A20" s="174"/>
      <c r="B20" s="187"/>
      <c r="C20" s="174"/>
      <c r="D20" s="186"/>
      <c r="E20" s="896"/>
      <c r="F20" s="897"/>
      <c r="G20" s="73"/>
    </row>
    <row r="21" spans="1:7">
      <c r="A21" s="898"/>
      <c r="B21" s="899" t="s">
        <v>1161</v>
      </c>
      <c r="C21" s="898"/>
      <c r="D21" s="900"/>
      <c r="E21" s="901"/>
      <c r="F21" s="897"/>
      <c r="G21" s="73"/>
    </row>
    <row r="22" spans="1:7">
      <c r="A22" s="898"/>
      <c r="B22" s="902"/>
      <c r="C22" s="898"/>
      <c r="D22" s="900"/>
      <c r="E22" s="901"/>
      <c r="F22" s="897"/>
      <c r="G22" s="73"/>
    </row>
    <row r="23" spans="1:7" ht="54.75" customHeight="1">
      <c r="A23" s="898"/>
      <c r="B23" s="903" t="s">
        <v>3106</v>
      </c>
      <c r="C23" s="898"/>
      <c r="D23" s="900"/>
      <c r="E23" s="901"/>
      <c r="F23" s="897"/>
      <c r="G23" s="73"/>
    </row>
    <row r="24" spans="1:7">
      <c r="A24" s="898"/>
      <c r="B24" s="904"/>
      <c r="C24" s="898"/>
      <c r="D24" s="900"/>
      <c r="E24" s="901"/>
      <c r="F24" s="897"/>
      <c r="G24" s="73"/>
    </row>
    <row r="25" spans="1:7">
      <c r="A25" s="545" t="s">
        <v>1162</v>
      </c>
      <c r="B25" s="904" t="s">
        <v>2519</v>
      </c>
      <c r="C25" s="898" t="s">
        <v>209</v>
      </c>
      <c r="D25" s="177">
        <v>125</v>
      </c>
      <c r="E25" s="896"/>
      <c r="F25" s="897">
        <f>D25*E25</f>
        <v>0</v>
      </c>
      <c r="G25" s="73"/>
    </row>
    <row r="26" spans="1:7">
      <c r="A26" s="898"/>
      <c r="B26" s="904"/>
      <c r="C26" s="898"/>
      <c r="D26" s="176"/>
      <c r="E26" s="896"/>
      <c r="F26" s="897"/>
      <c r="G26" s="73"/>
    </row>
    <row r="27" spans="1:7" ht="42" customHeight="1">
      <c r="A27" s="905"/>
      <c r="B27" s="906" t="s">
        <v>3107</v>
      </c>
      <c r="C27" s="898"/>
      <c r="D27" s="176"/>
      <c r="E27" s="896"/>
      <c r="F27" s="897"/>
      <c r="G27" s="73"/>
    </row>
    <row r="28" spans="1:7">
      <c r="A28" s="905"/>
      <c r="B28" s="906"/>
      <c r="C28" s="898"/>
      <c r="D28" s="176"/>
      <c r="E28" s="896"/>
      <c r="F28" s="897"/>
      <c r="G28" s="73"/>
    </row>
    <row r="29" spans="1:7">
      <c r="A29" s="898" t="s">
        <v>1162</v>
      </c>
      <c r="B29" s="907" t="s">
        <v>1164</v>
      </c>
      <c r="C29" s="898" t="s">
        <v>209</v>
      </c>
      <c r="D29" s="177">
        <v>60</v>
      </c>
      <c r="E29" s="896"/>
      <c r="F29" s="897">
        <f>D29*E29</f>
        <v>0</v>
      </c>
      <c r="G29" s="73"/>
    </row>
    <row r="30" spans="1:7">
      <c r="A30" s="898" t="s">
        <v>1165</v>
      </c>
      <c r="B30" s="907" t="s">
        <v>226</v>
      </c>
      <c r="C30" s="898" t="s">
        <v>209</v>
      </c>
      <c r="D30" s="177">
        <v>190</v>
      </c>
      <c r="E30" s="896"/>
      <c r="F30" s="897">
        <f>D30*E30</f>
        <v>0</v>
      </c>
      <c r="G30" s="73"/>
    </row>
    <row r="31" spans="1:7">
      <c r="A31" s="905"/>
      <c r="B31" s="904"/>
      <c r="C31" s="898"/>
      <c r="D31" s="177"/>
      <c r="E31" s="896"/>
      <c r="F31" s="897"/>
      <c r="G31" s="73"/>
    </row>
    <row r="32" spans="1:7" s="57" customFormat="1">
      <c r="A32" s="240"/>
      <c r="B32" s="241" t="s">
        <v>229</v>
      </c>
      <c r="C32" s="174"/>
      <c r="D32" s="186"/>
      <c r="E32" s="896"/>
      <c r="F32" s="896"/>
      <c r="G32" s="79"/>
    </row>
    <row r="33" spans="1:7">
      <c r="A33" s="174"/>
      <c r="B33" s="181" t="s">
        <v>159</v>
      </c>
      <c r="C33" s="174"/>
      <c r="D33" s="186"/>
      <c r="E33" s="896"/>
      <c r="F33" s="896"/>
      <c r="G33" s="73"/>
    </row>
    <row r="34" spans="1:7" s="57" customFormat="1">
      <c r="A34" s="174"/>
      <c r="B34" s="193" t="s">
        <v>1166</v>
      </c>
      <c r="C34" s="174"/>
      <c r="D34" s="186"/>
      <c r="E34" s="896"/>
      <c r="F34" s="896"/>
      <c r="G34" s="791"/>
    </row>
    <row r="35" spans="1:7">
      <c r="A35" s="174"/>
      <c r="B35" s="353"/>
      <c r="C35" s="174"/>
      <c r="D35" s="186"/>
      <c r="E35" s="896"/>
      <c r="F35" s="896"/>
      <c r="G35" s="73"/>
    </row>
    <row r="36" spans="1:7">
      <c r="A36" s="174"/>
      <c r="B36" s="908" t="s">
        <v>185</v>
      </c>
      <c r="C36" s="174"/>
      <c r="D36" s="186"/>
      <c r="E36" s="896"/>
      <c r="F36" s="896"/>
      <c r="G36" s="73"/>
    </row>
    <row r="37" spans="1:7">
      <c r="A37" s="174"/>
      <c r="B37" s="908"/>
      <c r="C37" s="174"/>
      <c r="D37" s="186"/>
      <c r="E37" s="896"/>
      <c r="F37" s="896"/>
      <c r="G37" s="73"/>
    </row>
    <row r="38" spans="1:7" ht="42" customHeight="1">
      <c r="A38" s="174"/>
      <c r="B38" s="180" t="s">
        <v>3005</v>
      </c>
      <c r="C38" s="174"/>
      <c r="D38" s="186"/>
      <c r="E38" s="896"/>
      <c r="F38" s="896"/>
      <c r="G38" s="73"/>
    </row>
    <row r="39" spans="1:7">
      <c r="A39" s="174"/>
      <c r="B39" s="353"/>
      <c r="C39" s="174"/>
      <c r="D39" s="186"/>
      <c r="E39" s="896"/>
      <c r="F39" s="896"/>
      <c r="G39" s="73"/>
    </row>
    <row r="40" spans="1:7">
      <c r="A40" s="174" t="s">
        <v>1167</v>
      </c>
      <c r="B40" s="353" t="s">
        <v>2914</v>
      </c>
      <c r="C40" s="174" t="s">
        <v>31</v>
      </c>
      <c r="D40" s="186">
        <v>7</v>
      </c>
      <c r="E40" s="909"/>
      <c r="F40" s="897">
        <f>IF(D40=0," ",(D40*E40))</f>
        <v>0</v>
      </c>
      <c r="G40" s="73"/>
    </row>
    <row r="41" spans="1:7">
      <c r="A41" s="265"/>
      <c r="B41" s="175"/>
      <c r="C41" s="174"/>
      <c r="D41" s="186"/>
      <c r="E41" s="896"/>
      <c r="F41" s="897"/>
      <c r="G41" s="73"/>
    </row>
    <row r="42" spans="1:7" ht="42.75" customHeight="1">
      <c r="A42" s="174"/>
      <c r="B42" s="180" t="s">
        <v>3006</v>
      </c>
      <c r="C42" s="174"/>
      <c r="D42" s="186"/>
      <c r="E42" s="896"/>
      <c r="F42" s="897"/>
      <c r="G42" s="73"/>
    </row>
    <row r="43" spans="1:7">
      <c r="A43" s="174"/>
      <c r="B43" s="353"/>
      <c r="C43" s="174"/>
      <c r="D43" s="186"/>
      <c r="E43" s="896"/>
      <c r="F43" s="897"/>
      <c r="G43" s="73"/>
    </row>
    <row r="44" spans="1:7">
      <c r="A44" s="174" t="s">
        <v>1168</v>
      </c>
      <c r="B44" s="353" t="s">
        <v>1169</v>
      </c>
      <c r="C44" s="174" t="s">
        <v>31</v>
      </c>
      <c r="D44" s="186">
        <v>4</v>
      </c>
      <c r="E44" s="909"/>
      <c r="F44" s="897">
        <f>IF(D44=0," ",(D44*E44))</f>
        <v>0</v>
      </c>
      <c r="G44" s="73"/>
    </row>
    <row r="45" spans="1:7">
      <c r="A45" s="174"/>
      <c r="B45" s="353"/>
      <c r="C45" s="174"/>
      <c r="D45" s="186"/>
      <c r="E45" s="910"/>
      <c r="F45" s="897"/>
      <c r="G45" s="73"/>
    </row>
    <row r="46" spans="1:7">
      <c r="A46" s="233"/>
      <c r="B46" s="911" t="s">
        <v>1170</v>
      </c>
      <c r="C46" s="233"/>
      <c r="D46" s="235"/>
      <c r="E46" s="896"/>
      <c r="F46" s="897"/>
      <c r="G46" s="73"/>
    </row>
    <row r="47" spans="1:7">
      <c r="A47" s="233"/>
      <c r="B47" s="912"/>
      <c r="C47" s="233"/>
      <c r="D47" s="235"/>
      <c r="E47" s="896"/>
      <c r="F47" s="897"/>
      <c r="G47" s="73"/>
    </row>
    <row r="48" spans="1:7" ht="31.5" customHeight="1">
      <c r="A48" s="913"/>
      <c r="B48" s="903" t="s">
        <v>3007</v>
      </c>
      <c r="C48" s="914"/>
      <c r="D48" s="915"/>
      <c r="E48" s="915"/>
      <c r="F48" s="916"/>
      <c r="G48" s="73"/>
    </row>
    <row r="49" spans="1:7">
      <c r="A49" s="913"/>
      <c r="B49" s="917"/>
      <c r="C49" s="914"/>
      <c r="D49" s="915"/>
      <c r="E49" s="915"/>
      <c r="F49" s="916"/>
      <c r="G49" s="73"/>
    </row>
    <row r="50" spans="1:7">
      <c r="A50" s="918" t="s">
        <v>1171</v>
      </c>
      <c r="B50" s="919" t="s">
        <v>2915</v>
      </c>
      <c r="C50" s="918" t="s">
        <v>31</v>
      </c>
      <c r="D50" s="204">
        <v>2</v>
      </c>
      <c r="E50" s="920"/>
      <c r="F50" s="916">
        <f>D50*E50</f>
        <v>0</v>
      </c>
      <c r="G50" s="73"/>
    </row>
    <row r="51" spans="1:7">
      <c r="A51" s="918"/>
      <c r="B51" s="919"/>
      <c r="C51" s="918"/>
      <c r="D51" s="204"/>
      <c r="E51" s="920"/>
      <c r="F51" s="916"/>
      <c r="G51" s="73"/>
    </row>
    <row r="52" spans="1:7">
      <c r="A52" s="898"/>
      <c r="B52" s="911" t="s">
        <v>369</v>
      </c>
      <c r="C52" s="174"/>
      <c r="D52" s="176"/>
      <c r="E52" s="896"/>
      <c r="F52" s="897"/>
      <c r="G52" s="73"/>
    </row>
    <row r="53" spans="1:7">
      <c r="A53" s="898"/>
      <c r="B53" s="911"/>
      <c r="C53" s="174"/>
      <c r="D53" s="176"/>
      <c r="E53" s="896"/>
      <c r="F53" s="897"/>
      <c r="G53" s="73"/>
    </row>
    <row r="54" spans="1:7" ht="28.5" customHeight="1">
      <c r="A54" s="898"/>
      <c r="B54" s="921" t="s">
        <v>3008</v>
      </c>
      <c r="C54" s="174"/>
      <c r="D54" s="186"/>
      <c r="E54" s="896"/>
      <c r="F54" s="897"/>
      <c r="G54" s="73"/>
    </row>
    <row r="55" spans="1:7">
      <c r="A55" s="898"/>
      <c r="B55" s="922"/>
      <c r="C55" s="174"/>
      <c r="D55" s="186"/>
      <c r="E55" s="896"/>
      <c r="F55" s="897"/>
      <c r="G55" s="73"/>
    </row>
    <row r="56" spans="1:7">
      <c r="A56" s="688" t="s">
        <v>1172</v>
      </c>
      <c r="B56" s="689" t="s">
        <v>2916</v>
      </c>
      <c r="C56" s="545" t="s">
        <v>31</v>
      </c>
      <c r="D56" s="546">
        <v>2</v>
      </c>
      <c r="E56" s="901"/>
      <c r="F56" s="923">
        <f>D56*E56</f>
        <v>0</v>
      </c>
      <c r="G56" s="73"/>
    </row>
    <row r="57" spans="1:7">
      <c r="A57" s="918"/>
      <c r="B57" s="924"/>
      <c r="C57" s="918"/>
      <c r="D57" s="204"/>
      <c r="E57" s="920"/>
      <c r="F57" s="916"/>
      <c r="G57" s="73"/>
    </row>
    <row r="58" spans="1:7">
      <c r="A58" s="918"/>
      <c r="B58" s="924"/>
      <c r="C58" s="918"/>
      <c r="D58" s="204"/>
      <c r="E58" s="920"/>
      <c r="F58" s="916"/>
      <c r="G58" s="73"/>
    </row>
    <row r="59" spans="1:7">
      <c r="A59" s="918"/>
      <c r="B59" s="924"/>
      <c r="C59" s="918"/>
      <c r="D59" s="204"/>
      <c r="E59" s="920"/>
      <c r="F59" s="916"/>
      <c r="G59" s="73"/>
    </row>
    <row r="60" spans="1:7">
      <c r="A60" s="918"/>
      <c r="B60" s="924"/>
      <c r="C60" s="918"/>
      <c r="D60" s="204"/>
      <c r="E60" s="920"/>
      <c r="F60" s="916"/>
      <c r="G60" s="73"/>
    </row>
    <row r="61" spans="1:7" s="814" customFormat="1">
      <c r="A61" s="168"/>
      <c r="B61" s="173"/>
      <c r="C61" s="170"/>
      <c r="D61" s="204"/>
      <c r="E61" s="925"/>
      <c r="F61" s="897"/>
      <c r="G61" s="813"/>
    </row>
    <row r="62" spans="1:7" s="814" customFormat="1">
      <c r="A62" s="50"/>
      <c r="B62" s="51"/>
      <c r="C62" s="52"/>
      <c r="D62" s="53"/>
      <c r="E62" s="926" t="s">
        <v>48</v>
      </c>
      <c r="F62" s="927">
        <f>SUM(F8:F61)</f>
        <v>0</v>
      </c>
      <c r="G62" s="813"/>
    </row>
    <row r="63" spans="1:7" s="814" customFormat="1">
      <c r="A63" s="168"/>
      <c r="B63" s="173"/>
      <c r="C63" s="170"/>
      <c r="D63" s="204"/>
      <c r="E63" s="925"/>
      <c r="F63" s="897"/>
      <c r="G63" s="813"/>
    </row>
    <row r="64" spans="1:7" s="814" customFormat="1">
      <c r="A64" s="174"/>
      <c r="B64" s="246" t="s">
        <v>187</v>
      </c>
      <c r="C64" s="174"/>
      <c r="D64" s="176"/>
      <c r="E64" s="896"/>
      <c r="F64" s="897"/>
      <c r="G64" s="813"/>
    </row>
    <row r="65" spans="1:7" s="814" customFormat="1">
      <c r="A65" s="174"/>
      <c r="B65" s="246"/>
      <c r="C65" s="174"/>
      <c r="D65" s="176"/>
      <c r="E65" s="896"/>
      <c r="F65" s="897"/>
      <c r="G65" s="813"/>
    </row>
    <row r="66" spans="1:7" s="814" customFormat="1" ht="38.25">
      <c r="A66" s="174"/>
      <c r="B66" s="184" t="s">
        <v>3009</v>
      </c>
      <c r="C66" s="174"/>
      <c r="D66" s="186"/>
      <c r="E66" s="896"/>
      <c r="F66" s="897"/>
      <c r="G66" s="813"/>
    </row>
    <row r="67" spans="1:7" s="814" customFormat="1">
      <c r="A67" s="174"/>
      <c r="B67" s="184"/>
      <c r="C67" s="174"/>
      <c r="D67" s="186"/>
      <c r="E67" s="896"/>
      <c r="F67" s="897"/>
      <c r="G67" s="813"/>
    </row>
    <row r="68" spans="1:7">
      <c r="A68" s="247" t="s">
        <v>1173</v>
      </c>
      <c r="B68" s="189" t="s">
        <v>2916</v>
      </c>
      <c r="C68" s="174" t="s">
        <v>31</v>
      </c>
      <c r="D68" s="186">
        <v>3</v>
      </c>
      <c r="E68" s="896"/>
      <c r="F68" s="897">
        <f>IF(D68=0," ",(D68*E68))</f>
        <v>0</v>
      </c>
      <c r="G68" s="73"/>
    </row>
    <row r="69" spans="1:7">
      <c r="A69" s="174"/>
      <c r="B69" s="246"/>
      <c r="C69" s="174"/>
      <c r="D69" s="176"/>
      <c r="E69" s="896"/>
      <c r="F69" s="897"/>
      <c r="G69" s="73"/>
    </row>
    <row r="70" spans="1:7">
      <c r="A70" s="928"/>
      <c r="B70" s="929" t="s">
        <v>373</v>
      </c>
      <c r="C70" s="930"/>
      <c r="D70" s="931"/>
      <c r="E70" s="896"/>
      <c r="F70" s="897"/>
      <c r="G70" s="73"/>
    </row>
    <row r="71" spans="1:7">
      <c r="A71" s="928"/>
      <c r="B71" s="929"/>
      <c r="C71" s="930"/>
      <c r="D71" s="931"/>
      <c r="E71" s="896"/>
      <c r="F71" s="897"/>
      <c r="G71" s="73"/>
    </row>
    <row r="72" spans="1:7" ht="27.75" customHeight="1">
      <c r="A72" s="932"/>
      <c r="B72" s="933" t="s">
        <v>1500</v>
      </c>
      <c r="C72" s="932"/>
      <c r="D72" s="934"/>
      <c r="E72" s="896"/>
      <c r="F72" s="897"/>
      <c r="G72" s="73"/>
    </row>
    <row r="73" spans="1:7">
      <c r="A73" s="932"/>
      <c r="B73" s="935"/>
      <c r="C73" s="932"/>
      <c r="D73" s="934"/>
      <c r="E73" s="896"/>
      <c r="F73" s="897"/>
      <c r="G73" s="73"/>
    </row>
    <row r="74" spans="1:7">
      <c r="A74" s="932" t="s">
        <v>1174</v>
      </c>
      <c r="B74" s="936" t="s">
        <v>2917</v>
      </c>
      <c r="C74" s="932" t="s">
        <v>31</v>
      </c>
      <c r="D74" s="937">
        <v>2</v>
      </c>
      <c r="E74" s="901"/>
      <c r="F74" s="897">
        <f>IF(D74=0," ",(D74*E74))</f>
        <v>0</v>
      </c>
      <c r="G74" s="73"/>
    </row>
    <row r="75" spans="1:7">
      <c r="A75" s="932" t="s">
        <v>1175</v>
      </c>
      <c r="B75" s="936" t="s">
        <v>2918</v>
      </c>
      <c r="C75" s="932" t="s">
        <v>31</v>
      </c>
      <c r="D75" s="937">
        <v>6</v>
      </c>
      <c r="E75" s="901"/>
      <c r="F75" s="897">
        <f>IF(D75=0," ",(D75*E75))</f>
        <v>0</v>
      </c>
      <c r="G75" s="73"/>
    </row>
    <row r="76" spans="1:7">
      <c r="A76" s="932" t="s">
        <v>1176</v>
      </c>
      <c r="B76" s="936" t="s">
        <v>2919</v>
      </c>
      <c r="C76" s="932" t="s">
        <v>31</v>
      </c>
      <c r="D76" s="937">
        <v>2</v>
      </c>
      <c r="E76" s="901"/>
      <c r="F76" s="897">
        <f>IF(D76=0," ",(D76*E76))</f>
        <v>0</v>
      </c>
      <c r="G76" s="73"/>
    </row>
    <row r="77" spans="1:7">
      <c r="A77" s="932"/>
      <c r="B77" s="938"/>
      <c r="C77" s="932"/>
      <c r="D77" s="937"/>
      <c r="E77" s="896"/>
      <c r="F77" s="897"/>
      <c r="G77" s="73"/>
    </row>
    <row r="78" spans="1:7">
      <c r="A78" s="174"/>
      <c r="B78" s="241" t="s">
        <v>234</v>
      </c>
      <c r="C78" s="174"/>
      <c r="D78" s="186"/>
      <c r="E78" s="896"/>
      <c r="F78" s="897"/>
      <c r="G78" s="73"/>
    </row>
    <row r="79" spans="1:7">
      <c r="A79" s="174"/>
      <c r="B79" s="246"/>
      <c r="C79" s="174"/>
      <c r="D79" s="186"/>
      <c r="E79" s="896"/>
      <c r="F79" s="897"/>
      <c r="G79" s="73"/>
    </row>
    <row r="80" spans="1:7" s="130" customFormat="1">
      <c r="A80" s="174"/>
      <c r="B80" s="246" t="s">
        <v>235</v>
      </c>
      <c r="C80" s="174"/>
      <c r="D80" s="186"/>
      <c r="E80" s="896"/>
      <c r="F80" s="897"/>
      <c r="G80" s="828"/>
    </row>
    <row r="81" spans="1:7" s="130" customFormat="1">
      <c r="A81" s="174"/>
      <c r="B81" s="939"/>
      <c r="C81" s="174"/>
      <c r="D81" s="186"/>
      <c r="E81" s="896"/>
      <c r="F81" s="897"/>
      <c r="G81" s="828"/>
    </row>
    <row r="82" spans="1:7" ht="42" customHeight="1">
      <c r="A82" s="174"/>
      <c r="B82" s="940" t="s">
        <v>3010</v>
      </c>
      <c r="C82" s="174"/>
      <c r="D82" s="186"/>
      <c r="E82" s="896"/>
      <c r="F82" s="897"/>
      <c r="G82" s="63"/>
    </row>
    <row r="83" spans="1:7">
      <c r="A83" s="174"/>
      <c r="B83" s="261"/>
      <c r="C83" s="174"/>
      <c r="D83" s="186"/>
      <c r="E83" s="896"/>
      <c r="F83" s="897"/>
      <c r="G83" s="73"/>
    </row>
    <row r="84" spans="1:7">
      <c r="A84" s="247" t="s">
        <v>1177</v>
      </c>
      <c r="B84" s="261" t="s">
        <v>2920</v>
      </c>
      <c r="C84" s="174" t="s">
        <v>31</v>
      </c>
      <c r="D84" s="186">
        <v>2</v>
      </c>
      <c r="E84" s="941"/>
      <c r="F84" s="942">
        <f>D84*E84</f>
        <v>0</v>
      </c>
      <c r="G84" s="73"/>
    </row>
    <row r="85" spans="1:7">
      <c r="A85" s="943"/>
      <c r="B85" s="944"/>
      <c r="C85" s="65"/>
      <c r="D85" s="945"/>
      <c r="E85" s="946"/>
      <c r="F85" s="947"/>
      <c r="G85" s="73"/>
    </row>
    <row r="86" spans="1:7">
      <c r="A86" s="948"/>
      <c r="B86" s="949" t="s">
        <v>1178</v>
      </c>
      <c r="C86" s="65"/>
      <c r="D86" s="945"/>
      <c r="E86" s="950"/>
      <c r="F86" s="951"/>
      <c r="G86" s="952"/>
    </row>
    <row r="87" spans="1:7">
      <c r="A87" s="948"/>
      <c r="B87" s="949"/>
      <c r="C87" s="65"/>
      <c r="D87" s="945"/>
      <c r="E87" s="950"/>
      <c r="F87" s="951"/>
      <c r="G87" s="952"/>
    </row>
    <row r="88" spans="1:7" ht="44.25" customHeight="1">
      <c r="A88" s="948"/>
      <c r="B88" s="501" t="s">
        <v>1258</v>
      </c>
      <c r="C88" s="65"/>
      <c r="D88" s="945"/>
      <c r="E88" s="950"/>
      <c r="F88" s="951"/>
      <c r="G88" s="952"/>
    </row>
    <row r="89" spans="1:7">
      <c r="A89" s="948"/>
      <c r="B89" s="266"/>
      <c r="C89" s="65"/>
      <c r="D89" s="945"/>
      <c r="E89" s="950"/>
      <c r="F89" s="951"/>
      <c r="G89" s="952"/>
    </row>
    <row r="90" spans="1:7">
      <c r="A90" s="953" t="s">
        <v>1180</v>
      </c>
      <c r="B90" s="70" t="s">
        <v>2920</v>
      </c>
      <c r="C90" s="65" t="s">
        <v>31</v>
      </c>
      <c r="D90" s="945">
        <v>2</v>
      </c>
      <c r="E90" s="941"/>
      <c r="F90" s="942">
        <f>D90*E90</f>
        <v>0</v>
      </c>
      <c r="G90" s="954"/>
    </row>
    <row r="91" spans="1:7">
      <c r="A91" s="953"/>
      <c r="B91" s="70"/>
      <c r="C91" s="65"/>
      <c r="D91" s="945"/>
      <c r="E91" s="955"/>
      <c r="F91" s="956"/>
      <c r="G91" s="957"/>
    </row>
    <row r="92" spans="1:7" s="130" customFormat="1">
      <c r="A92" s="174"/>
      <c r="B92" s="292" t="s">
        <v>242</v>
      </c>
      <c r="C92" s="174"/>
      <c r="D92" s="186"/>
      <c r="E92" s="896"/>
      <c r="F92" s="897"/>
      <c r="G92" s="828"/>
    </row>
    <row r="93" spans="1:7" s="130" customFormat="1">
      <c r="A93" s="174"/>
      <c r="B93" s="261"/>
      <c r="C93" s="174"/>
      <c r="D93" s="186"/>
      <c r="E93" s="896"/>
      <c r="F93" s="897"/>
      <c r="G93" s="828"/>
    </row>
    <row r="94" spans="1:7">
      <c r="A94" s="174"/>
      <c r="B94" s="241" t="s">
        <v>1181</v>
      </c>
      <c r="C94" s="174"/>
      <c r="D94" s="186"/>
      <c r="E94" s="896"/>
      <c r="F94" s="897"/>
      <c r="G94" s="63"/>
    </row>
    <row r="95" spans="1:7">
      <c r="A95" s="174"/>
      <c r="B95" s="261"/>
      <c r="C95" s="174"/>
      <c r="D95" s="186"/>
      <c r="E95" s="896"/>
      <c r="F95" s="897"/>
      <c r="G95" s="63"/>
    </row>
    <row r="96" spans="1:7">
      <c r="A96" s="928"/>
      <c r="B96" s="958" t="s">
        <v>1182</v>
      </c>
      <c r="C96" s="930"/>
      <c r="D96" s="931"/>
      <c r="E96" s="959"/>
      <c r="F96" s="897"/>
      <c r="G96" s="63"/>
    </row>
    <row r="97" spans="1:7">
      <c r="A97" s="928"/>
      <c r="B97" s="958"/>
      <c r="C97" s="930"/>
      <c r="D97" s="931"/>
      <c r="E97" s="959"/>
      <c r="F97" s="897"/>
      <c r="G97" s="63"/>
    </row>
    <row r="98" spans="1:7">
      <c r="A98" s="928"/>
      <c r="B98" s="960" t="s">
        <v>1183</v>
      </c>
      <c r="C98" s="930"/>
      <c r="D98" s="961"/>
      <c r="E98" s="962"/>
      <c r="F98" s="897"/>
      <c r="G98" s="63"/>
    </row>
    <row r="99" spans="1:7">
      <c r="A99" s="928"/>
      <c r="B99" s="960"/>
      <c r="C99" s="930"/>
      <c r="D99" s="961"/>
      <c r="E99" s="963"/>
      <c r="F99" s="897"/>
      <c r="G99" s="63"/>
    </row>
    <row r="100" spans="1:7">
      <c r="A100" s="964" t="s">
        <v>1184</v>
      </c>
      <c r="B100" s="938" t="s">
        <v>1164</v>
      </c>
      <c r="C100" s="932" t="s">
        <v>209</v>
      </c>
      <c r="D100" s="177">
        <v>150</v>
      </c>
      <c r="E100" s="965"/>
      <c r="F100" s="966">
        <f>IF(D100=0," ",(D100*E100))</f>
        <v>0</v>
      </c>
      <c r="G100" s="63"/>
    </row>
    <row r="101" spans="1:7">
      <c r="A101" s="928" t="s">
        <v>1185</v>
      </c>
      <c r="B101" s="967" t="s">
        <v>226</v>
      </c>
      <c r="C101" s="930" t="s">
        <v>209</v>
      </c>
      <c r="D101" s="177">
        <v>100</v>
      </c>
      <c r="E101" s="968"/>
      <c r="F101" s="897">
        <f>IF(D101=0," ",(D101*E101))</f>
        <v>0</v>
      </c>
      <c r="G101" s="63"/>
    </row>
    <row r="102" spans="1:7">
      <c r="A102" s="247"/>
      <c r="B102" s="187"/>
      <c r="C102" s="174"/>
      <c r="D102" s="969"/>
      <c r="E102" s="970"/>
      <c r="F102" s="897"/>
      <c r="G102" s="63"/>
    </row>
    <row r="103" spans="1:7">
      <c r="A103" s="174"/>
      <c r="B103" s="241" t="s">
        <v>255</v>
      </c>
      <c r="C103" s="174"/>
      <c r="D103" s="186"/>
      <c r="E103" s="896"/>
      <c r="F103" s="897"/>
    </row>
    <row r="104" spans="1:7">
      <c r="A104" s="174"/>
      <c r="B104" s="241"/>
      <c r="C104" s="174"/>
      <c r="D104" s="186"/>
      <c r="E104" s="896"/>
      <c r="F104" s="897"/>
    </row>
    <row r="105" spans="1:7">
      <c r="A105" s="174"/>
      <c r="B105" s="246" t="s">
        <v>256</v>
      </c>
      <c r="C105" s="174"/>
      <c r="D105" s="186"/>
      <c r="E105" s="896"/>
      <c r="F105" s="897"/>
    </row>
    <row r="106" spans="1:7">
      <c r="A106" s="174"/>
      <c r="B106" s="246"/>
      <c r="C106" s="174"/>
      <c r="D106" s="186"/>
      <c r="E106" s="896"/>
      <c r="F106" s="897"/>
    </row>
    <row r="107" spans="1:7">
      <c r="A107" s="247" t="s">
        <v>1186</v>
      </c>
      <c r="B107" s="261" t="s">
        <v>264</v>
      </c>
      <c r="C107" s="174" t="s">
        <v>31</v>
      </c>
      <c r="D107" s="186">
        <v>2</v>
      </c>
      <c r="E107" s="896"/>
      <c r="F107" s="897">
        <f>IF(D107=0," ",(D107*E107))</f>
        <v>0</v>
      </c>
    </row>
    <row r="108" spans="1:7">
      <c r="A108" s="247"/>
      <c r="B108" s="261"/>
      <c r="C108" s="174"/>
      <c r="D108" s="186"/>
      <c r="E108" s="896"/>
      <c r="F108" s="897"/>
    </row>
    <row r="109" spans="1:7" ht="25.5">
      <c r="A109" s="174"/>
      <c r="B109" s="292" t="s">
        <v>195</v>
      </c>
      <c r="C109" s="174"/>
      <c r="D109" s="186"/>
      <c r="E109" s="896"/>
      <c r="F109" s="896"/>
    </row>
    <row r="110" spans="1:7">
      <c r="A110" s="174"/>
      <c r="B110" s="261"/>
      <c r="C110" s="174"/>
      <c r="D110" s="186"/>
      <c r="E110" s="896"/>
      <c r="F110" s="896"/>
    </row>
    <row r="111" spans="1:7">
      <c r="A111" s="174"/>
      <c r="B111" s="241" t="s">
        <v>265</v>
      </c>
      <c r="C111" s="174"/>
      <c r="D111" s="186"/>
      <c r="E111" s="896"/>
      <c r="F111" s="896"/>
    </row>
    <row r="112" spans="1:7">
      <c r="A112" s="174"/>
      <c r="B112" s="261"/>
      <c r="C112" s="174"/>
      <c r="D112" s="186"/>
      <c r="E112" s="896"/>
      <c r="F112" s="896"/>
    </row>
    <row r="113" spans="1:6">
      <c r="A113" s="174"/>
      <c r="B113" s="246" t="s">
        <v>1080</v>
      </c>
      <c r="C113" s="174"/>
      <c r="D113" s="186"/>
      <c r="E113" s="896"/>
      <c r="F113" s="896"/>
    </row>
    <row r="114" spans="1:6">
      <c r="A114" s="174"/>
      <c r="B114" s="246"/>
      <c r="C114" s="174"/>
      <c r="D114" s="186"/>
      <c r="E114" s="896"/>
      <c r="F114" s="896"/>
    </row>
    <row r="115" spans="1:6">
      <c r="A115" s="174"/>
      <c r="B115" s="199" t="s">
        <v>266</v>
      </c>
      <c r="C115" s="174"/>
      <c r="D115" s="186"/>
      <c r="E115" s="896"/>
      <c r="F115" s="896"/>
    </row>
    <row r="116" spans="1:6">
      <c r="A116" s="174"/>
      <c r="B116" s="199"/>
      <c r="C116" s="174"/>
      <c r="D116" s="186"/>
      <c r="E116" s="896"/>
      <c r="F116" s="896"/>
    </row>
    <row r="117" spans="1:6">
      <c r="A117" s="174" t="s">
        <v>267</v>
      </c>
      <c r="B117" s="261" t="s">
        <v>268</v>
      </c>
      <c r="C117" s="174" t="s">
        <v>88</v>
      </c>
      <c r="D117" s="186">
        <f>5%*(D29+D30)</f>
        <v>12.5</v>
      </c>
      <c r="E117" s="896"/>
      <c r="F117" s="897">
        <f>D117*E117</f>
        <v>0</v>
      </c>
    </row>
    <row r="118" spans="1:6">
      <c r="A118" s="247"/>
      <c r="B118" s="261"/>
      <c r="C118" s="174"/>
      <c r="D118" s="186"/>
      <c r="E118" s="896"/>
      <c r="F118" s="897"/>
    </row>
    <row r="119" spans="1:6">
      <c r="A119" s="247"/>
      <c r="B119" s="261"/>
      <c r="C119" s="174"/>
      <c r="D119" s="186"/>
      <c r="E119" s="896"/>
      <c r="F119" s="897"/>
    </row>
    <row r="120" spans="1:6">
      <c r="A120" s="247"/>
      <c r="B120" s="261"/>
      <c r="C120" s="174"/>
      <c r="D120" s="186"/>
      <c r="E120" s="896"/>
      <c r="F120" s="897"/>
    </row>
    <row r="121" spans="1:6">
      <c r="A121" s="247"/>
      <c r="B121" s="261"/>
      <c r="C121" s="174"/>
      <c r="D121" s="186"/>
      <c r="E121" s="896"/>
      <c r="F121" s="897"/>
    </row>
    <row r="122" spans="1:6">
      <c r="A122" s="247"/>
      <c r="B122" s="261"/>
      <c r="C122" s="174"/>
      <c r="D122" s="186"/>
      <c r="E122" s="896"/>
      <c r="F122" s="897"/>
    </row>
    <row r="123" spans="1:6">
      <c r="A123" s="247"/>
      <c r="B123" s="261"/>
      <c r="C123" s="174"/>
      <c r="D123" s="186"/>
      <c r="E123" s="896"/>
      <c r="F123" s="897"/>
    </row>
    <row r="124" spans="1:6">
      <c r="A124" s="174"/>
      <c r="B124" s="187"/>
      <c r="C124" s="247"/>
      <c r="D124" s="186"/>
      <c r="E124" s="896"/>
      <c r="F124" s="896"/>
    </row>
    <row r="125" spans="1:6">
      <c r="A125" s="50"/>
      <c r="B125" s="51"/>
      <c r="C125" s="52"/>
      <c r="D125" s="53"/>
      <c r="E125" s="926" t="s">
        <v>48</v>
      </c>
      <c r="F125" s="927">
        <f>SUM(F63:F124)</f>
        <v>0</v>
      </c>
    </row>
    <row r="126" spans="1:6">
      <c r="A126" s="247"/>
      <c r="B126" s="261"/>
      <c r="C126" s="174"/>
      <c r="D126" s="186"/>
      <c r="E126" s="896"/>
      <c r="F126" s="896"/>
    </row>
    <row r="127" spans="1:6">
      <c r="A127" s="174"/>
      <c r="B127" s="241" t="s">
        <v>269</v>
      </c>
      <c r="C127" s="174"/>
      <c r="D127" s="186"/>
      <c r="E127" s="896"/>
      <c r="F127" s="897"/>
    </row>
    <row r="128" spans="1:6">
      <c r="A128" s="174"/>
      <c r="B128" s="261"/>
      <c r="C128" s="174"/>
      <c r="D128" s="186"/>
      <c r="E128" s="896"/>
      <c r="F128" s="897"/>
    </row>
    <row r="129" spans="1:6" ht="28.5" customHeight="1">
      <c r="A129" s="174"/>
      <c r="B129" s="199" t="s">
        <v>270</v>
      </c>
      <c r="C129" s="174"/>
      <c r="D129" s="186"/>
      <c r="E129" s="896"/>
      <c r="F129" s="897"/>
    </row>
    <row r="130" spans="1:6">
      <c r="A130" s="174"/>
      <c r="B130" s="261"/>
      <c r="C130" s="174"/>
      <c r="D130" s="176"/>
      <c r="E130" s="896"/>
      <c r="F130" s="897"/>
    </row>
    <row r="131" spans="1:6">
      <c r="A131" s="247" t="s">
        <v>1187</v>
      </c>
      <c r="B131" s="261" t="s">
        <v>3011</v>
      </c>
      <c r="C131" s="174" t="s">
        <v>209</v>
      </c>
      <c r="D131" s="176">
        <f>250-D135-D139</f>
        <v>220</v>
      </c>
      <c r="E131" s="896"/>
      <c r="F131" s="897">
        <f>D131*E131</f>
        <v>0</v>
      </c>
    </row>
    <row r="132" spans="1:6">
      <c r="A132" s="247"/>
      <c r="B132" s="205"/>
      <c r="C132" s="170"/>
      <c r="D132" s="204"/>
      <c r="E132" s="925"/>
      <c r="F132" s="897"/>
    </row>
    <row r="133" spans="1:6" ht="28.5" customHeight="1">
      <c r="A133" s="174"/>
      <c r="B133" s="199" t="s">
        <v>272</v>
      </c>
      <c r="C133" s="174"/>
      <c r="D133" s="176"/>
      <c r="E133" s="896"/>
      <c r="F133" s="897"/>
    </row>
    <row r="134" spans="1:6">
      <c r="A134" s="174"/>
      <c r="B134" s="261"/>
      <c r="C134" s="174"/>
      <c r="D134" s="176"/>
      <c r="E134" s="896"/>
      <c r="F134" s="897"/>
    </row>
    <row r="135" spans="1:6">
      <c r="A135" s="174" t="s">
        <v>1188</v>
      </c>
      <c r="B135" s="261" t="s">
        <v>3012</v>
      </c>
      <c r="C135" s="174" t="s">
        <v>209</v>
      </c>
      <c r="D135" s="176">
        <v>20</v>
      </c>
      <c r="E135" s="896"/>
      <c r="F135" s="897">
        <f>D135*E135</f>
        <v>0</v>
      </c>
    </row>
    <row r="136" spans="1:6">
      <c r="A136" s="174"/>
      <c r="B136" s="187"/>
      <c r="C136" s="247"/>
      <c r="D136" s="176"/>
      <c r="E136" s="896"/>
      <c r="F136" s="897"/>
    </row>
    <row r="137" spans="1:6" ht="28.5" customHeight="1">
      <c r="A137" s="174"/>
      <c r="B137" s="199" t="s">
        <v>1189</v>
      </c>
      <c r="C137" s="174"/>
      <c r="D137" s="176"/>
      <c r="E137" s="896"/>
      <c r="F137" s="897"/>
    </row>
    <row r="138" spans="1:6">
      <c r="A138" s="174"/>
      <c r="B138" s="261"/>
      <c r="C138" s="174"/>
      <c r="D138" s="176"/>
      <c r="E138" s="896"/>
      <c r="F138" s="897"/>
    </row>
    <row r="139" spans="1:6">
      <c r="A139" s="247" t="s">
        <v>1190</v>
      </c>
      <c r="B139" s="261" t="s">
        <v>3012</v>
      </c>
      <c r="C139" s="174" t="s">
        <v>209</v>
      </c>
      <c r="D139" s="176">
        <v>10</v>
      </c>
      <c r="E139" s="896"/>
      <c r="F139" s="897">
        <f>D139*E139</f>
        <v>0</v>
      </c>
    </row>
    <row r="140" spans="1:6">
      <c r="A140" s="247"/>
      <c r="B140" s="261"/>
      <c r="C140" s="174"/>
      <c r="D140" s="176"/>
      <c r="E140" s="896"/>
      <c r="F140" s="897"/>
    </row>
    <row r="141" spans="1:6" s="57" customFormat="1">
      <c r="A141" s="174"/>
      <c r="B141" s="241" t="s">
        <v>274</v>
      </c>
      <c r="C141" s="174"/>
      <c r="D141" s="186"/>
      <c r="E141" s="896"/>
      <c r="F141" s="897"/>
    </row>
    <row r="142" spans="1:6" s="57" customFormat="1">
      <c r="A142" s="174"/>
      <c r="B142" s="261"/>
      <c r="C142" s="174"/>
      <c r="D142" s="186"/>
      <c r="E142" s="896"/>
      <c r="F142" s="897"/>
    </row>
    <row r="143" spans="1:6" s="57" customFormat="1">
      <c r="A143" s="174"/>
      <c r="B143" s="246" t="s">
        <v>275</v>
      </c>
      <c r="C143" s="174"/>
      <c r="D143" s="186"/>
      <c r="E143" s="896"/>
      <c r="F143" s="897"/>
    </row>
    <row r="144" spans="1:6" s="57" customFormat="1">
      <c r="A144" s="174"/>
      <c r="B144" s="261"/>
      <c r="C144" s="174"/>
      <c r="D144" s="186"/>
      <c r="E144" s="896"/>
      <c r="F144" s="897"/>
    </row>
    <row r="145" spans="1:6" s="57" customFormat="1" ht="29.25" customHeight="1">
      <c r="A145" s="174"/>
      <c r="B145" s="199" t="s">
        <v>1081</v>
      </c>
      <c r="C145" s="174"/>
      <c r="D145" s="186"/>
      <c r="E145" s="896"/>
      <c r="F145" s="897"/>
    </row>
    <row r="146" spans="1:6" s="57" customFormat="1">
      <c r="A146" s="174"/>
      <c r="B146" s="261"/>
      <c r="C146" s="174"/>
      <c r="D146" s="186"/>
      <c r="E146" s="896"/>
      <c r="F146" s="897"/>
    </row>
    <row r="147" spans="1:6" s="57" customFormat="1">
      <c r="A147" s="174" t="s">
        <v>1191</v>
      </c>
      <c r="B147" s="205" t="s">
        <v>3012</v>
      </c>
      <c r="C147" s="174" t="s">
        <v>31</v>
      </c>
      <c r="D147" s="186">
        <v>2</v>
      </c>
      <c r="E147" s="896"/>
      <c r="F147" s="897">
        <f>D147*E147</f>
        <v>0</v>
      </c>
    </row>
    <row r="148" spans="1:6" s="57" customFormat="1">
      <c r="A148" s="247"/>
      <c r="B148" s="261"/>
      <c r="C148" s="174"/>
      <c r="D148" s="176"/>
      <c r="E148" s="896"/>
      <c r="F148" s="897"/>
    </row>
    <row r="149" spans="1:6" s="57" customFormat="1">
      <c r="A149" s="247"/>
      <c r="B149" s="261"/>
      <c r="C149" s="174"/>
      <c r="D149" s="176"/>
      <c r="E149" s="896"/>
      <c r="F149" s="897"/>
    </row>
    <row r="150" spans="1:6" s="57" customFormat="1">
      <c r="A150" s="247"/>
      <c r="B150" s="261"/>
      <c r="C150" s="174"/>
      <c r="D150" s="176"/>
      <c r="E150" s="896"/>
      <c r="F150" s="897"/>
    </row>
    <row r="151" spans="1:6" s="57" customFormat="1">
      <c r="A151" s="247"/>
      <c r="B151" s="261"/>
      <c r="C151" s="174"/>
      <c r="D151" s="176"/>
      <c r="E151" s="896"/>
      <c r="F151" s="897"/>
    </row>
    <row r="152" spans="1:6" s="57" customFormat="1">
      <c r="A152" s="247"/>
      <c r="B152" s="261"/>
      <c r="C152" s="174"/>
      <c r="D152" s="176"/>
      <c r="E152" s="896"/>
      <c r="F152" s="897"/>
    </row>
    <row r="153" spans="1:6" s="57" customFormat="1">
      <c r="A153" s="247"/>
      <c r="B153" s="261"/>
      <c r="C153" s="174"/>
      <c r="D153" s="176"/>
      <c r="E153" s="896"/>
      <c r="F153" s="897"/>
    </row>
    <row r="154" spans="1:6" s="57" customFormat="1">
      <c r="A154" s="247"/>
      <c r="B154" s="261"/>
      <c r="C154" s="174"/>
      <c r="D154" s="176"/>
      <c r="E154" s="896"/>
      <c r="F154" s="897"/>
    </row>
    <row r="155" spans="1:6" s="57" customFormat="1">
      <c r="A155" s="247"/>
      <c r="B155" s="261"/>
      <c r="C155" s="174"/>
      <c r="D155" s="176"/>
      <c r="E155" s="896"/>
      <c r="F155" s="897"/>
    </row>
    <row r="156" spans="1:6" s="57" customFormat="1">
      <c r="A156" s="247"/>
      <c r="B156" s="261"/>
      <c r="C156" s="174"/>
      <c r="D156" s="176"/>
      <c r="E156" s="896"/>
      <c r="F156" s="897"/>
    </row>
    <row r="157" spans="1:6" s="57" customFormat="1">
      <c r="A157" s="247"/>
      <c r="B157" s="261"/>
      <c r="C157" s="174"/>
      <c r="D157" s="176"/>
      <c r="E157" s="896"/>
      <c r="F157" s="897"/>
    </row>
    <row r="158" spans="1:6" s="57" customFormat="1">
      <c r="A158" s="247"/>
      <c r="B158" s="261"/>
      <c r="C158" s="174"/>
      <c r="D158" s="176"/>
      <c r="E158" s="896"/>
      <c r="F158" s="897"/>
    </row>
    <row r="159" spans="1:6" s="57" customFormat="1">
      <c r="A159" s="247"/>
      <c r="B159" s="261"/>
      <c r="C159" s="174"/>
      <c r="D159" s="176"/>
      <c r="E159" s="896"/>
      <c r="F159" s="897"/>
    </row>
    <row r="160" spans="1:6" s="57" customFormat="1">
      <c r="A160" s="247"/>
      <c r="B160" s="261"/>
      <c r="C160" s="174"/>
      <c r="D160" s="176"/>
      <c r="E160" s="896"/>
      <c r="F160" s="897"/>
    </row>
    <row r="161" spans="1:6" s="57" customFormat="1">
      <c r="A161" s="247"/>
      <c r="B161" s="261"/>
      <c r="C161" s="174"/>
      <c r="D161" s="176"/>
      <c r="E161" s="896"/>
      <c r="F161" s="897"/>
    </row>
    <row r="162" spans="1:6" s="57" customFormat="1">
      <c r="A162" s="247"/>
      <c r="B162" s="261"/>
      <c r="C162" s="174"/>
      <c r="D162" s="176"/>
      <c r="E162" s="896"/>
      <c r="F162" s="897"/>
    </row>
    <row r="163" spans="1:6" s="57" customFormat="1">
      <c r="A163" s="247"/>
      <c r="B163" s="261"/>
      <c r="C163" s="174"/>
      <c r="D163" s="176"/>
      <c r="E163" s="896"/>
      <c r="F163" s="897"/>
    </row>
    <row r="164" spans="1:6" s="57" customFormat="1">
      <c r="A164" s="247"/>
      <c r="B164" s="261"/>
      <c r="C164" s="174"/>
      <c r="D164" s="176"/>
      <c r="E164" s="896"/>
      <c r="F164" s="897"/>
    </row>
    <row r="165" spans="1:6" s="57" customFormat="1">
      <c r="A165" s="247"/>
      <c r="B165" s="261"/>
      <c r="C165" s="174"/>
      <c r="D165" s="176"/>
      <c r="E165" s="896"/>
      <c r="F165" s="897"/>
    </row>
    <row r="166" spans="1:6" s="57" customFormat="1">
      <c r="A166" s="247"/>
      <c r="B166" s="261"/>
      <c r="C166" s="174"/>
      <c r="D166" s="176"/>
      <c r="E166" s="896"/>
      <c r="F166" s="897"/>
    </row>
    <row r="167" spans="1:6" s="57" customFormat="1">
      <c r="A167" s="247"/>
      <c r="B167" s="261"/>
      <c r="C167" s="174"/>
      <c r="D167" s="176"/>
      <c r="E167" s="896"/>
      <c r="F167" s="897"/>
    </row>
    <row r="168" spans="1:6" s="57" customFormat="1">
      <c r="A168" s="247"/>
      <c r="B168" s="261"/>
      <c r="C168" s="174"/>
      <c r="D168" s="176"/>
      <c r="E168" s="896"/>
      <c r="F168" s="897"/>
    </row>
    <row r="169" spans="1:6" s="57" customFormat="1">
      <c r="A169" s="247"/>
      <c r="B169" s="261"/>
      <c r="C169" s="174"/>
      <c r="D169" s="176"/>
      <c r="E169" s="896"/>
      <c r="F169" s="897"/>
    </row>
    <row r="170" spans="1:6" s="57" customFormat="1">
      <c r="A170" s="247"/>
      <c r="B170" s="261"/>
      <c r="C170" s="174"/>
      <c r="D170" s="176"/>
      <c r="E170" s="896"/>
      <c r="F170" s="897"/>
    </row>
    <row r="171" spans="1:6" s="57" customFormat="1">
      <c r="A171" s="247"/>
      <c r="B171" s="261"/>
      <c r="C171" s="174"/>
      <c r="D171" s="176"/>
      <c r="E171" s="896"/>
      <c r="F171" s="897"/>
    </row>
    <row r="172" spans="1:6" s="57" customFormat="1">
      <c r="A172" s="247"/>
      <c r="B172" s="261"/>
      <c r="C172" s="174"/>
      <c r="D172" s="176"/>
      <c r="E172" s="896"/>
      <c r="F172" s="897"/>
    </row>
    <row r="173" spans="1:6" s="57" customFormat="1">
      <c r="A173" s="247"/>
      <c r="B173" s="261"/>
      <c r="C173" s="174"/>
      <c r="D173" s="176"/>
      <c r="E173" s="896"/>
      <c r="F173" s="897"/>
    </row>
    <row r="174" spans="1:6" s="57" customFormat="1">
      <c r="A174" s="247"/>
      <c r="B174" s="261"/>
      <c r="C174" s="174"/>
      <c r="D174" s="176"/>
      <c r="E174" s="896"/>
      <c r="F174" s="897"/>
    </row>
    <row r="175" spans="1:6" s="57" customFormat="1">
      <c r="A175" s="247"/>
      <c r="B175" s="261"/>
      <c r="C175" s="174"/>
      <c r="D175" s="176"/>
      <c r="E175" s="896"/>
      <c r="F175" s="897"/>
    </row>
    <row r="176" spans="1:6" s="57" customFormat="1">
      <c r="A176" s="247"/>
      <c r="B176" s="261"/>
      <c r="C176" s="174"/>
      <c r="D176" s="176"/>
      <c r="E176" s="896"/>
      <c r="F176" s="897"/>
    </row>
    <row r="177" spans="1:6" s="57" customFormat="1">
      <c r="A177" s="247"/>
      <c r="B177" s="261"/>
      <c r="C177" s="174"/>
      <c r="D177" s="176"/>
      <c r="E177" s="896"/>
      <c r="F177" s="897"/>
    </row>
    <row r="178" spans="1:6" s="57" customFormat="1">
      <c r="A178" s="247"/>
      <c r="B178" s="261"/>
      <c r="C178" s="174"/>
      <c r="D178" s="176"/>
      <c r="E178" s="896"/>
      <c r="F178" s="897"/>
    </row>
    <row r="179" spans="1:6" s="57" customFormat="1">
      <c r="A179" s="247"/>
      <c r="B179" s="261"/>
      <c r="C179" s="174"/>
      <c r="D179" s="176"/>
      <c r="E179" s="896"/>
      <c r="F179" s="897"/>
    </row>
    <row r="180" spans="1:6" s="57" customFormat="1">
      <c r="A180" s="247"/>
      <c r="B180" s="261"/>
      <c r="C180" s="174"/>
      <c r="D180" s="176"/>
      <c r="E180" s="896"/>
      <c r="F180" s="897"/>
    </row>
    <row r="181" spans="1:6" s="57" customFormat="1">
      <c r="A181" s="247"/>
      <c r="B181" s="261"/>
      <c r="C181" s="174"/>
      <c r="D181" s="176"/>
      <c r="E181" s="896"/>
      <c r="F181" s="897"/>
    </row>
    <row r="182" spans="1:6" s="57" customFormat="1">
      <c r="A182" s="247"/>
      <c r="B182" s="261"/>
      <c r="C182" s="174"/>
      <c r="D182" s="176"/>
      <c r="E182" s="896"/>
      <c r="F182" s="897"/>
    </row>
    <row r="183" spans="1:6" s="57" customFormat="1">
      <c r="A183" s="174"/>
      <c r="B183" s="261"/>
      <c r="C183" s="174"/>
      <c r="D183" s="186"/>
      <c r="E183" s="896"/>
      <c r="F183" s="897"/>
    </row>
    <row r="184" spans="1:6" s="57" customFormat="1">
      <c r="A184" s="174"/>
      <c r="B184" s="261"/>
      <c r="C184" s="174"/>
      <c r="D184" s="186"/>
      <c r="E184" s="896"/>
      <c r="F184" s="897"/>
    </row>
    <row r="185" spans="1:6" s="57" customFormat="1">
      <c r="A185" s="174"/>
      <c r="B185" s="205"/>
      <c r="C185" s="174"/>
      <c r="D185" s="186"/>
      <c r="E185" s="896"/>
      <c r="F185" s="897"/>
    </row>
    <row r="186" spans="1:6" s="57" customFormat="1">
      <c r="A186" s="247"/>
      <c r="B186" s="261"/>
      <c r="C186" s="174"/>
      <c r="D186" s="176"/>
      <c r="E186" s="896"/>
      <c r="F186" s="897"/>
    </row>
    <row r="187" spans="1:6" s="57" customFormat="1">
      <c r="A187" s="247"/>
      <c r="B187" s="261"/>
      <c r="C187" s="174"/>
      <c r="D187" s="176"/>
      <c r="E187" s="896"/>
      <c r="F187" s="897"/>
    </row>
    <row r="188" spans="1:6" s="57" customFormat="1">
      <c r="A188" s="247"/>
      <c r="B188" s="261"/>
      <c r="C188" s="174"/>
      <c r="D188" s="176"/>
      <c r="E188" s="896"/>
      <c r="F188" s="897"/>
    </row>
    <row r="189" spans="1:6" s="57" customFormat="1">
      <c r="A189" s="247"/>
      <c r="B189" s="261"/>
      <c r="C189" s="174"/>
      <c r="D189" s="176"/>
      <c r="E189" s="896"/>
      <c r="F189" s="897"/>
    </row>
    <row r="190" spans="1:6" s="57" customFormat="1">
      <c r="A190" s="971"/>
      <c r="B190" s="972"/>
      <c r="C190" s="267"/>
      <c r="D190" s="382"/>
      <c r="E190" s="973"/>
      <c r="F190" s="973"/>
    </row>
    <row r="191" spans="1:6" s="57" customFormat="1">
      <c r="A191" s="50"/>
      <c r="B191" s="51"/>
      <c r="C191" s="52"/>
      <c r="D191" s="53"/>
      <c r="E191" s="926" t="s">
        <v>48</v>
      </c>
      <c r="F191" s="974">
        <f>SUM(F126:F190)</f>
        <v>0</v>
      </c>
    </row>
    <row r="192" spans="1:6">
      <c r="A192" s="953"/>
      <c r="B192" s="266"/>
      <c r="C192" s="65"/>
      <c r="D192" s="500"/>
      <c r="E192" s="975"/>
      <c r="F192" s="976"/>
    </row>
    <row r="193" spans="1:6">
      <c r="A193" s="977"/>
      <c r="B193" s="58" t="s">
        <v>70</v>
      </c>
      <c r="C193" s="108"/>
      <c r="D193" s="978"/>
      <c r="E193" s="979"/>
      <c r="F193" s="980"/>
    </row>
    <row r="194" spans="1:6">
      <c r="A194" s="142"/>
      <c r="B194" s="37"/>
      <c r="C194" s="65"/>
      <c r="D194" s="500"/>
      <c r="E194" s="975"/>
      <c r="F194" s="976"/>
    </row>
    <row r="195" spans="1:6">
      <c r="A195" s="142"/>
      <c r="B195" s="72" t="s">
        <v>1192</v>
      </c>
      <c r="C195" s="65"/>
      <c r="D195" s="500"/>
      <c r="E195" s="975"/>
      <c r="F195" s="976">
        <f>F62</f>
        <v>0</v>
      </c>
    </row>
    <row r="196" spans="1:6">
      <c r="A196" s="142"/>
      <c r="B196" s="72" t="s">
        <v>1193</v>
      </c>
      <c r="C196" s="65"/>
      <c r="D196" s="500"/>
      <c r="E196" s="975"/>
      <c r="F196" s="976">
        <f>F125</f>
        <v>0</v>
      </c>
    </row>
    <row r="197" spans="1:6">
      <c r="A197" s="953"/>
      <c r="B197" s="72" t="s">
        <v>1194</v>
      </c>
      <c r="C197" s="65"/>
      <c r="D197" s="500"/>
      <c r="E197" s="975"/>
      <c r="F197" s="976">
        <f>F191</f>
        <v>0</v>
      </c>
    </row>
    <row r="198" spans="1:6">
      <c r="A198" s="953"/>
      <c r="B198" s="72"/>
      <c r="C198" s="65"/>
      <c r="D198" s="500"/>
      <c r="E198" s="975"/>
      <c r="F198" s="976"/>
    </row>
    <row r="199" spans="1:6">
      <c r="A199" s="953"/>
      <c r="B199" s="72"/>
      <c r="C199" s="65"/>
      <c r="D199" s="500"/>
      <c r="E199" s="975"/>
      <c r="F199" s="976"/>
    </row>
    <row r="200" spans="1:6">
      <c r="A200" s="953"/>
      <c r="B200" s="72"/>
      <c r="C200" s="65"/>
      <c r="D200" s="500"/>
      <c r="E200" s="975"/>
      <c r="F200" s="976"/>
    </row>
    <row r="201" spans="1:6">
      <c r="A201" s="953"/>
      <c r="B201" s="266"/>
      <c r="C201" s="65"/>
      <c r="D201" s="500"/>
      <c r="E201" s="975"/>
      <c r="F201" s="976"/>
    </row>
    <row r="202" spans="1:6">
      <c r="A202" s="953"/>
      <c r="B202" s="266"/>
      <c r="C202" s="65"/>
      <c r="D202" s="500"/>
      <c r="E202" s="975"/>
      <c r="F202" s="976"/>
    </row>
    <row r="203" spans="1:6">
      <c r="A203" s="953"/>
      <c r="B203" s="266"/>
      <c r="C203" s="65"/>
      <c r="D203" s="500"/>
      <c r="E203" s="975"/>
      <c r="F203" s="976"/>
    </row>
    <row r="204" spans="1:6">
      <c r="A204" s="953"/>
      <c r="B204" s="266"/>
      <c r="C204" s="65"/>
      <c r="D204" s="500"/>
      <c r="E204" s="975"/>
      <c r="F204" s="976"/>
    </row>
    <row r="205" spans="1:6">
      <c r="A205" s="953"/>
      <c r="B205" s="266"/>
      <c r="C205" s="65"/>
      <c r="D205" s="500"/>
      <c r="E205" s="975"/>
      <c r="F205" s="976"/>
    </row>
    <row r="206" spans="1:6">
      <c r="A206" s="953"/>
      <c r="B206" s="266"/>
      <c r="C206" s="65"/>
      <c r="D206" s="500"/>
      <c r="E206" s="975"/>
      <c r="F206" s="976"/>
    </row>
    <row r="207" spans="1:6">
      <c r="A207" s="953"/>
      <c r="B207" s="266"/>
      <c r="C207" s="65"/>
      <c r="D207" s="500"/>
      <c r="E207" s="975"/>
      <c r="F207" s="976"/>
    </row>
    <row r="208" spans="1:6">
      <c r="A208" s="953"/>
      <c r="B208" s="266"/>
      <c r="C208" s="65"/>
      <c r="D208" s="500"/>
      <c r="E208" s="975"/>
      <c r="F208" s="976"/>
    </row>
    <row r="209" spans="1:6">
      <c r="A209" s="953"/>
      <c r="B209" s="266"/>
      <c r="C209" s="65"/>
      <c r="D209" s="500"/>
      <c r="E209" s="975"/>
      <c r="F209" s="976"/>
    </row>
    <row r="210" spans="1:6">
      <c r="A210" s="953"/>
      <c r="B210" s="266"/>
      <c r="C210" s="65"/>
      <c r="D210" s="500"/>
      <c r="E210" s="975"/>
      <c r="F210" s="976"/>
    </row>
    <row r="211" spans="1:6">
      <c r="A211" s="953"/>
      <c r="B211" s="266"/>
      <c r="C211" s="65"/>
      <c r="D211" s="500"/>
      <c r="E211" s="975"/>
      <c r="F211" s="976"/>
    </row>
    <row r="212" spans="1:6">
      <c r="A212" s="953"/>
      <c r="B212" s="266"/>
      <c r="C212" s="65"/>
      <c r="D212" s="500"/>
      <c r="E212" s="975"/>
      <c r="F212" s="976"/>
    </row>
    <row r="213" spans="1:6">
      <c r="A213" s="953"/>
      <c r="B213" s="266"/>
      <c r="C213" s="65"/>
      <c r="D213" s="500"/>
      <c r="E213" s="975"/>
      <c r="F213" s="976"/>
    </row>
    <row r="214" spans="1:6">
      <c r="A214" s="953"/>
      <c r="B214" s="266"/>
      <c r="C214" s="65"/>
      <c r="D214" s="500"/>
      <c r="E214" s="975"/>
      <c r="F214" s="976"/>
    </row>
    <row r="215" spans="1:6">
      <c r="A215" s="953"/>
      <c r="B215" s="266"/>
      <c r="C215" s="65"/>
      <c r="D215" s="500"/>
      <c r="E215" s="975"/>
      <c r="F215" s="976"/>
    </row>
    <row r="216" spans="1:6">
      <c r="A216" s="953"/>
      <c r="B216" s="266"/>
      <c r="C216" s="65"/>
      <c r="D216" s="500"/>
      <c r="E216" s="975"/>
      <c r="F216" s="976"/>
    </row>
    <row r="217" spans="1:6">
      <c r="A217" s="953"/>
      <c r="B217" s="266"/>
      <c r="C217" s="65"/>
      <c r="D217" s="500"/>
      <c r="E217" s="975"/>
      <c r="F217" s="976"/>
    </row>
    <row r="218" spans="1:6">
      <c r="A218" s="953"/>
      <c r="B218" s="266"/>
      <c r="C218" s="65"/>
      <c r="D218" s="500"/>
      <c r="E218" s="975"/>
      <c r="F218" s="976"/>
    </row>
    <row r="219" spans="1:6">
      <c r="A219" s="953"/>
      <c r="B219" s="266"/>
      <c r="C219" s="65"/>
      <c r="D219" s="500"/>
      <c r="E219" s="975"/>
      <c r="F219" s="976"/>
    </row>
    <row r="220" spans="1:6">
      <c r="A220" s="953"/>
      <c r="B220" s="266"/>
      <c r="C220" s="65"/>
      <c r="D220" s="500"/>
      <c r="E220" s="975"/>
      <c r="F220" s="976"/>
    </row>
    <row r="221" spans="1:6">
      <c r="A221" s="953"/>
      <c r="B221" s="266"/>
      <c r="C221" s="65"/>
      <c r="D221" s="500"/>
      <c r="E221" s="975"/>
      <c r="F221" s="976"/>
    </row>
    <row r="222" spans="1:6">
      <c r="A222" s="953"/>
      <c r="B222" s="266"/>
      <c r="C222" s="65"/>
      <c r="D222" s="500"/>
      <c r="E222" s="975"/>
      <c r="F222" s="976"/>
    </row>
    <row r="223" spans="1:6">
      <c r="A223" s="953"/>
      <c r="B223" s="266"/>
      <c r="C223" s="65"/>
      <c r="D223" s="500"/>
      <c r="E223" s="975"/>
      <c r="F223" s="976"/>
    </row>
    <row r="224" spans="1:6">
      <c r="A224" s="953"/>
      <c r="B224" s="266"/>
      <c r="C224" s="65"/>
      <c r="D224" s="500"/>
      <c r="E224" s="975"/>
      <c r="F224" s="976"/>
    </row>
    <row r="225" spans="1:6">
      <c r="A225" s="953"/>
      <c r="B225" s="266"/>
      <c r="C225" s="65"/>
      <c r="D225" s="500"/>
      <c r="E225" s="975"/>
      <c r="F225" s="976"/>
    </row>
    <row r="226" spans="1:6">
      <c r="A226" s="953"/>
      <c r="B226" s="266"/>
      <c r="C226" s="65"/>
      <c r="D226" s="500"/>
      <c r="E226" s="975"/>
      <c r="F226" s="976"/>
    </row>
    <row r="227" spans="1:6">
      <c r="A227" s="953"/>
      <c r="B227" s="266"/>
      <c r="C227" s="65"/>
      <c r="D227" s="500"/>
      <c r="E227" s="975"/>
      <c r="F227" s="976"/>
    </row>
    <row r="228" spans="1:6">
      <c r="A228" s="953"/>
      <c r="B228" s="266"/>
      <c r="C228" s="65"/>
      <c r="D228" s="500"/>
      <c r="E228" s="975"/>
      <c r="F228" s="976"/>
    </row>
    <row r="229" spans="1:6">
      <c r="A229" s="953"/>
      <c r="B229" s="266"/>
      <c r="C229" s="65"/>
      <c r="D229" s="500"/>
      <c r="E229" s="975"/>
      <c r="F229" s="976"/>
    </row>
    <row r="230" spans="1:6">
      <c r="A230" s="953"/>
      <c r="B230" s="266"/>
      <c r="C230" s="65"/>
      <c r="D230" s="500"/>
      <c r="E230" s="975"/>
      <c r="F230" s="976"/>
    </row>
    <row r="231" spans="1:6">
      <c r="A231" s="953"/>
      <c r="B231" s="266"/>
      <c r="C231" s="65"/>
      <c r="D231" s="500"/>
      <c r="E231" s="975"/>
      <c r="F231" s="976"/>
    </row>
    <row r="232" spans="1:6">
      <c r="A232" s="953"/>
      <c r="B232" s="266"/>
      <c r="C232" s="65"/>
      <c r="D232" s="500"/>
      <c r="E232" s="975"/>
      <c r="F232" s="976"/>
    </row>
    <row r="233" spans="1:6">
      <c r="A233" s="953"/>
      <c r="B233" s="266"/>
      <c r="C233" s="65"/>
      <c r="D233" s="500"/>
      <c r="E233" s="975"/>
      <c r="F233" s="976"/>
    </row>
    <row r="234" spans="1:6">
      <c r="A234" s="953"/>
      <c r="B234" s="266"/>
      <c r="C234" s="65"/>
      <c r="D234" s="500"/>
      <c r="E234" s="975"/>
      <c r="F234" s="976"/>
    </row>
    <row r="235" spans="1:6">
      <c r="A235" s="953"/>
      <c r="B235" s="266"/>
      <c r="C235" s="65"/>
      <c r="D235" s="500"/>
      <c r="E235" s="975"/>
      <c r="F235" s="976"/>
    </row>
    <row r="236" spans="1:6">
      <c r="A236" s="953"/>
      <c r="B236" s="266"/>
      <c r="C236" s="65"/>
      <c r="D236" s="500"/>
      <c r="E236" s="975"/>
      <c r="F236" s="976"/>
    </row>
    <row r="237" spans="1:6">
      <c r="A237" s="953"/>
      <c r="B237" s="266"/>
      <c r="C237" s="65"/>
      <c r="D237" s="500"/>
      <c r="E237" s="975"/>
      <c r="F237" s="976"/>
    </row>
    <row r="238" spans="1:6">
      <c r="A238" s="953"/>
      <c r="B238" s="266"/>
      <c r="C238" s="65"/>
      <c r="D238" s="500"/>
      <c r="E238" s="975"/>
      <c r="F238" s="976"/>
    </row>
    <row r="239" spans="1:6">
      <c r="A239" s="953"/>
      <c r="B239" s="266"/>
      <c r="C239" s="65"/>
      <c r="D239" s="500"/>
      <c r="E239" s="975"/>
      <c r="F239" s="976"/>
    </row>
    <row r="240" spans="1:6">
      <c r="A240" s="953"/>
      <c r="B240" s="266"/>
      <c r="C240" s="65"/>
      <c r="D240" s="500"/>
      <c r="E240" s="975"/>
      <c r="F240" s="976"/>
    </row>
    <row r="241" spans="1:6">
      <c r="A241" s="953"/>
      <c r="B241" s="266"/>
      <c r="C241" s="65"/>
      <c r="D241" s="500"/>
      <c r="E241" s="975"/>
      <c r="F241" s="976"/>
    </row>
    <row r="242" spans="1:6">
      <c r="A242" s="953"/>
      <c r="B242" s="266"/>
      <c r="C242" s="65"/>
      <c r="D242" s="500"/>
      <c r="E242" s="975"/>
      <c r="F242" s="976"/>
    </row>
    <row r="243" spans="1:6">
      <c r="A243" s="953"/>
      <c r="B243" s="266"/>
      <c r="C243" s="65"/>
      <c r="D243" s="500"/>
      <c r="E243" s="975"/>
      <c r="F243" s="976"/>
    </row>
    <row r="244" spans="1:6">
      <c r="A244" s="953"/>
      <c r="B244" s="266"/>
      <c r="C244" s="65"/>
      <c r="D244" s="500"/>
      <c r="E244" s="975"/>
      <c r="F244" s="976"/>
    </row>
    <row r="245" spans="1:6">
      <c r="A245" s="953"/>
      <c r="B245" s="266"/>
      <c r="C245" s="65"/>
      <c r="D245" s="500"/>
      <c r="E245" s="975"/>
      <c r="F245" s="976"/>
    </row>
    <row r="246" spans="1:6">
      <c r="A246" s="953"/>
      <c r="B246" s="266"/>
      <c r="C246" s="65"/>
      <c r="D246" s="500"/>
      <c r="E246" s="975"/>
      <c r="F246" s="976"/>
    </row>
    <row r="247" spans="1:6">
      <c r="A247" s="953"/>
      <c r="B247" s="266"/>
      <c r="C247" s="65"/>
      <c r="D247" s="500"/>
      <c r="E247" s="975"/>
      <c r="F247" s="976"/>
    </row>
    <row r="248" spans="1:6">
      <c r="A248" s="953"/>
      <c r="B248" s="266"/>
      <c r="C248" s="65"/>
      <c r="D248" s="500"/>
      <c r="E248" s="975"/>
      <c r="F248" s="976"/>
    </row>
    <row r="249" spans="1:6">
      <c r="A249" s="953"/>
      <c r="B249" s="266"/>
      <c r="C249" s="65"/>
      <c r="D249" s="500"/>
      <c r="E249" s="975"/>
      <c r="F249" s="976"/>
    </row>
    <row r="250" spans="1:6">
      <c r="A250" s="953"/>
      <c r="B250" s="266"/>
      <c r="C250" s="65"/>
      <c r="D250" s="500"/>
      <c r="E250" s="975"/>
      <c r="F250" s="976"/>
    </row>
    <row r="251" spans="1:6">
      <c r="A251" s="953"/>
      <c r="B251" s="266"/>
      <c r="C251" s="65"/>
      <c r="D251" s="500"/>
      <c r="E251" s="975"/>
      <c r="F251" s="976"/>
    </row>
    <row r="252" spans="1:6">
      <c r="A252" s="953"/>
      <c r="B252" s="266"/>
      <c r="C252" s="65"/>
      <c r="D252" s="500"/>
      <c r="E252" s="975"/>
      <c r="F252" s="976"/>
    </row>
    <row r="253" spans="1:6">
      <c r="A253" s="953"/>
      <c r="B253" s="266"/>
      <c r="C253" s="65"/>
      <c r="D253" s="500"/>
      <c r="E253" s="975"/>
      <c r="F253" s="976"/>
    </row>
    <row r="254" spans="1:6">
      <c r="A254" s="953"/>
      <c r="B254" s="266"/>
      <c r="C254" s="65"/>
      <c r="D254" s="500"/>
      <c r="E254" s="975"/>
      <c r="F254" s="976"/>
    </row>
    <row r="255" spans="1:6">
      <c r="A255" s="953"/>
      <c r="B255" s="266"/>
      <c r="C255" s="65"/>
      <c r="D255" s="500"/>
      <c r="E255" s="975"/>
      <c r="F255" s="976"/>
    </row>
    <row r="256" spans="1:6">
      <c r="A256" s="953"/>
      <c r="B256" s="266"/>
      <c r="C256" s="65"/>
      <c r="D256" s="500"/>
      <c r="E256" s="975"/>
      <c r="F256" s="976"/>
    </row>
    <row r="257" spans="1:6">
      <c r="A257" s="953"/>
      <c r="B257" s="266"/>
      <c r="C257" s="65"/>
      <c r="D257" s="500"/>
      <c r="E257" s="975"/>
      <c r="F257" s="976"/>
    </row>
    <row r="258" spans="1:6">
      <c r="A258" s="953"/>
      <c r="B258" s="266"/>
      <c r="C258" s="65"/>
      <c r="D258" s="500"/>
      <c r="E258" s="975"/>
      <c r="F258" s="976"/>
    </row>
    <row r="259" spans="1:6">
      <c r="A259" s="953"/>
      <c r="B259" s="266"/>
      <c r="C259" s="65"/>
      <c r="D259" s="500"/>
      <c r="E259" s="975"/>
      <c r="F259" s="976"/>
    </row>
    <row r="260" spans="1:6">
      <c r="A260" s="981"/>
      <c r="B260" s="75"/>
      <c r="C260" s="76"/>
      <c r="D260" s="982"/>
      <c r="E260" s="983" t="s">
        <v>71</v>
      </c>
      <c r="F260" s="984">
        <f>SUM(F192:F258)</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3" manualBreakCount="3">
    <brk id="62" max="5" man="1"/>
    <brk id="125" max="5" man="1"/>
    <brk id="191"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5:I16"/>
  <sheetViews>
    <sheetView view="pageBreakPreview" zoomScale="60" zoomScaleNormal="100" workbookViewId="0">
      <selection activeCell="A16" sqref="A16:I16"/>
    </sheetView>
  </sheetViews>
  <sheetFormatPr defaultRowHeight="15"/>
  <sheetData>
    <row r="15" spans="1:9" ht="26.25">
      <c r="D15" s="1766" t="s">
        <v>1775</v>
      </c>
    </row>
    <row r="16" spans="1:9" ht="55.5" customHeight="1">
      <c r="A16" s="3420" t="s">
        <v>1776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2"/>
  <sheetViews>
    <sheetView showGridLines="0" view="pageBreakPreview" zoomScaleNormal="100" zoomScaleSheetLayoutView="100" workbookViewId="0">
      <selection activeCell="B282" sqref="B282"/>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1195</v>
      </c>
      <c r="B3" s="57"/>
      <c r="C3" s="87"/>
      <c r="D3" s="87"/>
      <c r="E3" s="747"/>
      <c r="F3" s="747"/>
      <c r="G3" s="89"/>
    </row>
    <row r="4" spans="1:7" ht="20.100000000000001" customHeight="1">
      <c r="A4" s="5" t="s">
        <v>1196</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1" t="s">
        <v>6</v>
      </c>
      <c r="G6" s="488"/>
    </row>
    <row r="7" spans="1:7">
      <c r="A7" s="17"/>
      <c r="B7" s="18"/>
      <c r="C7" s="17"/>
      <c r="D7" s="19"/>
      <c r="E7" s="757" t="s">
        <v>160</v>
      </c>
      <c r="F7" s="757" t="s">
        <v>160</v>
      </c>
      <c r="G7" s="488"/>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2663</v>
      </c>
      <c r="C11" s="332"/>
      <c r="D11" s="894"/>
      <c r="E11" s="761"/>
      <c r="F11" s="762"/>
      <c r="G11" s="73"/>
    </row>
    <row r="12" spans="1:7">
      <c r="A12" s="893"/>
      <c r="B12" s="895"/>
      <c r="C12" s="332"/>
      <c r="D12" s="894"/>
      <c r="E12" s="761"/>
      <c r="F12" s="762"/>
      <c r="G12" s="73"/>
    </row>
    <row r="13" spans="1:7">
      <c r="A13" s="174"/>
      <c r="B13" s="175" t="s">
        <v>162</v>
      </c>
      <c r="C13" s="174"/>
      <c r="D13" s="274"/>
      <c r="E13" s="985"/>
      <c r="F13" s="986"/>
      <c r="G13" s="73"/>
    </row>
    <row r="14" spans="1:7">
      <c r="A14" s="174"/>
      <c r="B14" s="189"/>
      <c r="C14" s="174"/>
      <c r="D14" s="274"/>
      <c r="E14" s="985"/>
      <c r="F14" s="986"/>
      <c r="G14" s="73"/>
    </row>
    <row r="15" spans="1:7">
      <c r="A15" s="174"/>
      <c r="B15" s="175" t="s">
        <v>163</v>
      </c>
      <c r="C15" s="174"/>
      <c r="D15" s="274"/>
      <c r="E15" s="985"/>
      <c r="F15" s="986"/>
      <c r="G15" s="73"/>
    </row>
    <row r="16" spans="1:7">
      <c r="A16" s="174"/>
      <c r="B16" s="189"/>
      <c r="C16" s="174"/>
      <c r="D16" s="274"/>
      <c r="E16" s="987"/>
      <c r="F16" s="986"/>
      <c r="G16" s="73"/>
    </row>
    <row r="17" spans="1:7">
      <c r="A17" s="174" t="s">
        <v>164</v>
      </c>
      <c r="B17" s="189" t="s">
        <v>1197</v>
      </c>
      <c r="C17" s="174" t="s">
        <v>165</v>
      </c>
      <c r="D17" s="988">
        <f>8458/10000</f>
        <v>0.8458</v>
      </c>
      <c r="E17" s="989"/>
      <c r="F17" s="549">
        <f>E17*D17</f>
        <v>0</v>
      </c>
      <c r="G17" s="73"/>
    </row>
    <row r="18" spans="1:7">
      <c r="A18" s="174"/>
      <c r="B18" s="189"/>
      <c r="C18" s="174"/>
      <c r="D18" s="274"/>
      <c r="E18" s="989"/>
      <c r="F18" s="549"/>
      <c r="G18" s="73"/>
    </row>
    <row r="19" spans="1:7">
      <c r="A19" s="174"/>
      <c r="B19" s="175" t="s">
        <v>1198</v>
      </c>
      <c r="C19" s="174"/>
      <c r="D19" s="274"/>
      <c r="E19" s="985"/>
      <c r="F19" s="986"/>
      <c r="G19" s="73"/>
    </row>
    <row r="20" spans="1:7">
      <c r="A20" s="174"/>
      <c r="B20" s="189"/>
      <c r="C20" s="174"/>
      <c r="D20" s="274"/>
      <c r="E20" s="987"/>
      <c r="F20" s="986"/>
      <c r="G20" s="73"/>
    </row>
    <row r="21" spans="1:7" ht="25.5">
      <c r="A21" s="174" t="s">
        <v>1199</v>
      </c>
      <c r="B21" s="66" t="s">
        <v>1200</v>
      </c>
      <c r="C21" s="174" t="s">
        <v>9</v>
      </c>
      <c r="D21" s="990">
        <v>1</v>
      </c>
      <c r="E21" s="989"/>
      <c r="F21" s="549">
        <f>E21*D21</f>
        <v>0</v>
      </c>
      <c r="G21" s="73"/>
    </row>
    <row r="22" spans="1:7">
      <c r="A22" s="174"/>
      <c r="B22" s="189"/>
      <c r="C22" s="174"/>
      <c r="D22" s="274"/>
      <c r="E22" s="989"/>
      <c r="F22" s="549"/>
      <c r="G22" s="73"/>
    </row>
    <row r="23" spans="1:7">
      <c r="A23" s="174"/>
      <c r="B23" s="175" t="s">
        <v>212</v>
      </c>
      <c r="C23" s="174"/>
      <c r="D23" s="274"/>
      <c r="E23" s="989"/>
      <c r="F23" s="549"/>
      <c r="G23" s="73"/>
    </row>
    <row r="24" spans="1:7">
      <c r="A24" s="174"/>
      <c r="B24" s="189"/>
      <c r="C24" s="174"/>
      <c r="D24" s="274"/>
      <c r="E24" s="989"/>
      <c r="F24" s="549"/>
      <c r="G24" s="73"/>
    </row>
    <row r="25" spans="1:7" ht="25.5">
      <c r="A25" s="174"/>
      <c r="B25" s="184" t="s">
        <v>213</v>
      </c>
      <c r="C25" s="174"/>
      <c r="D25" s="274"/>
      <c r="E25" s="989"/>
      <c r="F25" s="549"/>
      <c r="G25" s="73"/>
    </row>
    <row r="26" spans="1:7">
      <c r="A26" s="174"/>
      <c r="B26" s="184"/>
      <c r="C26" s="174"/>
      <c r="D26" s="176"/>
      <c r="E26" s="989"/>
      <c r="F26" s="549"/>
      <c r="G26" s="73"/>
    </row>
    <row r="27" spans="1:7">
      <c r="A27" s="174" t="s">
        <v>214</v>
      </c>
      <c r="B27" s="187" t="s">
        <v>215</v>
      </c>
      <c r="C27" s="174" t="s">
        <v>31</v>
      </c>
      <c r="D27" s="176">
        <v>4</v>
      </c>
      <c r="E27" s="989"/>
      <c r="F27" s="549">
        <f>D27*E27</f>
        <v>0</v>
      </c>
      <c r="G27" s="73"/>
    </row>
    <row r="28" spans="1:7">
      <c r="A28" s="174"/>
      <c r="B28" s="189"/>
      <c r="C28" s="174"/>
      <c r="D28" s="176"/>
      <c r="E28" s="989"/>
      <c r="F28" s="549"/>
      <c r="G28" s="73"/>
    </row>
    <row r="29" spans="1:7">
      <c r="A29" s="174"/>
      <c r="B29" s="175" t="s">
        <v>216</v>
      </c>
      <c r="C29" s="174"/>
      <c r="D29" s="176"/>
      <c r="E29" s="989"/>
      <c r="F29" s="549"/>
      <c r="G29" s="73"/>
    </row>
    <row r="30" spans="1:7">
      <c r="A30" s="174"/>
      <c r="B30" s="175"/>
      <c r="C30" s="174"/>
      <c r="D30" s="176"/>
      <c r="E30" s="989"/>
      <c r="F30" s="549"/>
      <c r="G30" s="73"/>
    </row>
    <row r="31" spans="1:7" ht="25.5">
      <c r="A31" s="174"/>
      <c r="B31" s="184" t="s">
        <v>217</v>
      </c>
      <c r="C31" s="174"/>
      <c r="D31" s="176"/>
      <c r="E31" s="989"/>
      <c r="F31" s="549"/>
      <c r="G31" s="73"/>
    </row>
    <row r="32" spans="1:7">
      <c r="A32" s="174"/>
      <c r="B32" s="184"/>
      <c r="C32" s="174"/>
      <c r="D32" s="176"/>
      <c r="E32" s="989"/>
      <c r="F32" s="549"/>
      <c r="G32" s="73"/>
    </row>
    <row r="33" spans="1:7">
      <c r="A33" s="174" t="s">
        <v>218</v>
      </c>
      <c r="B33" s="187" t="s">
        <v>219</v>
      </c>
      <c r="C33" s="174" t="s">
        <v>31</v>
      </c>
      <c r="D33" s="176">
        <v>1</v>
      </c>
      <c r="E33" s="989"/>
      <c r="F33" s="549">
        <f>D33*E33</f>
        <v>0</v>
      </c>
      <c r="G33" s="73"/>
    </row>
    <row r="34" spans="1:7">
      <c r="A34" s="174"/>
      <c r="B34" s="187"/>
      <c r="C34" s="174"/>
      <c r="D34" s="176"/>
      <c r="E34" s="989"/>
      <c r="F34" s="549"/>
      <c r="G34" s="73"/>
    </row>
    <row r="35" spans="1:7">
      <c r="A35" s="458"/>
      <c r="B35" s="175" t="s">
        <v>166</v>
      </c>
      <c r="C35" s="174"/>
      <c r="D35" s="176"/>
      <c r="E35" s="987"/>
      <c r="F35" s="986"/>
      <c r="G35" s="73"/>
    </row>
    <row r="36" spans="1:7">
      <c r="A36" s="458"/>
      <c r="B36" s="189"/>
      <c r="C36" s="174"/>
      <c r="D36" s="176"/>
      <c r="E36" s="987"/>
      <c r="F36" s="986"/>
      <c r="G36" s="73"/>
    </row>
    <row r="37" spans="1:7">
      <c r="A37" s="458"/>
      <c r="B37" s="175" t="s">
        <v>277</v>
      </c>
      <c r="C37" s="174"/>
      <c r="D37" s="274"/>
      <c r="E37" s="987"/>
      <c r="F37" s="986"/>
      <c r="G37" s="73"/>
    </row>
    <row r="38" spans="1:7">
      <c r="A38" s="458"/>
      <c r="B38" s="175"/>
      <c r="C38" s="174"/>
      <c r="D38" s="274"/>
      <c r="E38" s="987"/>
      <c r="F38" s="986"/>
      <c r="G38" s="73"/>
    </row>
    <row r="39" spans="1:7">
      <c r="A39" s="991"/>
      <c r="B39" s="183" t="s">
        <v>390</v>
      </c>
      <c r="C39" s="174"/>
      <c r="D39" s="274"/>
      <c r="E39" s="987"/>
      <c r="F39" s="986"/>
      <c r="G39" s="73"/>
    </row>
    <row r="40" spans="1:7">
      <c r="A40" s="991"/>
      <c r="B40" s="183"/>
      <c r="C40" s="174"/>
      <c r="D40" s="274"/>
      <c r="E40" s="987"/>
      <c r="F40" s="986"/>
      <c r="G40" s="73"/>
    </row>
    <row r="41" spans="1:7">
      <c r="A41" s="201" t="s">
        <v>1201</v>
      </c>
      <c r="B41" s="992" t="s">
        <v>1202</v>
      </c>
      <c r="C41" s="170" t="s">
        <v>88</v>
      </c>
      <c r="D41" s="274">
        <f>8458*0.3</f>
        <v>2537.4</v>
      </c>
      <c r="E41" s="989"/>
      <c r="F41" s="986">
        <f>D41*E41</f>
        <v>0</v>
      </c>
      <c r="G41" s="73"/>
    </row>
    <row r="42" spans="1:7">
      <c r="A42" s="201"/>
      <c r="B42" s="442"/>
      <c r="C42" s="174"/>
      <c r="D42" s="274"/>
      <c r="E42" s="993"/>
      <c r="F42" s="986"/>
      <c r="G42" s="73"/>
    </row>
    <row r="43" spans="1:7">
      <c r="A43" s="994"/>
      <c r="B43" s="376" t="s">
        <v>278</v>
      </c>
      <c r="C43" s="995"/>
      <c r="D43" s="996"/>
      <c r="E43" s="997"/>
      <c r="F43" s="825"/>
      <c r="G43" s="73"/>
    </row>
    <row r="44" spans="1:7">
      <c r="A44" s="994"/>
      <c r="B44" s="376"/>
      <c r="C44" s="995"/>
      <c r="D44" s="996"/>
      <c r="E44" s="997"/>
      <c r="F44" s="825"/>
      <c r="G44" s="73"/>
    </row>
    <row r="45" spans="1:7" ht="38.25">
      <c r="A45" s="994"/>
      <c r="B45" s="712" t="s">
        <v>1203</v>
      </c>
      <c r="C45" s="995"/>
      <c r="D45" s="996"/>
      <c r="E45" s="997"/>
      <c r="F45" s="825"/>
      <c r="G45" s="73"/>
    </row>
    <row r="46" spans="1:7">
      <c r="A46" s="994"/>
      <c r="B46" s="173"/>
      <c r="C46" s="995"/>
      <c r="D46" s="996"/>
      <c r="E46" s="997"/>
      <c r="F46" s="825"/>
      <c r="G46" s="73"/>
    </row>
    <row r="47" spans="1:7" s="57" customFormat="1">
      <c r="A47" s="168" t="s">
        <v>1204</v>
      </c>
      <c r="B47" s="360" t="s">
        <v>392</v>
      </c>
      <c r="C47" s="170" t="s">
        <v>88</v>
      </c>
      <c r="D47" s="196">
        <v>680</v>
      </c>
      <c r="E47" s="989"/>
      <c r="F47" s="825">
        <f>D47*E47</f>
        <v>0</v>
      </c>
      <c r="G47" s="79"/>
    </row>
    <row r="48" spans="1:7" s="57" customFormat="1">
      <c r="A48" s="168"/>
      <c r="B48" s="360"/>
      <c r="C48" s="170"/>
      <c r="D48" s="196"/>
      <c r="E48" s="998"/>
      <c r="F48" s="825"/>
      <c r="G48" s="79"/>
    </row>
    <row r="49" spans="1:7" s="57" customFormat="1">
      <c r="A49" s="994"/>
      <c r="B49" s="376" t="s">
        <v>282</v>
      </c>
      <c r="C49" s="995"/>
      <c r="D49" s="996"/>
      <c r="E49" s="997"/>
      <c r="F49" s="825"/>
      <c r="G49" s="79"/>
    </row>
    <row r="50" spans="1:7" s="57" customFormat="1">
      <c r="A50" s="994"/>
      <c r="B50" s="376"/>
      <c r="C50" s="995"/>
      <c r="D50" s="996"/>
      <c r="E50" s="997"/>
      <c r="F50" s="825"/>
      <c r="G50" s="79"/>
    </row>
    <row r="51" spans="1:7" s="57" customFormat="1" ht="25.5">
      <c r="A51" s="994"/>
      <c r="B51" s="712" t="s">
        <v>1205</v>
      </c>
      <c r="C51" s="995"/>
      <c r="D51" s="996"/>
      <c r="E51" s="997"/>
      <c r="F51" s="825"/>
      <c r="G51" s="79"/>
    </row>
    <row r="52" spans="1:7" s="57" customFormat="1">
      <c r="A52" s="994"/>
      <c r="B52" s="173"/>
      <c r="C52" s="995"/>
      <c r="D52" s="996"/>
      <c r="E52" s="997"/>
      <c r="F52" s="825"/>
      <c r="G52" s="79"/>
    </row>
    <row r="53" spans="1:7" s="57" customFormat="1">
      <c r="A53" s="168" t="s">
        <v>1206</v>
      </c>
      <c r="B53" s="360" t="s">
        <v>1207</v>
      </c>
      <c r="C53" s="170" t="s">
        <v>88</v>
      </c>
      <c r="D53" s="196">
        <v>13.54</v>
      </c>
      <c r="E53" s="989"/>
      <c r="F53" s="825">
        <f>D53*E53</f>
        <v>0</v>
      </c>
      <c r="G53" s="79"/>
    </row>
    <row r="54" spans="1:7" s="57" customFormat="1">
      <c r="A54" s="168"/>
      <c r="B54" s="360"/>
      <c r="C54" s="170"/>
      <c r="D54" s="196"/>
      <c r="E54" s="998"/>
      <c r="F54" s="825"/>
      <c r="G54" s="79"/>
    </row>
    <row r="55" spans="1:7" s="57" customFormat="1">
      <c r="A55" s="458"/>
      <c r="B55" s="200" t="s">
        <v>291</v>
      </c>
      <c r="C55" s="176"/>
      <c r="D55" s="446"/>
      <c r="E55" s="987"/>
      <c r="F55" s="986"/>
      <c r="G55" s="79"/>
    </row>
    <row r="56" spans="1:7" s="57" customFormat="1">
      <c r="A56" s="458"/>
      <c r="B56" s="200"/>
      <c r="C56" s="176"/>
      <c r="D56" s="446"/>
      <c r="E56" s="987"/>
      <c r="F56" s="986"/>
      <c r="G56" s="79"/>
    </row>
    <row r="57" spans="1:7" s="57" customFormat="1" ht="25.5">
      <c r="A57" s="458"/>
      <c r="B57" s="184" t="s">
        <v>1104</v>
      </c>
      <c r="C57" s="174"/>
      <c r="D57" s="274"/>
      <c r="E57" s="987"/>
      <c r="F57" s="986"/>
      <c r="G57" s="79"/>
    </row>
    <row r="58" spans="1:7" s="57" customFormat="1">
      <c r="A58" s="458"/>
      <c r="B58" s="181"/>
      <c r="C58" s="174"/>
      <c r="D58" s="274"/>
      <c r="E58" s="987"/>
      <c r="F58" s="986"/>
      <c r="G58" s="79"/>
    </row>
    <row r="59" spans="1:7" s="57" customFormat="1">
      <c r="A59" s="458" t="s">
        <v>292</v>
      </c>
      <c r="B59" s="181" t="s">
        <v>1208</v>
      </c>
      <c r="C59" s="174" t="s">
        <v>88</v>
      </c>
      <c r="D59" s="274">
        <f>D41</f>
        <v>2537.4</v>
      </c>
      <c r="E59" s="989"/>
      <c r="F59" s="986">
        <f>D59*E59</f>
        <v>0</v>
      </c>
      <c r="G59" s="79"/>
    </row>
    <row r="60" spans="1:7" s="57" customFormat="1">
      <c r="A60" s="953" t="s">
        <v>411</v>
      </c>
      <c r="B60" s="498" t="s">
        <v>499</v>
      </c>
      <c r="C60" s="174" t="s">
        <v>88</v>
      </c>
      <c r="D60" s="494">
        <f>D47</f>
        <v>680</v>
      </c>
      <c r="E60" s="989"/>
      <c r="F60" s="976">
        <f>E60*D60</f>
        <v>0</v>
      </c>
      <c r="G60" s="79"/>
    </row>
    <row r="61" spans="1:7" s="57" customFormat="1">
      <c r="A61" s="953" t="s">
        <v>294</v>
      </c>
      <c r="B61" s="493" t="s">
        <v>282</v>
      </c>
      <c r="C61" s="174" t="s">
        <v>88</v>
      </c>
      <c r="D61" s="494">
        <f>D53</f>
        <v>13.54</v>
      </c>
      <c r="E61" s="989"/>
      <c r="F61" s="976">
        <f>E61*D61</f>
        <v>0</v>
      </c>
      <c r="G61" s="79"/>
    </row>
    <row r="62" spans="1:7" s="57" customFormat="1">
      <c r="A62" s="458"/>
      <c r="B62" s="178"/>
      <c r="C62" s="174"/>
      <c r="D62" s="274"/>
      <c r="E62" s="987"/>
      <c r="F62" s="986"/>
      <c r="G62" s="79"/>
    </row>
    <row r="63" spans="1:7" s="57" customFormat="1">
      <c r="A63" s="994"/>
      <c r="B63" s="169" t="s">
        <v>393</v>
      </c>
      <c r="C63" s="995"/>
      <c r="D63" s="999"/>
      <c r="E63" s="997"/>
      <c r="F63" s="825"/>
      <c r="G63" s="79"/>
    </row>
    <row r="64" spans="1:7" s="57" customFormat="1">
      <c r="A64" s="994"/>
      <c r="B64" s="169"/>
      <c r="C64" s="995"/>
      <c r="D64" s="999"/>
      <c r="E64" s="997"/>
      <c r="F64" s="825"/>
      <c r="G64" s="79"/>
    </row>
    <row r="65" spans="1:7" s="57" customFormat="1" ht="38.25">
      <c r="A65" s="168" t="s">
        <v>1209</v>
      </c>
      <c r="B65" s="460" t="s">
        <v>1210</v>
      </c>
      <c r="C65" s="170" t="s">
        <v>96</v>
      </c>
      <c r="D65" s="1000">
        <v>3409.5</v>
      </c>
      <c r="E65" s="989"/>
      <c r="F65" s="825">
        <f>D65*E65</f>
        <v>0</v>
      </c>
      <c r="G65" s="79"/>
    </row>
    <row r="66" spans="1:7">
      <c r="A66" s="201"/>
      <c r="B66" s="442"/>
      <c r="C66" s="174"/>
      <c r="D66" s="274"/>
      <c r="E66" s="993"/>
      <c r="F66" s="986"/>
      <c r="G66" s="73"/>
    </row>
    <row r="67" spans="1:7">
      <c r="A67" s="50"/>
      <c r="B67" s="51"/>
      <c r="C67" s="52"/>
      <c r="D67" s="454"/>
      <c r="E67" s="1001" t="s">
        <v>48</v>
      </c>
      <c r="F67" s="1002">
        <f>SUM(F8:F66)</f>
        <v>0</v>
      </c>
      <c r="G67" s="73"/>
    </row>
    <row r="68" spans="1:7" s="57" customFormat="1">
      <c r="A68" s="201"/>
      <c r="B68" s="442"/>
      <c r="C68" s="174"/>
      <c r="D68" s="274"/>
      <c r="E68" s="993"/>
      <c r="F68" s="986"/>
      <c r="G68" s="79"/>
    </row>
    <row r="69" spans="1:7">
      <c r="A69" s="458"/>
      <c r="B69" s="179" t="s">
        <v>1160</v>
      </c>
      <c r="C69" s="176"/>
      <c r="D69" s="446"/>
      <c r="E69" s="987"/>
      <c r="F69" s="986"/>
      <c r="G69" s="73"/>
    </row>
    <row r="70" spans="1:7">
      <c r="A70" s="458"/>
      <c r="B70" s="181"/>
      <c r="C70" s="176"/>
      <c r="D70" s="446"/>
      <c r="E70" s="987"/>
      <c r="F70" s="986"/>
      <c r="G70" s="73"/>
    </row>
    <row r="71" spans="1:7">
      <c r="A71" s="770"/>
      <c r="B71" s="902" t="s">
        <v>1161</v>
      </c>
      <c r="C71" s="174"/>
      <c r="D71" s="176"/>
      <c r="E71" s="986"/>
      <c r="F71" s="1003"/>
      <c r="G71" s="73"/>
    </row>
    <row r="72" spans="1:7">
      <c r="A72" s="770"/>
      <c r="B72" s="902"/>
      <c r="C72" s="174"/>
      <c r="D72" s="176"/>
      <c r="E72" s="986"/>
      <c r="F72" s="1003"/>
      <c r="G72" s="73"/>
    </row>
    <row r="73" spans="1:7" ht="38.25">
      <c r="A73" s="1004"/>
      <c r="B73" s="906" t="s">
        <v>2922</v>
      </c>
      <c r="C73" s="1004"/>
      <c r="D73" s="1005"/>
      <c r="E73" s="1005"/>
      <c r="F73" s="1006"/>
      <c r="G73" s="73"/>
    </row>
    <row r="74" spans="1:7">
      <c r="A74" s="1004"/>
      <c r="B74" s="904"/>
      <c r="C74" s="1004"/>
      <c r="D74" s="1005"/>
      <c r="E74" s="1005"/>
      <c r="F74" s="1006"/>
      <c r="G74" s="73"/>
    </row>
    <row r="75" spans="1:7">
      <c r="A75" s="898" t="s">
        <v>1211</v>
      </c>
      <c r="B75" s="904" t="s">
        <v>226</v>
      </c>
      <c r="C75" s="898" t="s">
        <v>209</v>
      </c>
      <c r="D75" s="1007">
        <v>80</v>
      </c>
      <c r="E75" s="875"/>
      <c r="F75" s="1006">
        <f>D75*E75</f>
        <v>0</v>
      </c>
      <c r="G75" s="73"/>
    </row>
    <row r="76" spans="1:7">
      <c r="A76" s="1008"/>
      <c r="B76" s="902"/>
      <c r="C76" s="174"/>
      <c r="D76" s="176"/>
      <c r="E76" s="986"/>
      <c r="F76" s="1003"/>
      <c r="G76" s="73"/>
    </row>
    <row r="77" spans="1:7" ht="42.75" customHeight="1">
      <c r="A77" s="1004"/>
      <c r="B77" s="906" t="s">
        <v>2923</v>
      </c>
      <c r="C77" s="1004"/>
      <c r="D77" s="1005"/>
      <c r="E77" s="1005"/>
      <c r="F77" s="1006"/>
      <c r="G77" s="73"/>
    </row>
    <row r="78" spans="1:7">
      <c r="A78" s="1004"/>
      <c r="B78" s="904"/>
      <c r="C78" s="1004"/>
      <c r="D78" s="1005"/>
      <c r="E78" s="1005"/>
      <c r="F78" s="1006"/>
      <c r="G78" s="73"/>
    </row>
    <row r="79" spans="1:7">
      <c r="A79" s="898" t="s">
        <v>1212</v>
      </c>
      <c r="B79" s="904" t="s">
        <v>226</v>
      </c>
      <c r="C79" s="898" t="s">
        <v>209</v>
      </c>
      <c r="D79" s="1007">
        <v>200</v>
      </c>
      <c r="E79" s="875"/>
      <c r="F79" s="1006">
        <f>D79*E79</f>
        <v>0</v>
      </c>
      <c r="G79" s="73"/>
    </row>
    <row r="80" spans="1:7" s="814" customFormat="1">
      <c r="A80" s="898" t="s">
        <v>1213</v>
      </c>
      <c r="B80" s="904" t="s">
        <v>1214</v>
      </c>
      <c r="C80" s="898" t="s">
        <v>209</v>
      </c>
      <c r="D80" s="1007">
        <v>30</v>
      </c>
      <c r="E80" s="1005"/>
      <c r="F80" s="1006">
        <f>D80*E80</f>
        <v>0</v>
      </c>
      <c r="G80" s="813"/>
    </row>
    <row r="81" spans="1:7" s="814" customFormat="1">
      <c r="A81" s="770"/>
      <c r="B81" s="188"/>
      <c r="C81" s="174"/>
      <c r="D81" s="274"/>
      <c r="E81" s="986"/>
      <c r="F81" s="1003"/>
      <c r="G81" s="813"/>
    </row>
    <row r="82" spans="1:7" s="814" customFormat="1" ht="46.5" customHeight="1">
      <c r="A82" s="1004"/>
      <c r="B82" s="906" t="s">
        <v>2924</v>
      </c>
      <c r="C82" s="1004"/>
      <c r="D82" s="1005"/>
      <c r="E82" s="1005"/>
      <c r="F82" s="1006"/>
      <c r="G82" s="813"/>
    </row>
    <row r="83" spans="1:7" s="814" customFormat="1">
      <c r="A83" s="1004"/>
      <c r="B83" s="904"/>
      <c r="C83" s="1004"/>
      <c r="D83" s="1005"/>
      <c r="E83" s="1005"/>
      <c r="F83" s="1006"/>
      <c r="G83" s="813"/>
    </row>
    <row r="84" spans="1:7" s="814" customFormat="1">
      <c r="A84" s="898" t="s">
        <v>1215</v>
      </c>
      <c r="B84" s="904" t="s">
        <v>226</v>
      </c>
      <c r="C84" s="898" t="s">
        <v>209</v>
      </c>
      <c r="D84" s="1007">
        <v>120</v>
      </c>
      <c r="E84" s="875"/>
      <c r="F84" s="1006">
        <f>D84*E84</f>
        <v>0</v>
      </c>
      <c r="G84" s="813"/>
    </row>
    <row r="85" spans="1:7" s="814" customFormat="1">
      <c r="A85" s="898" t="s">
        <v>1216</v>
      </c>
      <c r="B85" s="904" t="s">
        <v>1214</v>
      </c>
      <c r="C85" s="898" t="s">
        <v>209</v>
      </c>
      <c r="D85" s="1007">
        <v>10</v>
      </c>
      <c r="E85" s="1005"/>
      <c r="F85" s="1006">
        <f>D85*E85</f>
        <v>0</v>
      </c>
      <c r="G85" s="813"/>
    </row>
    <row r="86" spans="1:7" s="814" customFormat="1">
      <c r="A86" s="770"/>
      <c r="B86" s="188"/>
      <c r="C86" s="174"/>
      <c r="D86" s="274"/>
      <c r="E86" s="986"/>
      <c r="F86" s="1003"/>
      <c r="G86" s="813"/>
    </row>
    <row r="87" spans="1:7">
      <c r="A87" s="261"/>
      <c r="B87" s="175" t="s">
        <v>222</v>
      </c>
      <c r="C87" s="261"/>
      <c r="D87" s="1011"/>
      <c r="E87" s="989"/>
      <c r="F87" s="549"/>
      <c r="G87" s="73"/>
    </row>
    <row r="88" spans="1:7">
      <c r="A88" s="261"/>
      <c r="B88" s="175"/>
      <c r="C88" s="261"/>
      <c r="D88" s="1011"/>
      <c r="E88" s="989"/>
      <c r="F88" s="549"/>
      <c r="G88" s="73"/>
    </row>
    <row r="89" spans="1:7">
      <c r="A89" s="261"/>
      <c r="B89" s="188" t="s">
        <v>1217</v>
      </c>
      <c r="C89" s="261"/>
      <c r="D89" s="1011"/>
      <c r="E89" s="989"/>
      <c r="F89" s="549"/>
      <c r="G89" s="73"/>
    </row>
    <row r="90" spans="1:7">
      <c r="A90" s="261"/>
      <c r="B90" s="183"/>
      <c r="C90" s="261"/>
      <c r="D90" s="1011"/>
      <c r="E90" s="989"/>
      <c r="F90" s="141"/>
      <c r="G90" s="73"/>
    </row>
    <row r="91" spans="1:7" ht="41.25" customHeight="1">
      <c r="A91" s="233"/>
      <c r="B91" s="234" t="s">
        <v>1218</v>
      </c>
      <c r="C91" s="233"/>
      <c r="D91" s="235"/>
      <c r="E91" s="1012"/>
      <c r="F91" s="1013"/>
      <c r="G91" s="73"/>
    </row>
    <row r="92" spans="1:7">
      <c r="A92" s="233"/>
      <c r="B92" s="237"/>
      <c r="C92" s="233"/>
      <c r="D92" s="235"/>
      <c r="E92" s="1012"/>
      <c r="F92" s="1013"/>
      <c r="G92" s="73"/>
    </row>
    <row r="93" spans="1:7">
      <c r="A93" s="238" t="s">
        <v>1219</v>
      </c>
      <c r="B93" s="239" t="s">
        <v>226</v>
      </c>
      <c r="C93" s="233" t="s">
        <v>209</v>
      </c>
      <c r="D93" s="235">
        <v>200</v>
      </c>
      <c r="E93" s="1014"/>
      <c r="F93" s="1013">
        <f>D93*E93</f>
        <v>0</v>
      </c>
      <c r="G93" s="73"/>
    </row>
    <row r="94" spans="1:7">
      <c r="A94" s="261"/>
      <c r="B94" s="193"/>
      <c r="C94" s="261"/>
      <c r="D94" s="1011"/>
      <c r="E94" s="989"/>
      <c r="F94" s="549"/>
      <c r="G94" s="73"/>
    </row>
    <row r="95" spans="1:7" ht="25.5">
      <c r="A95" s="233"/>
      <c r="B95" s="1015" t="s">
        <v>1220</v>
      </c>
      <c r="C95" s="233"/>
      <c r="D95" s="235"/>
      <c r="E95" s="1016"/>
      <c r="F95" s="1016"/>
      <c r="G95" s="73"/>
    </row>
    <row r="96" spans="1:7">
      <c r="A96" s="238"/>
      <c r="B96" s="239"/>
      <c r="C96" s="233"/>
      <c r="D96" s="235"/>
      <c r="E96" s="325"/>
      <c r="F96" s="325"/>
      <c r="G96" s="73"/>
    </row>
    <row r="97" spans="1:7">
      <c r="A97" s="238" t="s">
        <v>1221</v>
      </c>
      <c r="B97" s="239" t="s">
        <v>226</v>
      </c>
      <c r="C97" s="233" t="s">
        <v>209</v>
      </c>
      <c r="D97" s="235">
        <v>1000</v>
      </c>
      <c r="E97" s="325"/>
      <c r="F97" s="325">
        <f>D97*E97</f>
        <v>0</v>
      </c>
      <c r="G97" s="73"/>
    </row>
    <row r="98" spans="1:7">
      <c r="A98" s="261"/>
      <c r="B98" s="193"/>
      <c r="C98" s="261"/>
      <c r="D98" s="1011"/>
      <c r="E98" s="989"/>
      <c r="F98" s="549"/>
      <c r="G98" s="73"/>
    </row>
    <row r="99" spans="1:7">
      <c r="A99" s="174"/>
      <c r="B99" s="376" t="s">
        <v>1222</v>
      </c>
      <c r="C99" s="174"/>
      <c r="D99" s="274"/>
      <c r="E99" s="989"/>
      <c r="F99" s="549"/>
      <c r="G99" s="73"/>
    </row>
    <row r="100" spans="1:7">
      <c r="A100" s="174"/>
      <c r="B100" s="376"/>
      <c r="C100" s="174"/>
      <c r="D100" s="274"/>
      <c r="E100" s="989"/>
      <c r="F100" s="549"/>
      <c r="G100" s="73"/>
    </row>
    <row r="101" spans="1:7" ht="31.5" customHeight="1">
      <c r="A101" s="1017"/>
      <c r="B101" s="921" t="s">
        <v>1223</v>
      </c>
      <c r="C101" s="1017"/>
      <c r="D101" s="1018"/>
      <c r="E101" s="1019"/>
      <c r="F101" s="1020"/>
      <c r="G101" s="73"/>
    </row>
    <row r="102" spans="1:7" ht="15">
      <c r="A102" s="1017"/>
      <c r="B102" s="911"/>
      <c r="C102" s="1017"/>
      <c r="D102" s="1018"/>
      <c r="E102" s="1019"/>
      <c r="F102" s="1020"/>
      <c r="G102" s="73"/>
    </row>
    <row r="103" spans="1:7" ht="15">
      <c r="A103" s="1021" t="s">
        <v>1224</v>
      </c>
      <c r="B103" s="922" t="s">
        <v>1225</v>
      </c>
      <c r="C103" s="1017" t="s">
        <v>209</v>
      </c>
      <c r="D103" s="1022">
        <v>12</v>
      </c>
      <c r="E103" s="1023"/>
      <c r="F103" s="1020">
        <f>E103*D103</f>
        <v>0</v>
      </c>
      <c r="G103" s="73"/>
    </row>
    <row r="104" spans="1:7" ht="15">
      <c r="A104" s="1021" t="s">
        <v>1226</v>
      </c>
      <c r="B104" s="922" t="s">
        <v>1227</v>
      </c>
      <c r="C104" s="1017" t="s">
        <v>209</v>
      </c>
      <c r="D104" s="1022">
        <v>12</v>
      </c>
      <c r="E104" s="1023"/>
      <c r="F104" s="1020">
        <f>E104*D104</f>
        <v>0</v>
      </c>
      <c r="G104" s="73"/>
    </row>
    <row r="105" spans="1:7" s="130" customFormat="1" ht="15">
      <c r="A105" s="1021"/>
      <c r="B105" s="922"/>
      <c r="C105" s="1017"/>
      <c r="D105" s="1022"/>
      <c r="E105" s="1023"/>
      <c r="F105" s="1020">
        <f>E105*D105</f>
        <v>0</v>
      </c>
      <c r="G105" s="828"/>
    </row>
    <row r="106" spans="1:7" s="130" customFormat="1" ht="15">
      <c r="A106" s="1021"/>
      <c r="B106" s="922"/>
      <c r="C106" s="1017"/>
      <c r="D106" s="1022"/>
      <c r="E106" s="1023"/>
      <c r="F106" s="1020"/>
      <c r="G106" s="828"/>
    </row>
    <row r="107" spans="1:7" s="130" customFormat="1" ht="25.5">
      <c r="A107" s="1017"/>
      <c r="B107" s="921" t="s">
        <v>1228</v>
      </c>
      <c r="C107" s="1017"/>
      <c r="D107" s="1018"/>
      <c r="E107" s="1019"/>
      <c r="F107" s="1020"/>
      <c r="G107" s="828"/>
    </row>
    <row r="108" spans="1:7" s="130" customFormat="1" ht="15">
      <c r="A108" s="1017"/>
      <c r="B108" s="922"/>
      <c r="C108" s="1017"/>
      <c r="D108" s="1018"/>
      <c r="E108" s="1019"/>
      <c r="F108" s="1020"/>
      <c r="G108" s="828"/>
    </row>
    <row r="109" spans="1:7" s="130" customFormat="1" ht="15">
      <c r="A109" s="1021" t="s">
        <v>1229</v>
      </c>
      <c r="B109" s="922" t="s">
        <v>226</v>
      </c>
      <c r="C109" s="1017" t="s">
        <v>209</v>
      </c>
      <c r="D109" s="1022">
        <v>125</v>
      </c>
      <c r="E109" s="1023"/>
      <c r="F109" s="1020">
        <f>E109*D109</f>
        <v>0</v>
      </c>
      <c r="G109" s="828"/>
    </row>
    <row r="110" spans="1:7" s="130" customFormat="1" ht="15">
      <c r="A110" s="1021" t="s">
        <v>1230</v>
      </c>
      <c r="B110" s="922" t="s">
        <v>228</v>
      </c>
      <c r="C110" s="1017" t="s">
        <v>209</v>
      </c>
      <c r="D110" s="1022">
        <v>50</v>
      </c>
      <c r="E110" s="1023"/>
      <c r="F110" s="1020">
        <f>E110*D110</f>
        <v>0</v>
      </c>
      <c r="G110" s="828"/>
    </row>
    <row r="111" spans="1:7" s="130" customFormat="1" ht="15">
      <c r="A111" s="1021" t="s">
        <v>1231</v>
      </c>
      <c r="B111" s="922" t="s">
        <v>1232</v>
      </c>
      <c r="C111" s="1017" t="s">
        <v>209</v>
      </c>
      <c r="D111" s="1022">
        <v>25</v>
      </c>
      <c r="E111" s="1023"/>
      <c r="F111" s="1020">
        <f>E111*D111</f>
        <v>0</v>
      </c>
      <c r="G111" s="828"/>
    </row>
    <row r="112" spans="1:7" s="130" customFormat="1" ht="15">
      <c r="A112" s="1021"/>
      <c r="B112" s="922"/>
      <c r="C112" s="1017"/>
      <c r="D112" s="1022"/>
      <c r="E112" s="1023"/>
      <c r="F112" s="1020"/>
      <c r="G112" s="828"/>
    </row>
    <row r="113" spans="1:7" s="130" customFormat="1" ht="25.5">
      <c r="A113" s="1021"/>
      <c r="B113" s="921" t="s">
        <v>1233</v>
      </c>
      <c r="C113" s="1017"/>
      <c r="D113" s="1022"/>
      <c r="E113" s="1023"/>
      <c r="F113" s="1020"/>
      <c r="G113" s="828"/>
    </row>
    <row r="114" spans="1:7" s="130" customFormat="1" ht="15">
      <c r="A114" s="1021"/>
      <c r="B114" s="922"/>
      <c r="C114" s="1017"/>
      <c r="D114" s="1022"/>
      <c r="E114" s="1023"/>
      <c r="F114" s="1020"/>
      <c r="G114" s="828"/>
    </row>
    <row r="115" spans="1:7" s="130" customFormat="1" ht="15">
      <c r="A115" s="1021" t="s">
        <v>1234</v>
      </c>
      <c r="B115" s="922" t="s">
        <v>226</v>
      </c>
      <c r="C115" s="1017" t="s">
        <v>209</v>
      </c>
      <c r="D115" s="1022">
        <v>40</v>
      </c>
      <c r="E115" s="1023"/>
      <c r="F115" s="1020">
        <f>E115*D115</f>
        <v>0</v>
      </c>
      <c r="G115" s="828"/>
    </row>
    <row r="116" spans="1:7" s="130" customFormat="1" ht="15">
      <c r="A116" s="1021" t="s">
        <v>1235</v>
      </c>
      <c r="B116" s="922" t="s">
        <v>228</v>
      </c>
      <c r="C116" s="1017" t="s">
        <v>209</v>
      </c>
      <c r="D116" s="1022">
        <v>30</v>
      </c>
      <c r="E116" s="1023"/>
      <c r="F116" s="1020">
        <f>E116*D116</f>
        <v>0</v>
      </c>
      <c r="G116" s="828"/>
    </row>
    <row r="117" spans="1:7" s="130" customFormat="1" ht="15">
      <c r="A117" s="1760" t="s">
        <v>1235</v>
      </c>
      <c r="B117" s="1761" t="s">
        <v>1232</v>
      </c>
      <c r="C117" s="1762" t="s">
        <v>209</v>
      </c>
      <c r="D117" s="1763">
        <v>25</v>
      </c>
      <c r="E117" s="1023"/>
      <c r="F117" s="1020">
        <f>E117*D117</f>
        <v>0</v>
      </c>
      <c r="G117" s="828"/>
    </row>
    <row r="118" spans="1:7" ht="15">
      <c r="A118" s="1021"/>
      <c r="B118" s="922"/>
      <c r="C118" s="1017"/>
      <c r="D118" s="1022"/>
      <c r="E118" s="1023"/>
      <c r="F118" s="1020"/>
      <c r="G118" s="63"/>
    </row>
    <row r="119" spans="1:7">
      <c r="A119" s="50"/>
      <c r="B119" s="51"/>
      <c r="C119" s="52"/>
      <c r="D119" s="454"/>
      <c r="E119" s="1001" t="s">
        <v>48</v>
      </c>
      <c r="F119" s="1002">
        <f>SUM(F68:F118)</f>
        <v>0</v>
      </c>
      <c r="G119" s="63"/>
    </row>
    <row r="120" spans="1:7">
      <c r="A120" s="261"/>
      <c r="B120" s="188"/>
      <c r="C120" s="261"/>
      <c r="D120" s="1011"/>
      <c r="E120" s="989"/>
      <c r="F120" s="549"/>
      <c r="G120" s="63"/>
    </row>
    <row r="121" spans="1:7" ht="25.5">
      <c r="A121" s="1760"/>
      <c r="B121" s="1764" t="s">
        <v>1744</v>
      </c>
      <c r="C121" s="1762"/>
      <c r="D121" s="1763"/>
      <c r="E121" s="1023"/>
      <c r="F121" s="1020"/>
      <c r="G121" s="63"/>
    </row>
    <row r="122" spans="1:7" ht="15">
      <c r="A122" s="1760"/>
      <c r="B122" s="1761"/>
      <c r="C122" s="1762"/>
      <c r="D122" s="1763"/>
      <c r="E122" s="1023"/>
      <c r="F122" s="1020"/>
      <c r="G122" s="63"/>
    </row>
    <row r="123" spans="1:7" ht="15">
      <c r="A123" s="1760" t="s">
        <v>1745</v>
      </c>
      <c r="B123" s="1761" t="s">
        <v>226</v>
      </c>
      <c r="C123" s="1762" t="s">
        <v>209</v>
      </c>
      <c r="D123" s="1763">
        <v>40</v>
      </c>
      <c r="E123" s="1023"/>
      <c r="F123" s="1020">
        <f>E123*D123</f>
        <v>0</v>
      </c>
      <c r="G123" s="63"/>
    </row>
    <row r="124" spans="1:7" ht="15">
      <c r="A124" s="1760" t="s">
        <v>1236</v>
      </c>
      <c r="B124" s="1761" t="s">
        <v>228</v>
      </c>
      <c r="C124" s="1762" t="s">
        <v>209</v>
      </c>
      <c r="D124" s="1763">
        <v>10</v>
      </c>
      <c r="E124" s="1023"/>
      <c r="F124" s="1020">
        <f>E124*D124</f>
        <v>0</v>
      </c>
      <c r="G124" s="63"/>
    </row>
    <row r="125" spans="1:7" ht="15">
      <c r="A125" s="1021"/>
      <c r="B125" s="922"/>
      <c r="C125" s="1017"/>
      <c r="D125" s="1022"/>
      <c r="E125" s="1023"/>
      <c r="F125" s="1020"/>
      <c r="G125" s="63"/>
    </row>
    <row r="126" spans="1:7">
      <c r="A126" s="261"/>
      <c r="B126" s="188"/>
      <c r="C126" s="261"/>
      <c r="D126" s="1011"/>
      <c r="E126" s="989"/>
      <c r="F126" s="549"/>
      <c r="G126" s="63"/>
    </row>
    <row r="127" spans="1:7">
      <c r="A127" s="240"/>
      <c r="B127" s="241" t="s">
        <v>229</v>
      </c>
      <c r="C127" s="174"/>
      <c r="D127" s="274"/>
      <c r="E127" s="989"/>
      <c r="F127" s="549"/>
      <c r="G127" s="63"/>
    </row>
    <row r="128" spans="1:7">
      <c r="A128" s="240"/>
      <c r="B128" s="241"/>
      <c r="C128" s="174"/>
      <c r="D128" s="274"/>
      <c r="E128" s="989"/>
      <c r="F128" s="549"/>
      <c r="G128" s="63"/>
    </row>
    <row r="129" spans="1:7" s="130" customFormat="1">
      <c r="A129" s="174"/>
      <c r="B129" s="197" t="s">
        <v>230</v>
      </c>
      <c r="C129" s="174"/>
      <c r="D129" s="274"/>
      <c r="E129" s="989"/>
      <c r="F129" s="549"/>
      <c r="G129" s="828"/>
    </row>
    <row r="130" spans="1:7" s="130" customFormat="1">
      <c r="A130" s="233"/>
      <c r="B130" s="239"/>
      <c r="C130" s="233"/>
      <c r="D130" s="1024"/>
      <c r="E130" s="989"/>
      <c r="F130" s="549"/>
      <c r="G130" s="828"/>
    </row>
    <row r="131" spans="1:7" s="130" customFormat="1" ht="15">
      <c r="A131" s="1025"/>
      <c r="B131" s="1026" t="s">
        <v>185</v>
      </c>
      <c r="C131" s="1027"/>
      <c r="D131" s="1028"/>
      <c r="E131" s="909"/>
      <c r="F131" s="1029"/>
      <c r="G131" s="828"/>
    </row>
    <row r="132" spans="1:7" ht="38.25">
      <c r="A132" s="1025"/>
      <c r="B132" s="1030" t="s">
        <v>1237</v>
      </c>
      <c r="C132" s="1027"/>
      <c r="D132" s="1028"/>
      <c r="E132" s="909"/>
      <c r="F132" s="1029"/>
      <c r="G132" s="63"/>
    </row>
    <row r="133" spans="1:7">
      <c r="A133" s="1031"/>
      <c r="B133" s="1032"/>
      <c r="C133" s="898"/>
      <c r="D133" s="1033"/>
      <c r="E133" s="1034"/>
      <c r="F133" s="1035"/>
      <c r="G133" s="63"/>
    </row>
    <row r="134" spans="1:7" ht="15">
      <c r="A134" s="1031" t="s">
        <v>367</v>
      </c>
      <c r="B134" s="205" t="s">
        <v>2925</v>
      </c>
      <c r="C134" s="1036" t="s">
        <v>31</v>
      </c>
      <c r="D134" s="1037">
        <v>3</v>
      </c>
      <c r="E134" s="909"/>
      <c r="F134" s="1029">
        <f>D134*E134</f>
        <v>0</v>
      </c>
      <c r="G134" s="63"/>
    </row>
    <row r="135" spans="1:7" ht="15">
      <c r="A135" s="1031" t="s">
        <v>368</v>
      </c>
      <c r="B135" s="205" t="s">
        <v>2926</v>
      </c>
      <c r="C135" s="1036" t="s">
        <v>31</v>
      </c>
      <c r="D135" s="1037">
        <v>7</v>
      </c>
      <c r="E135" s="909"/>
      <c r="F135" s="1029">
        <f>D135*E135</f>
        <v>0</v>
      </c>
      <c r="G135" s="63"/>
    </row>
    <row r="136" spans="1:7" ht="15">
      <c r="A136" s="1031" t="s">
        <v>1167</v>
      </c>
      <c r="B136" s="205" t="s">
        <v>2927</v>
      </c>
      <c r="C136" s="1036" t="s">
        <v>31</v>
      </c>
      <c r="D136" s="1037">
        <v>1</v>
      </c>
      <c r="E136" s="909"/>
      <c r="F136" s="1029">
        <f>D136*E136</f>
        <v>0</v>
      </c>
      <c r="G136" s="63"/>
    </row>
    <row r="137" spans="1:7" ht="15">
      <c r="A137" s="1031" t="s">
        <v>1168</v>
      </c>
      <c r="B137" s="205" t="s">
        <v>2928</v>
      </c>
      <c r="C137" s="1036" t="s">
        <v>31</v>
      </c>
      <c r="D137" s="1037">
        <v>1</v>
      </c>
      <c r="E137" s="909"/>
      <c r="F137" s="1029">
        <f>D137*E137</f>
        <v>0</v>
      </c>
      <c r="G137" s="63"/>
    </row>
    <row r="138" spans="1:7">
      <c r="A138" s="1038"/>
      <c r="B138" s="1039"/>
      <c r="C138" s="898"/>
      <c r="D138" s="900"/>
      <c r="E138" s="875"/>
      <c r="F138" s="876"/>
      <c r="G138" s="63"/>
    </row>
    <row r="139" spans="1:7" ht="38.25">
      <c r="A139" s="1025"/>
      <c r="B139" s="1030" t="s">
        <v>1238</v>
      </c>
      <c r="C139" s="1027"/>
      <c r="D139" s="1040"/>
      <c r="E139" s="909"/>
      <c r="F139" s="1029"/>
      <c r="G139" s="63"/>
    </row>
    <row r="140" spans="1:7">
      <c r="A140" s="1031"/>
      <c r="B140" s="1032"/>
      <c r="C140" s="898"/>
      <c r="D140" s="1041"/>
      <c r="E140" s="1034"/>
      <c r="F140" s="1035"/>
      <c r="G140" s="63"/>
    </row>
    <row r="141" spans="1:7" ht="15">
      <c r="A141" s="1031" t="s">
        <v>368</v>
      </c>
      <c r="B141" s="205" t="s">
        <v>2926</v>
      </c>
      <c r="C141" s="1036" t="s">
        <v>31</v>
      </c>
      <c r="D141" s="1037">
        <v>1</v>
      </c>
      <c r="E141" s="909"/>
      <c r="F141" s="1029">
        <f>D141*E141</f>
        <v>0</v>
      </c>
      <c r="G141" s="63"/>
    </row>
    <row r="142" spans="1:7" ht="15">
      <c r="A142" s="1031" t="s">
        <v>1239</v>
      </c>
      <c r="B142" s="205" t="s">
        <v>2927</v>
      </c>
      <c r="C142" s="1036" t="s">
        <v>31</v>
      </c>
      <c r="D142" s="1037">
        <v>2</v>
      </c>
      <c r="E142" s="909"/>
      <c r="F142" s="1029">
        <f>D142*E142</f>
        <v>0</v>
      </c>
      <c r="G142" s="63"/>
    </row>
    <row r="143" spans="1:7">
      <c r="A143" s="1038"/>
      <c r="B143" s="904"/>
      <c r="C143" s="898"/>
      <c r="D143" s="900"/>
      <c r="E143" s="875"/>
      <c r="F143" s="876"/>
      <c r="G143" s="63"/>
    </row>
    <row r="144" spans="1:7" ht="38.25">
      <c r="A144" s="1017"/>
      <c r="B144" s="1042" t="s">
        <v>1012</v>
      </c>
      <c r="C144" s="1017"/>
      <c r="D144" s="1018"/>
      <c r="E144" s="1043"/>
      <c r="F144" s="1044"/>
      <c r="G144" s="63"/>
    </row>
    <row r="145" spans="1:7">
      <c r="A145" s="1031"/>
      <c r="B145" s="1032"/>
      <c r="C145" s="898"/>
      <c r="D145" s="1041"/>
      <c r="E145" s="1034"/>
      <c r="F145" s="1035"/>
      <c r="G145" s="63"/>
    </row>
    <row r="146" spans="1:7" ht="15">
      <c r="A146" s="1031" t="s">
        <v>1239</v>
      </c>
      <c r="B146" s="205" t="s">
        <v>2925</v>
      </c>
      <c r="C146" s="1036" t="s">
        <v>31</v>
      </c>
      <c r="D146" s="1037">
        <v>1</v>
      </c>
      <c r="E146" s="909"/>
      <c r="F146" s="1029">
        <f>D146*E146</f>
        <v>0</v>
      </c>
      <c r="G146" s="63"/>
    </row>
    <row r="147" spans="1:7" ht="15">
      <c r="A147" s="1031" t="s">
        <v>1240</v>
      </c>
      <c r="B147" s="205" t="s">
        <v>2926</v>
      </c>
      <c r="C147" s="1036" t="s">
        <v>31</v>
      </c>
      <c r="D147" s="1037">
        <v>1</v>
      </c>
      <c r="E147" s="909"/>
      <c r="F147" s="1029">
        <f>D147*E147</f>
        <v>0</v>
      </c>
      <c r="G147" s="1045"/>
    </row>
    <row r="148" spans="1:7">
      <c r="A148" s="1046"/>
      <c r="B148" s="509"/>
      <c r="C148" s="1047"/>
      <c r="D148" s="1048"/>
      <c r="E148" s="1049"/>
      <c r="F148" s="1035"/>
      <c r="G148" s="63"/>
    </row>
    <row r="149" spans="1:7">
      <c r="A149" s="1050"/>
      <c r="B149" s="1051" t="s">
        <v>1170</v>
      </c>
      <c r="C149" s="1052"/>
      <c r="D149" s="915"/>
      <c r="E149" s="915"/>
      <c r="F149" s="916"/>
    </row>
    <row r="150" spans="1:7" ht="25.5">
      <c r="A150" s="1050"/>
      <c r="B150" s="1053" t="s">
        <v>1241</v>
      </c>
      <c r="C150" s="1052"/>
      <c r="D150" s="915"/>
      <c r="E150" s="915"/>
      <c r="F150" s="916"/>
    </row>
    <row r="151" spans="1:7">
      <c r="A151" s="1050"/>
      <c r="B151" s="1054"/>
      <c r="C151" s="1052"/>
      <c r="D151" s="915"/>
      <c r="E151" s="915"/>
      <c r="F151" s="916"/>
    </row>
    <row r="152" spans="1:7">
      <c r="A152" s="1055" t="s">
        <v>1242</v>
      </c>
      <c r="B152" s="1056" t="s">
        <v>2929</v>
      </c>
      <c r="C152" s="1055" t="s">
        <v>31</v>
      </c>
      <c r="D152" s="1057">
        <v>4</v>
      </c>
      <c r="E152" s="1058"/>
      <c r="F152" s="916">
        <f>D152*E152</f>
        <v>0</v>
      </c>
    </row>
    <row r="153" spans="1:7">
      <c r="A153" s="1055"/>
      <c r="B153" s="1056"/>
      <c r="C153" s="1055"/>
      <c r="D153" s="1057"/>
      <c r="E153" s="1058"/>
      <c r="F153" s="916"/>
    </row>
    <row r="154" spans="1:7" ht="25.5">
      <c r="A154" s="1050"/>
      <c r="B154" s="1053" t="s">
        <v>3013</v>
      </c>
      <c r="C154" s="1052"/>
      <c r="D154" s="915"/>
      <c r="E154" s="915"/>
      <c r="F154" s="916"/>
    </row>
    <row r="155" spans="1:7">
      <c r="A155" s="1050"/>
      <c r="B155" s="1054"/>
      <c r="C155" s="1052"/>
      <c r="D155" s="915"/>
      <c r="E155" s="915"/>
      <c r="F155" s="916"/>
    </row>
    <row r="156" spans="1:7">
      <c r="A156" s="1055" t="s">
        <v>1243</v>
      </c>
      <c r="B156" s="1056" t="s">
        <v>2929</v>
      </c>
      <c r="C156" s="1055" t="s">
        <v>31</v>
      </c>
      <c r="D156" s="1057">
        <v>2</v>
      </c>
      <c r="E156" s="1058"/>
      <c r="F156" s="916">
        <f>D156*E156</f>
        <v>0</v>
      </c>
    </row>
    <row r="157" spans="1:7">
      <c r="A157" s="243"/>
      <c r="B157" s="195"/>
      <c r="C157" s="170"/>
      <c r="D157" s="196"/>
      <c r="E157" s="987"/>
      <c r="F157" s="825"/>
    </row>
    <row r="158" spans="1:7">
      <c r="A158" s="918"/>
      <c r="B158" s="1059" t="s">
        <v>1041</v>
      </c>
      <c r="C158" s="918"/>
      <c r="D158" s="1057"/>
      <c r="E158" s="915"/>
      <c r="F158" s="916"/>
    </row>
    <row r="159" spans="1:7">
      <c r="A159" s="913"/>
      <c r="B159" s="1060"/>
      <c r="C159" s="914"/>
      <c r="D159" s="915"/>
      <c r="E159" s="915"/>
      <c r="F159" s="916"/>
    </row>
    <row r="160" spans="1:7" ht="25.5">
      <c r="A160" s="913"/>
      <c r="B160" s="903" t="s">
        <v>1244</v>
      </c>
      <c r="C160" s="914"/>
      <c r="D160" s="915"/>
      <c r="E160" s="915"/>
      <c r="F160" s="916"/>
    </row>
    <row r="161" spans="1:6">
      <c r="A161" s="913"/>
      <c r="B161" s="917"/>
      <c r="C161" s="914"/>
      <c r="D161" s="915"/>
      <c r="E161" s="915"/>
      <c r="F161" s="916"/>
    </row>
    <row r="162" spans="1:6">
      <c r="A162" s="918" t="s">
        <v>1245</v>
      </c>
      <c r="B162" s="919" t="s">
        <v>2930</v>
      </c>
      <c r="C162" s="918" t="s">
        <v>31</v>
      </c>
      <c r="D162" s="204">
        <v>1</v>
      </c>
      <c r="E162" s="920"/>
      <c r="F162" s="916">
        <f>D162*E162</f>
        <v>0</v>
      </c>
    </row>
    <row r="163" spans="1:6">
      <c r="A163" s="918"/>
      <c r="B163" s="919"/>
      <c r="C163" s="918"/>
      <c r="D163" s="204"/>
      <c r="E163" s="920"/>
      <c r="F163" s="916"/>
    </row>
    <row r="164" spans="1:6">
      <c r="A164" s="174"/>
      <c r="B164" s="246" t="s">
        <v>1246</v>
      </c>
      <c r="C164" s="174"/>
      <c r="D164" s="176"/>
      <c r="E164" s="1061"/>
      <c r="F164" s="1062"/>
    </row>
    <row r="165" spans="1:6">
      <c r="A165" s="174"/>
      <c r="B165" s="246"/>
      <c r="C165" s="174"/>
      <c r="D165" s="176"/>
      <c r="E165" s="1061"/>
      <c r="F165" s="1062"/>
    </row>
    <row r="166" spans="1:6" ht="38.25">
      <c r="A166" s="174"/>
      <c r="B166" s="1063" t="s">
        <v>3014</v>
      </c>
      <c r="C166" s="174"/>
      <c r="D166" s="186"/>
      <c r="E166" s="1061"/>
      <c r="F166" s="1062"/>
    </row>
    <row r="167" spans="1:6">
      <c r="A167" s="174"/>
      <c r="B167" s="184"/>
      <c r="C167" s="174"/>
      <c r="D167" s="186"/>
      <c r="E167" s="1061"/>
      <c r="F167" s="1062"/>
    </row>
    <row r="168" spans="1:6">
      <c r="A168" s="247" t="s">
        <v>1247</v>
      </c>
      <c r="B168" s="689" t="s">
        <v>2931</v>
      </c>
      <c r="C168" s="545" t="s">
        <v>31</v>
      </c>
      <c r="D168" s="546">
        <v>4</v>
      </c>
      <c r="E168" s="1064"/>
      <c r="F168" s="1006">
        <f>E168*D168</f>
        <v>0</v>
      </c>
    </row>
    <row r="169" spans="1:6">
      <c r="A169" s="247" t="s">
        <v>1248</v>
      </c>
      <c r="B169" s="189" t="s">
        <v>2932</v>
      </c>
      <c r="C169" s="174" t="s">
        <v>31</v>
      </c>
      <c r="D169" s="186">
        <v>3</v>
      </c>
      <c r="E169" s="713"/>
      <c r="F169" s="1062">
        <f>E169*D169</f>
        <v>0</v>
      </c>
    </row>
    <row r="170" spans="1:6">
      <c r="A170" s="918"/>
      <c r="B170" s="919"/>
      <c r="C170" s="918"/>
      <c r="D170" s="196"/>
      <c r="E170" s="920"/>
      <c r="F170" s="916"/>
    </row>
    <row r="171" spans="1:6" ht="38.25">
      <c r="A171" s="174"/>
      <c r="B171" s="1063" t="s">
        <v>1249</v>
      </c>
      <c r="C171" s="174"/>
      <c r="D171" s="186"/>
      <c r="E171" s="1061"/>
      <c r="F171" s="1062"/>
    </row>
    <row r="172" spans="1:6">
      <c r="A172" s="688"/>
      <c r="B172" s="689"/>
      <c r="C172" s="545"/>
      <c r="D172" s="546"/>
      <c r="E172" s="1064"/>
      <c r="F172" s="1006"/>
    </row>
    <row r="173" spans="1:6">
      <c r="A173" s="688" t="s">
        <v>1250</v>
      </c>
      <c r="B173" s="689" t="s">
        <v>2932</v>
      </c>
      <c r="C173" s="545" t="s">
        <v>31</v>
      </c>
      <c r="D173" s="546">
        <v>9</v>
      </c>
      <c r="E173" s="713"/>
      <c r="F173" s="1006">
        <f>E173*D173</f>
        <v>0</v>
      </c>
    </row>
    <row r="174" spans="1:6">
      <c r="A174" s="688" t="s">
        <v>1251</v>
      </c>
      <c r="B174" s="189" t="s">
        <v>2933</v>
      </c>
      <c r="C174" s="545" t="s">
        <v>31</v>
      </c>
      <c r="D174" s="546">
        <v>2</v>
      </c>
      <c r="E174" s="713"/>
      <c r="F174" s="1006">
        <f>E174*D174</f>
        <v>0</v>
      </c>
    </row>
    <row r="175" spans="1:6">
      <c r="A175" s="688" t="s">
        <v>1252</v>
      </c>
      <c r="B175" s="189" t="s">
        <v>2934</v>
      </c>
      <c r="C175" s="545" t="s">
        <v>31</v>
      </c>
      <c r="D175" s="546">
        <v>2</v>
      </c>
      <c r="E175" s="713"/>
      <c r="F175" s="1006">
        <f>E175*D175</f>
        <v>0</v>
      </c>
    </row>
    <row r="176" spans="1:6">
      <c r="A176" s="913"/>
      <c r="B176" s="1065"/>
      <c r="C176" s="914"/>
      <c r="D176" s="915"/>
      <c r="E176" s="915"/>
      <c r="F176" s="916"/>
    </row>
    <row r="177" spans="1:6">
      <c r="A177" s="50"/>
      <c r="B177" s="51"/>
      <c r="C177" s="52"/>
      <c r="D177" s="454"/>
      <c r="E177" s="1001" t="s">
        <v>48</v>
      </c>
      <c r="F177" s="1002">
        <f>SUM(F120:F176)</f>
        <v>0</v>
      </c>
    </row>
    <row r="178" spans="1:6">
      <c r="A178" s="913"/>
      <c r="B178" s="1065"/>
      <c r="C178" s="914"/>
      <c r="D178" s="915"/>
      <c r="E178" s="915"/>
      <c r="F178" s="916"/>
    </row>
    <row r="179" spans="1:6">
      <c r="A179" s="1066"/>
      <c r="B179" s="1067" t="s">
        <v>1253</v>
      </c>
      <c r="C179" s="1068"/>
      <c r="D179" s="1069"/>
      <c r="E179" s="1070"/>
      <c r="F179" s="1071"/>
    </row>
    <row r="180" spans="1:6">
      <c r="A180" s="1066"/>
      <c r="B180" s="1067"/>
      <c r="C180" s="1068"/>
      <c r="D180" s="1069"/>
      <c r="E180" s="1070"/>
      <c r="F180" s="1071"/>
    </row>
    <row r="181" spans="1:6" ht="25.5">
      <c r="A181" s="1072"/>
      <c r="B181" s="1030" t="s">
        <v>3015</v>
      </c>
      <c r="C181" s="1073"/>
      <c r="D181" s="1074"/>
      <c r="E181" s="1075"/>
      <c r="F181" s="1076"/>
    </row>
    <row r="182" spans="1:6">
      <c r="A182" s="1072"/>
      <c r="B182" s="1077"/>
      <c r="C182" s="1073"/>
      <c r="D182" s="1074"/>
      <c r="E182" s="1075"/>
      <c r="F182" s="1076"/>
    </row>
    <row r="183" spans="1:6">
      <c r="A183" s="1072" t="s">
        <v>1255</v>
      </c>
      <c r="B183" s="1077" t="s">
        <v>1163</v>
      </c>
      <c r="C183" s="1073" t="s">
        <v>31</v>
      </c>
      <c r="D183" s="1074">
        <v>1</v>
      </c>
      <c r="E183" s="1075"/>
      <c r="F183" s="1078">
        <f>D183*E183</f>
        <v>0</v>
      </c>
    </row>
    <row r="184" spans="1:6">
      <c r="A184" s="913"/>
      <c r="B184" s="1065"/>
      <c r="C184" s="914"/>
      <c r="D184" s="915"/>
      <c r="E184" s="915"/>
      <c r="F184" s="916"/>
    </row>
    <row r="185" spans="1:6">
      <c r="A185" s="1079"/>
      <c r="B185" s="1080" t="s">
        <v>235</v>
      </c>
      <c r="C185" s="918"/>
      <c r="D185" s="778"/>
      <c r="E185" s="1081"/>
      <c r="F185" s="1082"/>
    </row>
    <row r="186" spans="1:6">
      <c r="A186" s="1079"/>
      <c r="B186" s="1080"/>
      <c r="C186" s="918"/>
      <c r="D186" s="778"/>
      <c r="E186" s="1081"/>
      <c r="F186" s="1082"/>
    </row>
    <row r="187" spans="1:6" ht="25.5">
      <c r="A187" s="1079"/>
      <c r="B187" s="1083" t="s">
        <v>3016</v>
      </c>
      <c r="C187" s="918"/>
      <c r="D187" s="778"/>
      <c r="E187" s="1081"/>
      <c r="F187" s="1082"/>
    </row>
    <row r="188" spans="1:6">
      <c r="A188" s="1079"/>
      <c r="B188" s="1080"/>
      <c r="C188" s="918"/>
      <c r="D188" s="778"/>
      <c r="E188" s="1081"/>
      <c r="F188" s="1082"/>
    </row>
    <row r="189" spans="1:6">
      <c r="A189" s="1079" t="s">
        <v>1256</v>
      </c>
      <c r="B189" s="919" t="s">
        <v>2932</v>
      </c>
      <c r="C189" s="918" t="s">
        <v>31</v>
      </c>
      <c r="D189" s="1057">
        <v>2</v>
      </c>
      <c r="E189" s="915"/>
      <c r="F189" s="916">
        <f>D189*E189</f>
        <v>0</v>
      </c>
    </row>
    <row r="190" spans="1:6">
      <c r="A190" s="1079"/>
      <c r="B190" s="1080"/>
      <c r="C190" s="918"/>
      <c r="D190" s="1084"/>
      <c r="E190" s="1081"/>
      <c r="F190" s="1082"/>
    </row>
    <row r="191" spans="1:6" ht="25.5">
      <c r="A191" s="1079"/>
      <c r="B191" s="1083" t="s">
        <v>1257</v>
      </c>
      <c r="C191" s="918"/>
      <c r="D191" s="1084"/>
      <c r="E191" s="1081"/>
      <c r="F191" s="1082"/>
    </row>
    <row r="192" spans="1:6">
      <c r="A192" s="1079"/>
      <c r="B192" s="1080"/>
      <c r="C192" s="918"/>
      <c r="D192" s="1084"/>
      <c r="E192" s="1081"/>
      <c r="F192" s="1082"/>
    </row>
    <row r="193" spans="1:6">
      <c r="A193" s="1079" t="s">
        <v>1017</v>
      </c>
      <c r="B193" s="919" t="s">
        <v>2935</v>
      </c>
      <c r="C193" s="918" t="s">
        <v>31</v>
      </c>
      <c r="D193" s="1057">
        <v>1</v>
      </c>
      <c r="E193" s="915"/>
      <c r="F193" s="916">
        <f>D193*E193</f>
        <v>0</v>
      </c>
    </row>
    <row r="194" spans="1:6">
      <c r="A194" s="1079" t="s">
        <v>1056</v>
      </c>
      <c r="B194" s="919" t="s">
        <v>2932</v>
      </c>
      <c r="C194" s="918" t="s">
        <v>31</v>
      </c>
      <c r="D194" s="1057">
        <v>9</v>
      </c>
      <c r="E194" s="915"/>
      <c r="F194" s="916">
        <f>D194*E194</f>
        <v>0</v>
      </c>
    </row>
    <row r="195" spans="1:6">
      <c r="A195" s="1079" t="s">
        <v>1057</v>
      </c>
      <c r="B195" s="919" t="s">
        <v>2933</v>
      </c>
      <c r="C195" s="918" t="s">
        <v>31</v>
      </c>
      <c r="D195" s="1057">
        <v>3</v>
      </c>
      <c r="E195" s="915"/>
      <c r="F195" s="916">
        <f>D195*E195</f>
        <v>0</v>
      </c>
    </row>
    <row r="196" spans="1:6">
      <c r="A196" s="201"/>
      <c r="B196" s="353"/>
      <c r="C196" s="174"/>
      <c r="D196" s="186"/>
      <c r="E196" s="989"/>
      <c r="F196" s="549"/>
    </row>
    <row r="197" spans="1:6">
      <c r="A197" s="1085"/>
      <c r="B197" s="1086" t="s">
        <v>1178</v>
      </c>
      <c r="C197" s="1087"/>
      <c r="D197" s="1088"/>
      <c r="E197" s="1089"/>
      <c r="F197" s="1090"/>
    </row>
    <row r="198" spans="1:6">
      <c r="A198" s="1085"/>
      <c r="B198" s="1086"/>
      <c r="C198" s="1087"/>
      <c r="D198" s="1088"/>
      <c r="E198" s="1089"/>
      <c r="F198" s="1090"/>
    </row>
    <row r="199" spans="1:6" ht="38.25">
      <c r="A199" s="1085"/>
      <c r="B199" s="1091" t="s">
        <v>1179</v>
      </c>
      <c r="C199" s="1087"/>
      <c r="D199" s="1088"/>
      <c r="E199" s="1089"/>
      <c r="F199" s="1090"/>
    </row>
    <row r="200" spans="1:6">
      <c r="A200" s="1085"/>
      <c r="B200" s="1092"/>
      <c r="C200" s="1087"/>
      <c r="D200" s="1088"/>
      <c r="E200" s="1089"/>
      <c r="F200" s="1090"/>
    </row>
    <row r="201" spans="1:6">
      <c r="A201" s="1093" t="s">
        <v>1180</v>
      </c>
      <c r="B201" s="1094" t="s">
        <v>2926</v>
      </c>
      <c r="C201" s="1087" t="s">
        <v>31</v>
      </c>
      <c r="D201" s="1088">
        <v>2</v>
      </c>
      <c r="E201" s="909"/>
      <c r="F201" s="1095">
        <f>E201*D201</f>
        <v>0</v>
      </c>
    </row>
    <row r="202" spans="1:6" s="57" customFormat="1">
      <c r="A202" s="1079"/>
      <c r="B202" s="1096"/>
      <c r="C202" s="918"/>
      <c r="D202" s="1057"/>
      <c r="E202" s="915"/>
      <c r="F202" s="1082"/>
    </row>
    <row r="203" spans="1:6" s="57" customFormat="1">
      <c r="A203" s="174"/>
      <c r="B203" s="1097" t="s">
        <v>1259</v>
      </c>
      <c r="C203" s="174"/>
      <c r="D203" s="176"/>
      <c r="E203" s="1098"/>
      <c r="F203" s="1099"/>
    </row>
    <row r="204" spans="1:6" s="57" customFormat="1">
      <c r="A204" s="174"/>
      <c r="B204" s="1100"/>
      <c r="C204" s="174"/>
      <c r="D204" s="176"/>
      <c r="E204" s="1098"/>
      <c r="F204" s="1099"/>
    </row>
    <row r="205" spans="1:6" s="57" customFormat="1" ht="51">
      <c r="A205" s="247"/>
      <c r="B205" s="184" t="s">
        <v>2632</v>
      </c>
      <c r="C205" s="174"/>
      <c r="D205" s="176"/>
      <c r="E205" s="1098"/>
      <c r="F205" s="1099"/>
    </row>
    <row r="206" spans="1:6" s="57" customFormat="1">
      <c r="A206" s="247"/>
      <c r="B206" s="199"/>
      <c r="C206" s="174"/>
      <c r="D206" s="176"/>
      <c r="E206" s="1098"/>
      <c r="F206" s="1099"/>
    </row>
    <row r="207" spans="1:6" s="57" customFormat="1">
      <c r="A207" s="247" t="s">
        <v>239</v>
      </c>
      <c r="B207" s="189" t="s">
        <v>2926</v>
      </c>
      <c r="C207" s="174" t="s">
        <v>31</v>
      </c>
      <c r="D207" s="176">
        <v>1</v>
      </c>
      <c r="E207" s="1098"/>
      <c r="F207" s="1099">
        <f>D207*E207</f>
        <v>0</v>
      </c>
    </row>
    <row r="208" spans="1:6" s="57" customFormat="1">
      <c r="A208" s="174"/>
      <c r="B208" s="189"/>
      <c r="C208" s="174"/>
      <c r="D208" s="186"/>
      <c r="E208" s="1061"/>
      <c r="F208" s="1062"/>
    </row>
    <row r="209" spans="1:6" s="57" customFormat="1" ht="54.75" customHeight="1">
      <c r="A209" s="247"/>
      <c r="B209" s="184" t="s">
        <v>3017</v>
      </c>
      <c r="C209" s="174"/>
      <c r="D209" s="176"/>
      <c r="E209" s="1098"/>
      <c r="F209" s="1099"/>
    </row>
    <row r="210" spans="1:6" s="57" customFormat="1">
      <c r="A210" s="247"/>
      <c r="B210" s="199"/>
      <c r="C210" s="174"/>
      <c r="D210" s="176"/>
      <c r="E210" s="1098"/>
      <c r="F210" s="1099"/>
    </row>
    <row r="211" spans="1:6" s="57" customFormat="1">
      <c r="A211" s="247" t="s">
        <v>1260</v>
      </c>
      <c r="B211" s="189" t="s">
        <v>2925</v>
      </c>
      <c r="C211" s="174" t="s">
        <v>31</v>
      </c>
      <c r="D211" s="176">
        <v>1</v>
      </c>
      <c r="E211" s="909"/>
      <c r="F211" s="1099">
        <f>D211*E211</f>
        <v>0</v>
      </c>
    </row>
    <row r="212" spans="1:6" s="57" customFormat="1">
      <c r="A212" s="247" t="s">
        <v>1261</v>
      </c>
      <c r="B212" s="189" t="s">
        <v>2926</v>
      </c>
      <c r="C212" s="174" t="s">
        <v>31</v>
      </c>
      <c r="D212" s="176">
        <v>1</v>
      </c>
      <c r="E212" s="909"/>
      <c r="F212" s="1099">
        <f>D212*E212</f>
        <v>0</v>
      </c>
    </row>
    <row r="213" spans="1:6" s="57" customFormat="1">
      <c r="A213" s="247"/>
      <c r="B213" s="63"/>
      <c r="C213" s="174"/>
      <c r="D213" s="176"/>
      <c r="E213" s="1098"/>
      <c r="F213" s="1099"/>
    </row>
    <row r="214" spans="1:6" s="57" customFormat="1" ht="63.75">
      <c r="A214" s="247"/>
      <c r="B214" s="184" t="s">
        <v>2633</v>
      </c>
      <c r="C214" s="174"/>
      <c r="D214" s="176"/>
      <c r="E214" s="1098"/>
      <c r="F214" s="1099"/>
    </row>
    <row r="215" spans="1:6" s="57" customFormat="1">
      <c r="A215" s="247"/>
      <c r="B215" s="63"/>
      <c r="C215" s="174"/>
      <c r="D215" s="176"/>
      <c r="E215" s="1098"/>
      <c r="F215" s="1099"/>
    </row>
    <row r="216" spans="1:6" s="57" customFormat="1">
      <c r="A216" s="1101" t="s">
        <v>1262</v>
      </c>
      <c r="B216" s="189" t="s">
        <v>2926</v>
      </c>
      <c r="C216" s="545" t="s">
        <v>31</v>
      </c>
      <c r="D216" s="900">
        <v>1</v>
      </c>
      <c r="E216" s="1098"/>
      <c r="F216" s="1099">
        <f>D216*E216</f>
        <v>0</v>
      </c>
    </row>
    <row r="217" spans="1:6" s="57" customFormat="1">
      <c r="A217" s="1101" t="s">
        <v>1263</v>
      </c>
      <c r="B217" s="189" t="s">
        <v>2927</v>
      </c>
      <c r="C217" s="545" t="s">
        <v>31</v>
      </c>
      <c r="D217" s="900">
        <v>1</v>
      </c>
      <c r="E217" s="909"/>
      <c r="F217" s="1099">
        <f>D217*E217</f>
        <v>0</v>
      </c>
    </row>
    <row r="218" spans="1:6" s="57" customFormat="1">
      <c r="A218" s="1101"/>
      <c r="B218" s="63"/>
      <c r="C218" s="545"/>
      <c r="D218" s="900"/>
      <c r="E218" s="1102"/>
      <c r="F218" s="1099"/>
    </row>
    <row r="219" spans="1:6" s="57" customFormat="1">
      <c r="A219" s="1079"/>
      <c r="B219" s="1103" t="s">
        <v>1264</v>
      </c>
      <c r="C219" s="918"/>
      <c r="D219" s="1057"/>
      <c r="E219" s="915"/>
      <c r="F219" s="1082"/>
    </row>
    <row r="220" spans="1:6" s="57" customFormat="1">
      <c r="A220" s="1079"/>
      <c r="B220" s="1096"/>
      <c r="C220" s="918"/>
      <c r="D220" s="1057"/>
      <c r="E220" s="915"/>
      <c r="F220" s="1082"/>
    </row>
    <row r="221" spans="1:6" s="57" customFormat="1">
      <c r="A221" s="1104"/>
      <c r="B221" s="1105" t="s">
        <v>1076</v>
      </c>
      <c r="C221" s="914"/>
      <c r="D221" s="1106"/>
      <c r="E221" s="1107"/>
      <c r="F221" s="1082"/>
    </row>
    <row r="222" spans="1:6" s="57" customFormat="1">
      <c r="A222" s="1104"/>
      <c r="B222" s="924"/>
      <c r="C222" s="914"/>
      <c r="D222" s="1106"/>
      <c r="E222" s="1107"/>
      <c r="F222" s="1082"/>
    </row>
    <row r="223" spans="1:6" s="57" customFormat="1">
      <c r="A223" s="1104"/>
      <c r="B223" s="1065" t="s">
        <v>1077</v>
      </c>
      <c r="C223" s="914"/>
      <c r="D223" s="1106"/>
      <c r="E223" s="1107"/>
      <c r="F223" s="1082"/>
    </row>
    <row r="224" spans="1:6" s="57" customFormat="1">
      <c r="A224" s="1104"/>
      <c r="B224" s="1065"/>
      <c r="C224" s="914"/>
      <c r="D224" s="1106"/>
      <c r="E224" s="1107"/>
      <c r="F224" s="1082"/>
    </row>
    <row r="225" spans="1:6" s="57" customFormat="1" ht="66" customHeight="1">
      <c r="A225" s="1108"/>
      <c r="B225" s="1109" t="s">
        <v>1265</v>
      </c>
      <c r="C225" s="1052"/>
      <c r="D225" s="1110"/>
      <c r="E225" s="1111"/>
      <c r="F225" s="1082"/>
    </row>
    <row r="226" spans="1:6" s="57" customFormat="1">
      <c r="A226" s="1108"/>
      <c r="B226" s="1112"/>
      <c r="C226" s="1052"/>
      <c r="D226" s="1110"/>
      <c r="E226" s="1111"/>
      <c r="F226" s="1082"/>
    </row>
    <row r="227" spans="1:6" s="57" customFormat="1">
      <c r="A227" s="1113" t="s">
        <v>1079</v>
      </c>
      <c r="B227" s="1056" t="s">
        <v>226</v>
      </c>
      <c r="C227" s="1055" t="s">
        <v>31</v>
      </c>
      <c r="D227" s="1114">
        <v>7</v>
      </c>
      <c r="E227" s="1115"/>
      <c r="F227" s="1082">
        <f>D227*E227</f>
        <v>0</v>
      </c>
    </row>
    <row r="228" spans="1:6" s="57" customFormat="1">
      <c r="A228" s="1113" t="s">
        <v>1266</v>
      </c>
      <c r="B228" s="1056" t="s">
        <v>1267</v>
      </c>
      <c r="C228" s="1055" t="s">
        <v>31</v>
      </c>
      <c r="D228" s="1114">
        <v>4</v>
      </c>
      <c r="E228" s="1115"/>
      <c r="F228" s="1082">
        <f>D228*E228</f>
        <v>0</v>
      </c>
    </row>
    <row r="229" spans="1:6" s="57" customFormat="1">
      <c r="A229" s="1113" t="s">
        <v>1268</v>
      </c>
      <c r="B229" s="1056" t="s">
        <v>1269</v>
      </c>
      <c r="C229" s="1055" t="s">
        <v>31</v>
      </c>
      <c r="D229" s="1114">
        <v>4</v>
      </c>
      <c r="E229" s="1115"/>
      <c r="F229" s="1082">
        <f>D229*E229</f>
        <v>0</v>
      </c>
    </row>
    <row r="230" spans="1:6" s="57" customFormat="1">
      <c r="A230" s="1079"/>
      <c r="B230" s="1096"/>
      <c r="C230" s="918"/>
      <c r="D230" s="1057"/>
      <c r="E230" s="915"/>
      <c r="F230" s="1082"/>
    </row>
    <row r="231" spans="1:6" s="57" customFormat="1">
      <c r="A231" s="50"/>
      <c r="B231" s="51"/>
      <c r="C231" s="52"/>
      <c r="D231" s="454"/>
      <c r="E231" s="1001" t="s">
        <v>48</v>
      </c>
      <c r="F231" s="1002">
        <f>SUM(F178:F230)</f>
        <v>0</v>
      </c>
    </row>
    <row r="232" spans="1:6" s="57" customFormat="1">
      <c r="A232" s="1079"/>
      <c r="B232" s="1096"/>
      <c r="C232" s="918"/>
      <c r="D232" s="1057"/>
      <c r="E232" s="915"/>
      <c r="F232" s="1082"/>
    </row>
    <row r="233" spans="1:6">
      <c r="A233" s="1104"/>
      <c r="B233" s="1105" t="s">
        <v>243</v>
      </c>
      <c r="C233" s="914"/>
      <c r="D233" s="1106"/>
      <c r="E233" s="1107"/>
      <c r="F233" s="1082"/>
    </row>
    <row r="234" spans="1:6">
      <c r="A234" s="1104"/>
      <c r="B234" s="1105"/>
      <c r="C234" s="914"/>
      <c r="D234" s="1106"/>
      <c r="E234" s="1107"/>
      <c r="F234" s="1082"/>
    </row>
    <row r="235" spans="1:6" ht="29.25" customHeight="1">
      <c r="A235" s="1116"/>
      <c r="B235" s="903" t="s">
        <v>1270</v>
      </c>
      <c r="C235" s="1004"/>
      <c r="D235" s="1117"/>
      <c r="E235" s="875"/>
      <c r="F235" s="1082"/>
    </row>
    <row r="236" spans="1:6">
      <c r="A236" s="1116"/>
      <c r="B236" s="903"/>
      <c r="C236" s="1004"/>
      <c r="D236" s="1117"/>
      <c r="E236" s="875"/>
      <c r="F236" s="1082"/>
    </row>
    <row r="237" spans="1:6">
      <c r="A237" s="1118" t="s">
        <v>1271</v>
      </c>
      <c r="B237" s="1119" t="s">
        <v>226</v>
      </c>
      <c r="C237" s="898" t="s">
        <v>31</v>
      </c>
      <c r="D237" s="900">
        <v>5</v>
      </c>
      <c r="E237" s="875"/>
      <c r="F237" s="1082">
        <f>D237*E237</f>
        <v>0</v>
      </c>
    </row>
    <row r="238" spans="1:6">
      <c r="A238" s="1118" t="s">
        <v>1272</v>
      </c>
      <c r="B238" s="1119" t="s">
        <v>1273</v>
      </c>
      <c r="C238" s="898" t="s">
        <v>31</v>
      </c>
      <c r="D238" s="900">
        <v>2</v>
      </c>
      <c r="E238" s="875"/>
      <c r="F238" s="1082">
        <f>D238*E238</f>
        <v>0</v>
      </c>
    </row>
    <row r="239" spans="1:6">
      <c r="A239" s="1118"/>
      <c r="B239" s="1119"/>
      <c r="C239" s="898"/>
      <c r="D239" s="900"/>
      <c r="E239" s="875"/>
      <c r="F239" s="1082"/>
    </row>
    <row r="240" spans="1:6">
      <c r="A240" s="174"/>
      <c r="B240" s="1097" t="s">
        <v>246</v>
      </c>
      <c r="C240" s="174"/>
      <c r="D240" s="186"/>
      <c r="E240" s="1061"/>
      <c r="F240" s="1062"/>
    </row>
    <row r="241" spans="1:6">
      <c r="A241" s="174"/>
      <c r="B241" s="1097"/>
      <c r="C241" s="174"/>
      <c r="D241" s="186"/>
      <c r="E241" s="1061"/>
      <c r="F241" s="1062"/>
    </row>
    <row r="242" spans="1:6" ht="51">
      <c r="A242" s="174"/>
      <c r="B242" s="273" t="s">
        <v>1274</v>
      </c>
      <c r="C242" s="174"/>
      <c r="D242" s="186"/>
      <c r="E242" s="1061"/>
      <c r="F242" s="1062"/>
    </row>
    <row r="243" spans="1:6">
      <c r="A243" s="174"/>
      <c r="B243" s="189"/>
      <c r="C243" s="174"/>
      <c r="D243" s="186"/>
      <c r="E243" s="1061"/>
      <c r="F243" s="1062"/>
    </row>
    <row r="244" spans="1:6">
      <c r="A244" s="247" t="s">
        <v>1275</v>
      </c>
      <c r="B244" s="189" t="s">
        <v>226</v>
      </c>
      <c r="C244" s="174" t="s">
        <v>31</v>
      </c>
      <c r="D244" s="186">
        <v>2</v>
      </c>
      <c r="E244" s="1061"/>
      <c r="F244" s="1062">
        <f>E244*D244</f>
        <v>0</v>
      </c>
    </row>
    <row r="245" spans="1:6">
      <c r="A245" s="247"/>
      <c r="B245" s="189"/>
      <c r="C245" s="174"/>
      <c r="D245" s="186"/>
      <c r="E245" s="1061"/>
      <c r="F245" s="1062"/>
    </row>
    <row r="246" spans="1:6">
      <c r="A246" s="1116"/>
      <c r="B246" s="1120" t="s">
        <v>1276</v>
      </c>
      <c r="C246" s="1004"/>
      <c r="D246" s="1117"/>
      <c r="E246" s="875"/>
      <c r="F246" s="1062"/>
    </row>
    <row r="247" spans="1:6">
      <c r="A247" s="1116"/>
      <c r="B247" s="1119"/>
      <c r="C247" s="1004"/>
      <c r="D247" s="1117"/>
      <c r="E247" s="875"/>
      <c r="F247" s="1062"/>
    </row>
    <row r="248" spans="1:6">
      <c r="A248" s="1116"/>
      <c r="B248" s="912" t="s">
        <v>1277</v>
      </c>
      <c r="C248" s="1004"/>
      <c r="D248" s="1117"/>
      <c r="E248" s="875"/>
      <c r="F248" s="1062"/>
    </row>
    <row r="249" spans="1:6">
      <c r="A249" s="1116"/>
      <c r="B249" s="1119"/>
      <c r="C249" s="1004"/>
      <c r="D249" s="1117"/>
      <c r="E249" s="875"/>
      <c r="F249" s="1062"/>
    </row>
    <row r="250" spans="1:6" ht="29.25" customHeight="1">
      <c r="A250" s="1116"/>
      <c r="B250" s="903" t="s">
        <v>1278</v>
      </c>
      <c r="C250" s="1004"/>
      <c r="D250" s="1117"/>
      <c r="E250" s="875"/>
      <c r="F250" s="1062"/>
    </row>
    <row r="251" spans="1:6">
      <c r="A251" s="1116"/>
      <c r="B251" s="903"/>
      <c r="C251" s="1004"/>
      <c r="D251" s="1117"/>
      <c r="E251" s="875"/>
      <c r="F251" s="1062"/>
    </row>
    <row r="252" spans="1:6">
      <c r="A252" s="1118" t="s">
        <v>1279</v>
      </c>
      <c r="B252" s="1119" t="s">
        <v>1280</v>
      </c>
      <c r="C252" s="898" t="s">
        <v>209</v>
      </c>
      <c r="D252" s="900">
        <v>100</v>
      </c>
      <c r="E252" s="875"/>
      <c r="F252" s="1006">
        <f>D252*E252</f>
        <v>0</v>
      </c>
    </row>
    <row r="253" spans="1:6">
      <c r="A253" s="201"/>
      <c r="B253" s="1121"/>
      <c r="C253" s="174"/>
      <c r="D253" s="1122"/>
      <c r="E253" s="989"/>
      <c r="F253" s="549"/>
    </row>
    <row r="254" spans="1:6">
      <c r="A254" s="1101"/>
      <c r="B254" s="175" t="s">
        <v>255</v>
      </c>
      <c r="C254" s="545"/>
      <c r="D254" s="1007"/>
      <c r="E254" s="1123"/>
      <c r="F254" s="1124"/>
    </row>
    <row r="255" spans="1:6">
      <c r="A255" s="991"/>
      <c r="B255" s="354"/>
      <c r="C255" s="261"/>
      <c r="D255" s="1125"/>
      <c r="E255" s="989"/>
      <c r="F255" s="549"/>
    </row>
    <row r="256" spans="1:6">
      <c r="A256" s="174"/>
      <c r="B256" s="1097" t="s">
        <v>256</v>
      </c>
      <c r="C256" s="174"/>
      <c r="D256" s="186"/>
      <c r="E256" s="1061"/>
      <c r="F256" s="1062"/>
    </row>
    <row r="257" spans="1:6">
      <c r="A257" s="174"/>
      <c r="B257" s="183"/>
      <c r="C257" s="174"/>
      <c r="D257" s="186"/>
      <c r="E257" s="1061"/>
      <c r="F257" s="1062"/>
    </row>
    <row r="258" spans="1:6">
      <c r="A258" s="1126" t="s">
        <v>257</v>
      </c>
      <c r="B258" s="1127" t="s">
        <v>1281</v>
      </c>
      <c r="C258" s="918" t="s">
        <v>31</v>
      </c>
      <c r="D258" s="1057">
        <v>10</v>
      </c>
      <c r="E258" s="1107"/>
      <c r="F258" s="1082">
        <f>D258*E258</f>
        <v>0</v>
      </c>
    </row>
    <row r="259" spans="1:6">
      <c r="A259" s="1126" t="s">
        <v>1074</v>
      </c>
      <c r="B259" s="1128" t="s">
        <v>262</v>
      </c>
      <c r="C259" s="918" t="s">
        <v>31</v>
      </c>
      <c r="D259" s="1057">
        <v>2</v>
      </c>
      <c r="E259" s="1107"/>
      <c r="F259" s="1082">
        <f>D259*E259</f>
        <v>0</v>
      </c>
    </row>
    <row r="260" spans="1:6">
      <c r="A260" s="1126" t="s">
        <v>259</v>
      </c>
      <c r="B260" s="1127" t="s">
        <v>1282</v>
      </c>
      <c r="C260" s="918" t="s">
        <v>31</v>
      </c>
      <c r="D260" s="1057">
        <v>5</v>
      </c>
      <c r="E260" s="1107"/>
      <c r="F260" s="1082">
        <f>D260*E260</f>
        <v>0</v>
      </c>
    </row>
    <row r="261" spans="1:6">
      <c r="A261" s="1126" t="s">
        <v>261</v>
      </c>
      <c r="B261" s="1112" t="s">
        <v>1283</v>
      </c>
      <c r="C261" s="918" t="s">
        <v>31</v>
      </c>
      <c r="D261" s="1057">
        <v>12</v>
      </c>
      <c r="E261" s="1107"/>
      <c r="F261" s="1082">
        <f>D261*E261</f>
        <v>0</v>
      </c>
    </row>
    <row r="262" spans="1:6">
      <c r="A262" s="1118"/>
      <c r="B262" s="1119"/>
      <c r="C262" s="898"/>
      <c r="D262" s="900"/>
      <c r="E262" s="875"/>
      <c r="F262" s="1082"/>
    </row>
    <row r="263" spans="1:6" ht="25.5">
      <c r="A263" s="174"/>
      <c r="B263" s="292" t="s">
        <v>195</v>
      </c>
      <c r="C263" s="174"/>
      <c r="D263" s="186"/>
      <c r="E263" s="1061"/>
      <c r="F263" s="1062"/>
    </row>
    <row r="264" spans="1:6">
      <c r="A264" s="174"/>
      <c r="B264" s="189"/>
      <c r="C264" s="174"/>
      <c r="D264" s="186"/>
      <c r="E264" s="1061"/>
      <c r="F264" s="1062"/>
    </row>
    <row r="265" spans="1:6">
      <c r="A265" s="174"/>
      <c r="B265" s="175" t="s">
        <v>265</v>
      </c>
      <c r="C265" s="174"/>
      <c r="D265" s="186"/>
      <c r="E265" s="1061"/>
      <c r="F265" s="1062"/>
    </row>
    <row r="266" spans="1:6">
      <c r="A266" s="174"/>
      <c r="B266" s="189"/>
      <c r="C266" s="174"/>
      <c r="D266" s="186"/>
      <c r="E266" s="1061"/>
      <c r="F266" s="1062"/>
    </row>
    <row r="267" spans="1:6">
      <c r="A267" s="174"/>
      <c r="B267" s="293" t="s">
        <v>1080</v>
      </c>
      <c r="C267" s="174"/>
      <c r="D267" s="186"/>
      <c r="E267" s="1061"/>
      <c r="F267" s="1062"/>
    </row>
    <row r="268" spans="1:6">
      <c r="A268" s="174"/>
      <c r="B268" s="293"/>
      <c r="C268" s="174"/>
      <c r="D268" s="186"/>
      <c r="E268" s="1061"/>
      <c r="F268" s="1062"/>
    </row>
    <row r="269" spans="1:6">
      <c r="A269" s="174"/>
      <c r="B269" s="199" t="s">
        <v>266</v>
      </c>
      <c r="C269" s="174"/>
      <c r="D269" s="186"/>
      <c r="E269" s="1061"/>
      <c r="F269" s="1062"/>
    </row>
    <row r="270" spans="1:6">
      <c r="A270" s="174"/>
      <c r="B270" s="189"/>
      <c r="C270" s="174"/>
      <c r="D270" s="186"/>
      <c r="E270" s="1061"/>
      <c r="F270" s="1062"/>
    </row>
    <row r="271" spans="1:6">
      <c r="A271" s="174" t="s">
        <v>267</v>
      </c>
      <c r="B271" s="189" t="s">
        <v>268</v>
      </c>
      <c r="C271" s="174" t="s">
        <v>88</v>
      </c>
      <c r="D271" s="265">
        <v>3</v>
      </c>
      <c r="E271" s="1061"/>
      <c r="F271" s="1062">
        <f>E271*D271</f>
        <v>0</v>
      </c>
    </row>
    <row r="272" spans="1:6">
      <c r="A272" s="953"/>
      <c r="B272" s="513"/>
      <c r="C272" s="65"/>
      <c r="D272" s="500"/>
      <c r="E272" s="989"/>
      <c r="F272" s="549"/>
    </row>
    <row r="273" spans="1:6">
      <c r="A273" s="174"/>
      <c r="B273" s="175" t="s">
        <v>269</v>
      </c>
      <c r="C273" s="174"/>
      <c r="D273" s="186"/>
      <c r="E273" s="1061"/>
      <c r="F273" s="1062"/>
    </row>
    <row r="274" spans="1:6">
      <c r="A274" s="174"/>
      <c r="B274" s="175"/>
      <c r="C274" s="174"/>
      <c r="D274" s="186"/>
      <c r="E274" s="1061"/>
      <c r="F274" s="1062"/>
    </row>
    <row r="275" spans="1:6" ht="25.5">
      <c r="A275" s="174"/>
      <c r="B275" s="199" t="s">
        <v>272</v>
      </c>
      <c r="C275" s="174"/>
      <c r="D275" s="186"/>
      <c r="E275" s="1061"/>
      <c r="F275" s="1062"/>
    </row>
    <row r="276" spans="1:6">
      <c r="A276" s="174"/>
      <c r="B276" s="189"/>
      <c r="C276" s="174"/>
      <c r="D276" s="186"/>
      <c r="E276" s="1061"/>
      <c r="F276" s="1062"/>
    </row>
    <row r="277" spans="1:6">
      <c r="A277" s="174" t="s">
        <v>273</v>
      </c>
      <c r="B277" s="189" t="s">
        <v>2938</v>
      </c>
      <c r="C277" s="174" t="s">
        <v>209</v>
      </c>
      <c r="D277" s="186">
        <v>150</v>
      </c>
      <c r="E277" s="1061"/>
      <c r="F277" s="1062">
        <f>E277*D277</f>
        <v>0</v>
      </c>
    </row>
    <row r="278" spans="1:6">
      <c r="A278" s="1118" t="s">
        <v>1188</v>
      </c>
      <c r="B278" s="1119" t="s">
        <v>2937</v>
      </c>
      <c r="C278" s="898" t="s">
        <v>209</v>
      </c>
      <c r="D278" s="900">
        <v>50</v>
      </c>
      <c r="E278" s="875"/>
      <c r="F278" s="876">
        <f>D278*E278</f>
        <v>0</v>
      </c>
    </row>
    <row r="279" spans="1:6">
      <c r="A279" s="247"/>
      <c r="B279" s="189"/>
      <c r="C279" s="174"/>
      <c r="D279" s="186"/>
      <c r="E279" s="1061"/>
      <c r="F279" s="1062"/>
    </row>
    <row r="280" spans="1:6">
      <c r="A280" s="1104"/>
      <c r="B280" s="1105" t="s">
        <v>274</v>
      </c>
      <c r="C280" s="914"/>
      <c r="D280" s="1106"/>
      <c r="E280" s="1107"/>
      <c r="F280" s="1082"/>
    </row>
    <row r="281" spans="1:6">
      <c r="A281" s="1104"/>
      <c r="B281" s="924"/>
      <c r="C281" s="914"/>
      <c r="D281" s="1106"/>
      <c r="E281" s="1107"/>
      <c r="F281" s="1082"/>
    </row>
    <row r="282" spans="1:6">
      <c r="A282" s="1104"/>
      <c r="B282" s="1065" t="s">
        <v>275</v>
      </c>
      <c r="C282" s="914"/>
      <c r="D282" s="1106"/>
      <c r="E282" s="1107"/>
      <c r="F282" s="1082"/>
    </row>
    <row r="283" spans="1:6">
      <c r="A283" s="1104"/>
      <c r="B283" s="1065"/>
      <c r="C283" s="914"/>
      <c r="D283" s="1106"/>
      <c r="E283" s="1107"/>
      <c r="F283" s="1082"/>
    </row>
    <row r="284" spans="1:6" ht="25.5">
      <c r="A284" s="1104"/>
      <c r="B284" s="1129" t="s">
        <v>1284</v>
      </c>
      <c r="C284" s="914"/>
      <c r="D284" s="1106"/>
      <c r="E284" s="1107"/>
      <c r="F284" s="1082"/>
    </row>
    <row r="285" spans="1:6">
      <c r="A285" s="1104"/>
      <c r="B285" s="924"/>
      <c r="C285" s="914"/>
      <c r="D285" s="1106"/>
      <c r="E285" s="1107"/>
      <c r="F285" s="1082"/>
    </row>
    <row r="286" spans="1:6">
      <c r="A286" s="1079" t="s">
        <v>276</v>
      </c>
      <c r="B286" s="924" t="s">
        <v>2938</v>
      </c>
      <c r="C286" s="918" t="s">
        <v>31</v>
      </c>
      <c r="D286" s="1057">
        <v>6</v>
      </c>
      <c r="E286" s="875"/>
      <c r="F286" s="1082">
        <f>D286*E286</f>
        <v>0</v>
      </c>
    </row>
    <row r="287" spans="1:6">
      <c r="A287" s="1079"/>
      <c r="B287" s="924"/>
      <c r="C287" s="918"/>
      <c r="D287" s="1057"/>
      <c r="E287" s="875"/>
      <c r="F287" s="1082"/>
    </row>
    <row r="288" spans="1:6" ht="25.5">
      <c r="A288" s="1116"/>
      <c r="B288" s="903" t="s">
        <v>1285</v>
      </c>
      <c r="C288" s="1004"/>
      <c r="D288" s="1117"/>
      <c r="E288" s="875"/>
      <c r="F288" s="876"/>
    </row>
    <row r="289" spans="1:6">
      <c r="A289" s="1116"/>
      <c r="B289" s="1119"/>
      <c r="C289" s="1004"/>
      <c r="D289" s="1117"/>
      <c r="E289" s="875"/>
      <c r="F289" s="876"/>
    </row>
    <row r="290" spans="1:6">
      <c r="A290" s="1118" t="s">
        <v>1286</v>
      </c>
      <c r="B290" s="1119" t="s">
        <v>2921</v>
      </c>
      <c r="C290" s="898" t="s">
        <v>31</v>
      </c>
      <c r="D290" s="900">
        <v>3</v>
      </c>
      <c r="E290" s="875"/>
      <c r="F290" s="876">
        <f>D290*E290</f>
        <v>0</v>
      </c>
    </row>
    <row r="291" spans="1:6">
      <c r="A291" s="1118"/>
      <c r="B291" s="1119"/>
      <c r="C291" s="898"/>
      <c r="D291" s="900"/>
      <c r="E291" s="875"/>
      <c r="F291" s="1082"/>
    </row>
    <row r="292" spans="1:6">
      <c r="A292" s="50"/>
      <c r="B292" s="51"/>
      <c r="C292" s="52"/>
      <c r="D292" s="454"/>
      <c r="E292" s="1001" t="s">
        <v>48</v>
      </c>
      <c r="F292" s="1002">
        <f>SUM(F232:F291)</f>
        <v>0</v>
      </c>
    </row>
    <row r="293" spans="1:6">
      <c r="A293" s="1104"/>
      <c r="B293" s="924"/>
      <c r="C293" s="914"/>
      <c r="D293" s="1106"/>
      <c r="E293" s="1107"/>
      <c r="F293" s="1082"/>
    </row>
    <row r="294" spans="1:6">
      <c r="A294" s="1116"/>
      <c r="B294" s="1120" t="s">
        <v>1287</v>
      </c>
      <c r="C294" s="1004"/>
      <c r="D294" s="1117"/>
      <c r="E294" s="875"/>
      <c r="F294" s="876"/>
    </row>
    <row r="295" spans="1:6">
      <c r="A295" s="1118"/>
      <c r="B295" s="1119"/>
      <c r="C295" s="1004"/>
      <c r="D295" s="1117"/>
      <c r="E295" s="875"/>
      <c r="F295" s="876"/>
    </row>
    <row r="296" spans="1:6">
      <c r="A296" s="898"/>
      <c r="B296" s="1130" t="s">
        <v>1288</v>
      </c>
      <c r="C296" s="898"/>
      <c r="D296" s="546"/>
      <c r="E296" s="1131"/>
      <c r="F296" s="876"/>
    </row>
    <row r="297" spans="1:6">
      <c r="A297" s="898"/>
      <c r="B297" s="1130"/>
      <c r="C297" s="898"/>
      <c r="D297" s="546"/>
      <c r="E297" s="1131"/>
      <c r="F297" s="876"/>
    </row>
    <row r="298" spans="1:6" ht="28.5" customHeight="1">
      <c r="A298" s="898"/>
      <c r="B298" s="921" t="s">
        <v>1289</v>
      </c>
      <c r="C298" s="898"/>
      <c r="D298" s="546"/>
      <c r="E298" s="1131"/>
      <c r="F298" s="876"/>
    </row>
    <row r="299" spans="1:6">
      <c r="A299" s="898"/>
      <c r="B299" s="922"/>
      <c r="C299" s="898"/>
      <c r="D299" s="546"/>
      <c r="E299" s="1131"/>
      <c r="F299" s="876"/>
    </row>
    <row r="300" spans="1:6">
      <c r="A300" s="898" t="s">
        <v>1290</v>
      </c>
      <c r="B300" s="922" t="s">
        <v>1291</v>
      </c>
      <c r="C300" s="898" t="s">
        <v>96</v>
      </c>
      <c r="D300" s="546">
        <v>1200</v>
      </c>
      <c r="E300" s="1131"/>
      <c r="F300" s="876">
        <f>E300*D300</f>
        <v>0</v>
      </c>
    </row>
    <row r="301" spans="1:6">
      <c r="A301" s="898"/>
      <c r="B301" s="922"/>
      <c r="C301" s="898"/>
      <c r="D301" s="546"/>
      <c r="E301" s="1131"/>
      <c r="F301" s="876"/>
    </row>
    <row r="302" spans="1:6">
      <c r="A302" s="922"/>
      <c r="B302" s="1130" t="s">
        <v>1292</v>
      </c>
      <c r="C302" s="1004"/>
      <c r="D302" s="1132"/>
      <c r="E302" s="1131"/>
      <c r="F302" s="1062"/>
    </row>
    <row r="303" spans="1:6">
      <c r="A303" s="922"/>
      <c r="B303" s="922"/>
      <c r="C303" s="1004"/>
      <c r="D303" s="1132"/>
      <c r="E303" s="1131"/>
      <c r="F303" s="1062"/>
    </row>
    <row r="304" spans="1:6" ht="38.25" customHeight="1">
      <c r="A304" s="922"/>
      <c r="B304" s="921" t="s">
        <v>1293</v>
      </c>
      <c r="C304" s="1004"/>
      <c r="D304" s="1132"/>
      <c r="E304" s="1131"/>
      <c r="F304" s="1062"/>
    </row>
    <row r="305" spans="1:6">
      <c r="A305" s="922"/>
      <c r="B305" s="922"/>
      <c r="C305" s="1004"/>
      <c r="D305" s="1132"/>
      <c r="E305" s="1131"/>
      <c r="F305" s="1062"/>
    </row>
    <row r="306" spans="1:6">
      <c r="A306" s="898" t="s">
        <v>1294</v>
      </c>
      <c r="B306" s="922" t="s">
        <v>1291</v>
      </c>
      <c r="C306" s="898" t="s">
        <v>96</v>
      </c>
      <c r="D306" s="1133">
        <v>1200</v>
      </c>
      <c r="E306" s="1131"/>
      <c r="F306" s="1062">
        <f>D306*E306</f>
        <v>0</v>
      </c>
    </row>
    <row r="307" spans="1:6">
      <c r="A307" s="898"/>
      <c r="B307" s="922"/>
      <c r="C307" s="898"/>
      <c r="D307" s="546"/>
      <c r="E307" s="1131"/>
      <c r="F307" s="876"/>
    </row>
    <row r="308" spans="1:6">
      <c r="A308" s="898"/>
      <c r="B308" s="1130" t="s">
        <v>1295</v>
      </c>
      <c r="C308" s="898"/>
      <c r="D308" s="546"/>
      <c r="E308" s="1131"/>
      <c r="F308" s="876"/>
    </row>
    <row r="309" spans="1:6">
      <c r="A309" s="898"/>
      <c r="B309" s="922"/>
      <c r="C309" s="898"/>
      <c r="D309" s="546"/>
      <c r="E309" s="1131"/>
      <c r="F309" s="876"/>
    </row>
    <row r="310" spans="1:6" ht="25.5">
      <c r="A310" s="898" t="s">
        <v>1296</v>
      </c>
      <c r="B310" s="1765" t="s">
        <v>1747</v>
      </c>
      <c r="C310" s="898" t="s">
        <v>96</v>
      </c>
      <c r="D310" s="546">
        <f>D300</f>
        <v>1200</v>
      </c>
      <c r="E310" s="1131"/>
      <c r="F310" s="876">
        <f>E310*D310</f>
        <v>0</v>
      </c>
    </row>
    <row r="311" spans="1:6">
      <c r="A311" s="1118"/>
      <c r="B311" s="1039"/>
      <c r="C311" s="898"/>
      <c r="D311" s="1134"/>
      <c r="E311" s="875"/>
      <c r="F311" s="876"/>
    </row>
    <row r="312" spans="1:6">
      <c r="A312" s="1118"/>
      <c r="B312" s="1120" t="s">
        <v>1297</v>
      </c>
      <c r="C312" s="898"/>
      <c r="D312" s="1135"/>
      <c r="E312" s="875"/>
      <c r="F312" s="876"/>
    </row>
    <row r="313" spans="1:6">
      <c r="A313" s="1118"/>
      <c r="B313" s="1119"/>
      <c r="C313" s="898"/>
      <c r="D313" s="1135"/>
      <c r="E313" s="875"/>
      <c r="F313" s="876"/>
    </row>
    <row r="314" spans="1:6" ht="25.5">
      <c r="A314" s="1118"/>
      <c r="B314" s="1136" t="s">
        <v>1298</v>
      </c>
      <c r="C314" s="898"/>
      <c r="D314" s="1135"/>
      <c r="E314" s="875"/>
      <c r="F314" s="876"/>
    </row>
    <row r="315" spans="1:6">
      <c r="A315" s="1118"/>
      <c r="B315" s="1119"/>
      <c r="C315" s="898"/>
      <c r="D315" s="1137"/>
      <c r="E315" s="875"/>
      <c r="F315" s="876"/>
    </row>
    <row r="316" spans="1:6">
      <c r="A316" s="1118" t="s">
        <v>1299</v>
      </c>
      <c r="B316" s="1119" t="s">
        <v>1300</v>
      </c>
      <c r="C316" s="898" t="s">
        <v>209</v>
      </c>
      <c r="D316" s="1101">
        <v>520</v>
      </c>
      <c r="E316" s="875"/>
      <c r="F316" s="876">
        <f>D316*E316</f>
        <v>0</v>
      </c>
    </row>
    <row r="317" spans="1:6">
      <c r="A317" s="1118" t="s">
        <v>1301</v>
      </c>
      <c r="B317" s="1119" t="s">
        <v>1302</v>
      </c>
      <c r="C317" s="898" t="s">
        <v>209</v>
      </c>
      <c r="D317" s="1101">
        <v>30</v>
      </c>
      <c r="E317" s="875"/>
      <c r="F317" s="876">
        <f>D317*E317</f>
        <v>0</v>
      </c>
    </row>
    <row r="318" spans="1:6">
      <c r="A318" s="247"/>
      <c r="B318" s="260"/>
      <c r="C318" s="174"/>
      <c r="D318" s="201"/>
      <c r="E318" s="1061"/>
      <c r="F318" s="1062"/>
    </row>
    <row r="319" spans="1:6">
      <c r="A319" s="1104"/>
      <c r="B319" s="1105" t="s">
        <v>1303</v>
      </c>
      <c r="C319" s="914"/>
      <c r="D319" s="1138"/>
      <c r="E319" s="1107"/>
      <c r="F319" s="1082"/>
    </row>
    <row r="320" spans="1:6">
      <c r="A320" s="1104"/>
      <c r="B320" s="924"/>
      <c r="C320" s="914"/>
      <c r="D320" s="1138"/>
      <c r="E320" s="1107"/>
      <c r="F320" s="1082"/>
    </row>
    <row r="321" spans="1:6" ht="25.5">
      <c r="A321" s="1079" t="s">
        <v>1304</v>
      </c>
      <c r="B321" s="1765" t="s">
        <v>1747</v>
      </c>
      <c r="C321" s="918" t="s">
        <v>96</v>
      </c>
      <c r="D321" s="1113">
        <v>350</v>
      </c>
      <c r="E321" s="1107"/>
      <c r="F321" s="1082">
        <f>D321*E321</f>
        <v>0</v>
      </c>
    </row>
    <row r="322" spans="1:6">
      <c r="A322" s="1079"/>
      <c r="B322" s="1139"/>
      <c r="C322" s="918"/>
      <c r="D322" s="1113"/>
      <c r="E322" s="1107"/>
      <c r="F322" s="1082"/>
    </row>
    <row r="323" spans="1:6">
      <c r="A323" s="1079"/>
      <c r="B323" s="1140" t="s">
        <v>343</v>
      </c>
      <c r="C323" s="918"/>
      <c r="D323" s="1113"/>
      <c r="E323" s="1107"/>
      <c r="F323" s="1082"/>
    </row>
    <row r="324" spans="1:6">
      <c r="A324" s="1079"/>
      <c r="B324" s="1141"/>
      <c r="C324" s="918"/>
      <c r="D324" s="1113"/>
      <c r="E324" s="1107"/>
      <c r="F324" s="1082"/>
    </row>
    <row r="325" spans="1:6">
      <c r="A325" s="170"/>
      <c r="B325" s="197" t="s">
        <v>208</v>
      </c>
      <c r="C325" s="170"/>
      <c r="D325" s="168"/>
      <c r="E325" s="686"/>
      <c r="F325" s="1142"/>
    </row>
    <row r="326" spans="1:6">
      <c r="A326" s="170"/>
      <c r="B326" s="197"/>
      <c r="C326" s="170"/>
      <c r="D326" s="168"/>
      <c r="E326" s="686"/>
      <c r="F326" s="1142"/>
    </row>
    <row r="327" spans="1:6" ht="51">
      <c r="A327" s="918" t="s">
        <v>1305</v>
      </c>
      <c r="B327" s="187" t="s">
        <v>468</v>
      </c>
      <c r="C327" s="170" t="s">
        <v>209</v>
      </c>
      <c r="D327" s="1143">
        <v>410</v>
      </c>
      <c r="E327" s="686"/>
      <c r="F327" s="1142">
        <f>D327*E327</f>
        <v>0</v>
      </c>
    </row>
    <row r="328" spans="1:6">
      <c r="A328" s="247"/>
      <c r="B328" s="442"/>
      <c r="C328" s="174"/>
      <c r="D328" s="201"/>
      <c r="E328" s="1061"/>
      <c r="F328" s="1062"/>
    </row>
    <row r="329" spans="1:6">
      <c r="A329" s="1116"/>
      <c r="B329" s="1120" t="s">
        <v>210</v>
      </c>
      <c r="C329" s="1004"/>
      <c r="D329" s="1137"/>
      <c r="E329" s="1144"/>
      <c r="F329" s="1145"/>
    </row>
    <row r="330" spans="1:6" ht="38.25">
      <c r="A330" s="1116"/>
      <c r="B330" s="903" t="s">
        <v>1306</v>
      </c>
      <c r="C330" s="1004"/>
      <c r="D330" s="1137"/>
      <c r="E330" s="875"/>
      <c r="F330" s="876"/>
    </row>
    <row r="331" spans="1:6">
      <c r="A331" s="1116"/>
      <c r="B331" s="1119"/>
      <c r="C331" s="1004"/>
      <c r="D331" s="1137"/>
      <c r="E331" s="1144"/>
      <c r="F331" s="1145"/>
    </row>
    <row r="332" spans="1:6">
      <c r="A332" s="1038" t="s">
        <v>1307</v>
      </c>
      <c r="B332" s="1119" t="s">
        <v>1308</v>
      </c>
      <c r="C332" s="898" t="s">
        <v>31</v>
      </c>
      <c r="D332" s="1101">
        <v>2</v>
      </c>
      <c r="E332" s="875"/>
      <c r="F332" s="876">
        <f>D332*E332</f>
        <v>0</v>
      </c>
    </row>
    <row r="333" spans="1:6">
      <c r="A333" s="1038" t="s">
        <v>1309</v>
      </c>
      <c r="B333" s="1119" t="s">
        <v>1310</v>
      </c>
      <c r="C333" s="898" t="s">
        <v>31</v>
      </c>
      <c r="D333" s="1101">
        <v>1</v>
      </c>
      <c r="E333" s="875"/>
      <c r="F333" s="876">
        <f>D333*E333</f>
        <v>0</v>
      </c>
    </row>
    <row r="334" spans="1:6">
      <c r="A334" s="1038"/>
      <c r="B334" s="1119"/>
      <c r="C334" s="898"/>
      <c r="D334" s="1101"/>
      <c r="E334" s="875"/>
      <c r="F334" s="876"/>
    </row>
    <row r="335" spans="1:6">
      <c r="A335" s="247"/>
      <c r="B335" s="1130" t="s">
        <v>1311</v>
      </c>
      <c r="C335" s="174"/>
      <c r="D335" s="201"/>
      <c r="E335" s="1061"/>
      <c r="F335" s="1062"/>
    </row>
    <row r="336" spans="1:6" ht="25.5">
      <c r="A336" s="1079" t="s">
        <v>1312</v>
      </c>
      <c r="B336" s="1146" t="s">
        <v>1313</v>
      </c>
      <c r="C336" s="898" t="s">
        <v>9</v>
      </c>
      <c r="D336" s="1101">
        <v>1</v>
      </c>
      <c r="E336" s="875"/>
      <c r="F336" s="876">
        <f>D336*E336</f>
        <v>0</v>
      </c>
    </row>
    <row r="337" spans="1:6">
      <c r="A337" s="1079"/>
      <c r="B337" s="40"/>
      <c r="C337" s="41"/>
      <c r="D337" s="42"/>
      <c r="E337" s="43"/>
      <c r="F337" s="1147"/>
    </row>
    <row r="338" spans="1:6">
      <c r="A338" s="1148"/>
      <c r="B338" s="1146"/>
      <c r="C338" s="898"/>
      <c r="D338" s="1101"/>
      <c r="E338" s="875"/>
      <c r="F338" s="876"/>
    </row>
    <row r="339" spans="1:6" ht="51">
      <c r="A339" s="1079" t="s">
        <v>1746</v>
      </c>
      <c r="B339" s="40" t="s">
        <v>1689</v>
      </c>
      <c r="C339" s="41" t="s">
        <v>9</v>
      </c>
      <c r="D339" s="42">
        <v>1</v>
      </c>
      <c r="E339" s="43"/>
      <c r="F339" s="1147">
        <f>D339*E339</f>
        <v>0</v>
      </c>
    </row>
    <row r="340" spans="1:6">
      <c r="A340" s="1079"/>
      <c r="B340" s="1146"/>
      <c r="C340" s="1004"/>
      <c r="D340" s="1101"/>
      <c r="E340" s="875"/>
      <c r="F340" s="876"/>
    </row>
    <row r="341" spans="1:6" ht="63.75">
      <c r="A341" s="1079" t="s">
        <v>1314</v>
      </c>
      <c r="B341" s="1146" t="s">
        <v>1933</v>
      </c>
      <c r="C341" s="1148" t="s">
        <v>31</v>
      </c>
      <c r="D341" s="1101">
        <v>1</v>
      </c>
      <c r="E341" s="43"/>
      <c r="F341" s="1147">
        <f>D341*E341</f>
        <v>0</v>
      </c>
    </row>
    <row r="342" spans="1:6">
      <c r="A342" s="247"/>
      <c r="B342" s="260"/>
      <c r="C342" s="174"/>
      <c r="D342" s="186"/>
      <c r="E342" s="1061"/>
      <c r="F342" s="1062"/>
    </row>
    <row r="343" spans="1:6">
      <c r="A343" s="50"/>
      <c r="B343" s="51"/>
      <c r="C343" s="52"/>
      <c r="D343" s="454"/>
      <c r="E343" s="1001" t="s">
        <v>48</v>
      </c>
      <c r="F343" s="1002">
        <f>SUM(F293:F342)</f>
        <v>0</v>
      </c>
    </row>
    <row r="344" spans="1:6">
      <c r="A344" s="247"/>
      <c r="B344" s="442"/>
      <c r="C344" s="174"/>
      <c r="D344" s="186"/>
      <c r="E344" s="1061"/>
      <c r="F344" s="1062"/>
    </row>
    <row r="345" spans="1:6" ht="38.25">
      <c r="A345" s="1079" t="s">
        <v>1748</v>
      </c>
      <c r="B345" s="1146" t="s">
        <v>1316</v>
      </c>
      <c r="C345" s="1148" t="s">
        <v>31</v>
      </c>
      <c r="D345" s="1101">
        <v>1</v>
      </c>
      <c r="E345" s="43"/>
      <c r="F345" s="1147">
        <f>D345*E345</f>
        <v>0</v>
      </c>
    </row>
    <row r="346" spans="1:6">
      <c r="A346" s="1079"/>
      <c r="B346" s="1146"/>
      <c r="C346" s="1149"/>
      <c r="D346" s="1101"/>
      <c r="E346" s="875"/>
      <c r="F346" s="1082"/>
    </row>
    <row r="347" spans="1:6" ht="25.5">
      <c r="A347" s="1079" t="s">
        <v>1315</v>
      </c>
      <c r="B347" s="1150" t="s">
        <v>1931</v>
      </c>
      <c r="C347" s="1047" t="s">
        <v>1317</v>
      </c>
      <c r="D347" s="1151">
        <v>532</v>
      </c>
      <c r="E347" s="1152"/>
      <c r="F347" s="1153">
        <f>D347*E347</f>
        <v>0</v>
      </c>
    </row>
    <row r="348" spans="1:6">
      <c r="A348" s="1079"/>
      <c r="B348" s="1146"/>
      <c r="C348" s="1004"/>
      <c r="D348" s="1101"/>
      <c r="E348" s="875"/>
      <c r="F348" s="1082"/>
    </row>
    <row r="349" spans="1:6">
      <c r="A349" s="1079"/>
      <c r="B349" s="1146"/>
      <c r="C349" s="1148"/>
      <c r="D349" s="1101"/>
      <c r="E349" s="43"/>
      <c r="F349" s="1147"/>
    </row>
    <row r="350" spans="1:6">
      <c r="A350" s="1079"/>
      <c r="B350" s="1154"/>
      <c r="C350" s="1155"/>
      <c r="D350" s="1101"/>
      <c r="E350" s="869"/>
      <c r="F350" s="876"/>
    </row>
    <row r="351" spans="1:6">
      <c r="A351" s="1079"/>
      <c r="B351" s="1154"/>
      <c r="C351" s="1155"/>
      <c r="D351" s="1101"/>
      <c r="E351" s="869"/>
      <c r="F351" s="876"/>
    </row>
    <row r="352" spans="1:6">
      <c r="A352" s="1079"/>
      <c r="B352" s="1154"/>
      <c r="C352" s="1155"/>
      <c r="D352" s="1101"/>
      <c r="E352" s="869"/>
      <c r="F352" s="876"/>
    </row>
    <row r="353" spans="1:6">
      <c r="A353" s="1079"/>
      <c r="B353" s="1154"/>
      <c r="C353" s="1155"/>
      <c r="D353" s="1101"/>
      <c r="E353" s="869"/>
      <c r="F353" s="876"/>
    </row>
    <row r="354" spans="1:6">
      <c r="A354" s="1079"/>
      <c r="B354" s="1154"/>
      <c r="C354" s="1155"/>
      <c r="D354" s="1101"/>
      <c r="E354" s="869"/>
      <c r="F354" s="876"/>
    </row>
    <row r="355" spans="1:6">
      <c r="A355" s="1079"/>
      <c r="B355" s="1154"/>
      <c r="C355" s="1155"/>
      <c r="D355" s="1101"/>
      <c r="E355" s="869"/>
      <c r="F355" s="876"/>
    </row>
    <row r="356" spans="1:6">
      <c r="A356" s="1079"/>
      <c r="B356" s="1154"/>
      <c r="C356" s="1155"/>
      <c r="D356" s="1101"/>
      <c r="E356" s="869"/>
      <c r="F356" s="876"/>
    </row>
    <row r="357" spans="1:6">
      <c r="A357" s="1079"/>
      <c r="B357" s="1154"/>
      <c r="C357" s="1155"/>
      <c r="D357" s="1101"/>
      <c r="E357" s="869"/>
      <c r="F357" s="876"/>
    </row>
    <row r="358" spans="1:6">
      <c r="A358" s="1079"/>
      <c r="B358" s="1154"/>
      <c r="C358" s="1155"/>
      <c r="D358" s="1101"/>
      <c r="E358" s="869"/>
      <c r="F358" s="876"/>
    </row>
    <row r="359" spans="1:6">
      <c r="A359" s="1079"/>
      <c r="B359" s="1154"/>
      <c r="C359" s="1155"/>
      <c r="D359" s="1101"/>
      <c r="E359" s="869"/>
      <c r="F359" s="876"/>
    </row>
    <row r="360" spans="1:6">
      <c r="A360" s="1079"/>
      <c r="B360" s="1154"/>
      <c r="C360" s="1155"/>
      <c r="D360" s="1101"/>
      <c r="E360" s="869"/>
      <c r="F360" s="876"/>
    </row>
    <row r="361" spans="1:6">
      <c r="A361" s="1079"/>
      <c r="B361" s="1154"/>
      <c r="C361" s="1155"/>
      <c r="D361" s="1101"/>
      <c r="E361" s="869"/>
      <c r="F361" s="876"/>
    </row>
    <row r="362" spans="1:6">
      <c r="A362" s="1079"/>
      <c r="B362" s="1154"/>
      <c r="C362" s="1155"/>
      <c r="D362" s="1101"/>
      <c r="E362" s="869"/>
      <c r="F362" s="876"/>
    </row>
    <row r="363" spans="1:6">
      <c r="A363" s="1079"/>
      <c r="B363" s="1154"/>
      <c r="C363" s="1155"/>
      <c r="D363" s="1101"/>
      <c r="E363" s="869"/>
      <c r="F363" s="876"/>
    </row>
    <row r="364" spans="1:6">
      <c r="A364" s="1079"/>
      <c r="B364" s="1154"/>
      <c r="C364" s="1155"/>
      <c r="D364" s="1101"/>
      <c r="E364" s="869"/>
      <c r="F364" s="876"/>
    </row>
    <row r="365" spans="1:6">
      <c r="A365" s="1079"/>
      <c r="B365" s="1154"/>
      <c r="C365" s="1155"/>
      <c r="D365" s="1101"/>
      <c r="E365" s="869"/>
      <c r="F365" s="876"/>
    </row>
    <row r="366" spans="1:6">
      <c r="A366" s="1079"/>
      <c r="B366" s="1154"/>
      <c r="C366" s="1155"/>
      <c r="D366" s="1101"/>
      <c r="E366" s="869"/>
      <c r="F366" s="876"/>
    </row>
    <row r="367" spans="1:6">
      <c r="A367" s="1079"/>
      <c r="B367" s="1154"/>
      <c r="C367" s="1155"/>
      <c r="D367" s="1101"/>
      <c r="E367" s="869"/>
      <c r="F367" s="876"/>
    </row>
    <row r="368" spans="1:6">
      <c r="A368" s="1079"/>
      <c r="B368" s="1154"/>
      <c r="C368" s="1155"/>
      <c r="D368" s="1101"/>
      <c r="E368" s="869"/>
      <c r="F368" s="876"/>
    </row>
    <row r="369" spans="1:6">
      <c r="A369" s="1079"/>
      <c r="B369" s="1154"/>
      <c r="C369" s="1155"/>
      <c r="D369" s="1101"/>
      <c r="E369" s="869"/>
      <c r="F369" s="876"/>
    </row>
    <row r="370" spans="1:6">
      <c r="A370" s="1079"/>
      <c r="B370" s="1154"/>
      <c r="C370" s="1155"/>
      <c r="D370" s="1101"/>
      <c r="E370" s="869"/>
      <c r="F370" s="876"/>
    </row>
    <row r="371" spans="1:6">
      <c r="A371" s="1079"/>
      <c r="B371" s="1154"/>
      <c r="C371" s="1155"/>
      <c r="D371" s="1101"/>
      <c r="E371" s="869"/>
      <c r="F371" s="876"/>
    </row>
    <row r="372" spans="1:6">
      <c r="A372" s="1079"/>
      <c r="B372" s="1154"/>
      <c r="C372" s="1155"/>
      <c r="D372" s="1101"/>
      <c r="E372" s="869"/>
      <c r="F372" s="876"/>
    </row>
    <row r="373" spans="1:6">
      <c r="A373" s="1079"/>
      <c r="B373" s="1154"/>
      <c r="C373" s="1155"/>
      <c r="D373" s="1101"/>
      <c r="E373" s="869"/>
      <c r="F373" s="876"/>
    </row>
    <row r="374" spans="1:6">
      <c r="A374" s="1079"/>
      <c r="B374" s="1154"/>
      <c r="C374" s="1155"/>
      <c r="D374" s="1101"/>
      <c r="E374" s="869"/>
      <c r="F374" s="876"/>
    </row>
    <row r="375" spans="1:6">
      <c r="A375" s="1079"/>
      <c r="B375" s="1154"/>
      <c r="C375" s="1155"/>
      <c r="D375" s="1101"/>
      <c r="E375" s="869"/>
      <c r="F375" s="876"/>
    </row>
    <row r="376" spans="1:6">
      <c r="A376" s="1079"/>
      <c r="B376" s="1154"/>
      <c r="C376" s="1155"/>
      <c r="D376" s="1101"/>
      <c r="E376" s="869"/>
      <c r="F376" s="876"/>
    </row>
    <row r="377" spans="1:6">
      <c r="A377" s="1079"/>
      <c r="B377" s="1154"/>
      <c r="C377" s="1155"/>
      <c r="D377" s="1101"/>
      <c r="E377" s="869"/>
      <c r="F377" s="876"/>
    </row>
    <row r="378" spans="1:6">
      <c r="A378" s="1079"/>
      <c r="B378" s="1154"/>
      <c r="C378" s="1155"/>
      <c r="D378" s="1101"/>
      <c r="E378" s="869"/>
      <c r="F378" s="876"/>
    </row>
    <row r="379" spans="1:6">
      <c r="A379" s="1079"/>
      <c r="B379" s="1154"/>
      <c r="C379" s="1155"/>
      <c r="D379" s="1101"/>
      <c r="E379" s="869"/>
      <c r="F379" s="876"/>
    </row>
    <row r="380" spans="1:6">
      <c r="A380" s="1079"/>
      <c r="B380" s="1154"/>
      <c r="C380" s="1155"/>
      <c r="D380" s="1101"/>
      <c r="E380" s="869"/>
      <c r="F380" s="876"/>
    </row>
    <row r="381" spans="1:6">
      <c r="A381" s="1079"/>
      <c r="B381" s="1154"/>
      <c r="C381" s="1155"/>
      <c r="D381" s="1101"/>
      <c r="E381" s="869"/>
      <c r="F381" s="876"/>
    </row>
    <row r="382" spans="1:6">
      <c r="A382" s="1079"/>
      <c r="B382" s="1154"/>
      <c r="C382" s="1155"/>
      <c r="D382" s="1101"/>
      <c r="E382" s="869"/>
      <c r="F382" s="876"/>
    </row>
    <row r="383" spans="1:6">
      <c r="A383" s="1079"/>
      <c r="B383" s="1154"/>
      <c r="C383" s="1004"/>
      <c r="D383" s="1101"/>
      <c r="E383" s="875"/>
      <c r="F383" s="1082"/>
    </row>
    <row r="384" spans="1:6">
      <c r="A384" s="1079"/>
      <c r="B384" s="1154"/>
      <c r="C384" s="898"/>
      <c r="D384" s="1101"/>
      <c r="E384" s="875"/>
      <c r="F384" s="876"/>
    </row>
    <row r="385" spans="1:6">
      <c r="A385" s="1079"/>
      <c r="B385" s="1154"/>
      <c r="C385" s="898"/>
      <c r="D385" s="1101"/>
      <c r="E385" s="875"/>
      <c r="F385" s="876"/>
    </row>
    <row r="386" spans="1:6">
      <c r="A386" s="1079"/>
      <c r="B386" s="1154"/>
      <c r="C386" s="898"/>
      <c r="D386" s="1101"/>
      <c r="E386" s="875"/>
      <c r="F386" s="876"/>
    </row>
    <row r="387" spans="1:6">
      <c r="A387" s="1079"/>
      <c r="B387" s="1154"/>
      <c r="C387" s="898"/>
      <c r="D387" s="1101"/>
      <c r="E387" s="875"/>
      <c r="F387" s="876"/>
    </row>
    <row r="388" spans="1:6">
      <c r="A388" s="1079"/>
      <c r="B388" s="1154"/>
      <c r="C388" s="898"/>
      <c r="D388" s="1101"/>
      <c r="E388" s="875"/>
      <c r="F388" s="876"/>
    </row>
    <row r="389" spans="1:6">
      <c r="A389" s="1079"/>
      <c r="B389" s="1154"/>
      <c r="C389" s="898"/>
      <c r="D389" s="1101"/>
      <c r="E389" s="875"/>
      <c r="F389" s="876"/>
    </row>
    <row r="390" spans="1:6">
      <c r="A390" s="174"/>
      <c r="B390" s="187"/>
      <c r="C390" s="174"/>
      <c r="D390" s="201"/>
      <c r="E390" s="1156"/>
      <c r="F390" s="1062"/>
    </row>
    <row r="391" spans="1:6">
      <c r="A391" s="174"/>
      <c r="B391" s="181"/>
      <c r="C391" s="174"/>
      <c r="D391" s="201"/>
      <c r="E391" s="1156"/>
      <c r="F391" s="1062"/>
    </row>
    <row r="392" spans="1:6">
      <c r="A392" s="50"/>
      <c r="B392" s="51"/>
      <c r="C392" s="52"/>
      <c r="D392" s="454"/>
      <c r="E392" s="1001" t="s">
        <v>48</v>
      </c>
      <c r="F392" s="1002">
        <f>SUM(F344:F391)</f>
        <v>0</v>
      </c>
    </row>
    <row r="393" spans="1:6">
      <c r="A393" s="953"/>
      <c r="B393" s="266"/>
      <c r="C393" s="65"/>
      <c r="D393" s="500"/>
      <c r="E393" s="975"/>
      <c r="F393" s="976"/>
    </row>
    <row r="394" spans="1:6">
      <c r="A394" s="977"/>
      <c r="B394" s="58" t="s">
        <v>70</v>
      </c>
      <c r="C394" s="108"/>
      <c r="D394" s="978"/>
      <c r="E394" s="979"/>
      <c r="F394" s="980"/>
    </row>
    <row r="395" spans="1:6">
      <c r="A395" s="142"/>
      <c r="B395" s="37"/>
      <c r="C395" s="65"/>
      <c r="D395" s="500"/>
      <c r="E395" s="975"/>
      <c r="F395" s="976"/>
    </row>
    <row r="396" spans="1:6">
      <c r="A396" s="142"/>
      <c r="B396" s="72" t="s">
        <v>1318</v>
      </c>
      <c r="C396" s="65"/>
      <c r="D396" s="500"/>
      <c r="E396" s="975"/>
      <c r="F396" s="976">
        <f>F67</f>
        <v>0</v>
      </c>
    </row>
    <row r="397" spans="1:6">
      <c r="A397" s="142"/>
      <c r="B397" s="72" t="s">
        <v>1319</v>
      </c>
      <c r="C397" s="65"/>
      <c r="D397" s="500"/>
      <c r="E397" s="975"/>
      <c r="F397" s="976">
        <f>F119</f>
        <v>0</v>
      </c>
    </row>
    <row r="398" spans="1:6">
      <c r="A398" s="953"/>
      <c r="B398" s="72" t="s">
        <v>1320</v>
      </c>
      <c r="C398" s="65"/>
      <c r="D398" s="500"/>
      <c r="E398" s="975"/>
      <c r="F398" s="976">
        <f>F177</f>
        <v>0</v>
      </c>
    </row>
    <row r="399" spans="1:6">
      <c r="A399" s="953"/>
      <c r="B399" s="72" t="s">
        <v>1321</v>
      </c>
      <c r="C399" s="65"/>
      <c r="D399" s="500"/>
      <c r="E399" s="975"/>
      <c r="F399" s="976">
        <f>F231</f>
        <v>0</v>
      </c>
    </row>
    <row r="400" spans="1:6">
      <c r="A400" s="953"/>
      <c r="B400" s="72" t="s">
        <v>1322</v>
      </c>
      <c r="C400" s="65"/>
      <c r="D400" s="500"/>
      <c r="E400" s="975"/>
      <c r="F400" s="976">
        <f>F292</f>
        <v>0</v>
      </c>
    </row>
    <row r="401" spans="1:6">
      <c r="A401" s="953"/>
      <c r="B401" s="72" t="s">
        <v>1323</v>
      </c>
      <c r="C401" s="65"/>
      <c r="D401" s="500"/>
      <c r="E401" s="975"/>
      <c r="F401" s="976">
        <f>F343</f>
        <v>0</v>
      </c>
    </row>
    <row r="402" spans="1:6">
      <c r="A402" s="953"/>
      <c r="B402" s="72" t="s">
        <v>1324</v>
      </c>
      <c r="C402" s="65"/>
      <c r="D402" s="500"/>
      <c r="E402" s="975"/>
      <c r="F402" s="976">
        <f>F392</f>
        <v>0</v>
      </c>
    </row>
    <row r="403" spans="1:6">
      <c r="A403" s="953"/>
      <c r="B403" s="72"/>
      <c r="C403" s="65"/>
      <c r="D403" s="500"/>
      <c r="E403" s="975"/>
      <c r="F403" s="976"/>
    </row>
    <row r="404" spans="1:6">
      <c r="A404" s="953"/>
      <c r="B404" s="266"/>
      <c r="C404" s="65"/>
      <c r="D404" s="500"/>
      <c r="E404" s="975"/>
      <c r="F404" s="976"/>
    </row>
    <row r="405" spans="1:6">
      <c r="A405" s="953"/>
      <c r="B405" s="266"/>
      <c r="C405" s="65"/>
      <c r="D405" s="500"/>
      <c r="E405" s="975"/>
      <c r="F405" s="976"/>
    </row>
    <row r="406" spans="1:6">
      <c r="A406" s="953"/>
      <c r="B406" s="266"/>
      <c r="C406" s="65"/>
      <c r="D406" s="500"/>
      <c r="E406" s="975"/>
      <c r="F406" s="976"/>
    </row>
    <row r="407" spans="1:6">
      <c r="A407" s="953"/>
      <c r="B407" s="266"/>
      <c r="C407" s="65"/>
      <c r="D407" s="500"/>
      <c r="E407" s="975"/>
      <c r="F407" s="976"/>
    </row>
    <row r="408" spans="1:6">
      <c r="A408" s="953"/>
      <c r="B408" s="266"/>
      <c r="C408" s="65"/>
      <c r="D408" s="500"/>
      <c r="E408" s="975"/>
      <c r="F408" s="976"/>
    </row>
    <row r="409" spans="1:6">
      <c r="A409" s="953"/>
      <c r="B409" s="266"/>
      <c r="C409" s="65"/>
      <c r="D409" s="500"/>
      <c r="E409" s="975"/>
      <c r="F409" s="976"/>
    </row>
    <row r="410" spans="1:6">
      <c r="A410" s="953"/>
      <c r="B410" s="266"/>
      <c r="C410" s="65"/>
      <c r="D410" s="500"/>
      <c r="E410" s="975"/>
      <c r="F410" s="976"/>
    </row>
    <row r="411" spans="1:6">
      <c r="A411" s="953"/>
      <c r="B411" s="266"/>
      <c r="C411" s="65"/>
      <c r="D411" s="500"/>
      <c r="E411" s="975"/>
      <c r="F411" s="976"/>
    </row>
    <row r="412" spans="1:6">
      <c r="A412" s="953"/>
      <c r="B412" s="266"/>
      <c r="C412" s="65"/>
      <c r="D412" s="500"/>
      <c r="E412" s="975"/>
      <c r="F412" s="976"/>
    </row>
    <row r="413" spans="1:6">
      <c r="A413" s="953"/>
      <c r="B413" s="266"/>
      <c r="C413" s="65"/>
      <c r="D413" s="500"/>
      <c r="E413" s="975"/>
      <c r="F413" s="976"/>
    </row>
    <row r="414" spans="1:6">
      <c r="A414" s="953"/>
      <c r="B414" s="266"/>
      <c r="C414" s="65"/>
      <c r="D414" s="500"/>
      <c r="E414" s="975"/>
      <c r="F414" s="976"/>
    </row>
    <row r="415" spans="1:6">
      <c r="A415" s="953"/>
      <c r="B415" s="266"/>
      <c r="C415" s="65"/>
      <c r="D415" s="500"/>
      <c r="E415" s="975"/>
      <c r="F415" s="976"/>
    </row>
    <row r="416" spans="1:6">
      <c r="A416" s="953"/>
      <c r="B416" s="266"/>
      <c r="C416" s="65"/>
      <c r="D416" s="500"/>
      <c r="E416" s="975"/>
      <c r="F416" s="976"/>
    </row>
    <row r="417" spans="1:6">
      <c r="A417" s="953"/>
      <c r="B417" s="266"/>
      <c r="C417" s="65"/>
      <c r="D417" s="500"/>
      <c r="E417" s="975"/>
      <c r="F417" s="976"/>
    </row>
    <row r="418" spans="1:6">
      <c r="A418" s="953"/>
      <c r="B418" s="266"/>
      <c r="C418" s="65"/>
      <c r="D418" s="500"/>
      <c r="E418" s="975"/>
      <c r="F418" s="976"/>
    </row>
    <row r="419" spans="1:6">
      <c r="A419" s="953"/>
      <c r="B419" s="266"/>
      <c r="C419" s="65"/>
      <c r="D419" s="500"/>
      <c r="E419" s="975"/>
      <c r="F419" s="976"/>
    </row>
    <row r="420" spans="1:6">
      <c r="A420" s="953"/>
      <c r="B420" s="266"/>
      <c r="C420" s="65"/>
      <c r="D420" s="500"/>
      <c r="E420" s="975"/>
      <c r="F420" s="976"/>
    </row>
    <row r="421" spans="1:6">
      <c r="A421" s="953"/>
      <c r="B421" s="266"/>
      <c r="C421" s="65"/>
      <c r="D421" s="500"/>
      <c r="E421" s="975"/>
      <c r="F421" s="976"/>
    </row>
    <row r="422" spans="1:6">
      <c r="A422" s="953"/>
      <c r="B422" s="266"/>
      <c r="C422" s="65"/>
      <c r="D422" s="500"/>
      <c r="E422" s="975"/>
      <c r="F422" s="976"/>
    </row>
    <row r="423" spans="1:6">
      <c r="A423" s="953"/>
      <c r="B423" s="266"/>
      <c r="C423" s="65"/>
      <c r="D423" s="500"/>
      <c r="E423" s="975"/>
      <c r="F423" s="976"/>
    </row>
    <row r="424" spans="1:6">
      <c r="A424" s="953"/>
      <c r="B424" s="266"/>
      <c r="C424" s="65"/>
      <c r="D424" s="500"/>
      <c r="E424" s="975"/>
      <c r="F424" s="976"/>
    </row>
    <row r="425" spans="1:6">
      <c r="A425" s="953"/>
      <c r="B425" s="266"/>
      <c r="C425" s="65"/>
      <c r="D425" s="500"/>
      <c r="E425" s="975"/>
      <c r="F425" s="976"/>
    </row>
    <row r="426" spans="1:6">
      <c r="A426" s="953"/>
      <c r="B426" s="266"/>
      <c r="C426" s="65"/>
      <c r="D426" s="500"/>
      <c r="E426" s="975"/>
      <c r="F426" s="976"/>
    </row>
    <row r="427" spans="1:6">
      <c r="A427" s="953"/>
      <c r="B427" s="266"/>
      <c r="C427" s="65"/>
      <c r="D427" s="500"/>
      <c r="E427" s="975"/>
      <c r="F427" s="976"/>
    </row>
    <row r="428" spans="1:6">
      <c r="A428" s="953"/>
      <c r="B428" s="266"/>
      <c r="C428" s="65"/>
      <c r="D428" s="500"/>
      <c r="E428" s="975"/>
      <c r="F428" s="976"/>
    </row>
    <row r="429" spans="1:6">
      <c r="A429" s="953"/>
      <c r="B429" s="266"/>
      <c r="C429" s="65"/>
      <c r="D429" s="500"/>
      <c r="E429" s="975"/>
      <c r="F429" s="976"/>
    </row>
    <row r="430" spans="1:6">
      <c r="A430" s="953"/>
      <c r="B430" s="266"/>
      <c r="C430" s="65"/>
      <c r="D430" s="500"/>
      <c r="E430" s="975"/>
      <c r="F430" s="976"/>
    </row>
    <row r="431" spans="1:6">
      <c r="A431" s="953"/>
      <c r="B431" s="266"/>
      <c r="C431" s="65"/>
      <c r="D431" s="500"/>
      <c r="E431" s="975"/>
      <c r="F431" s="976"/>
    </row>
    <row r="432" spans="1:6">
      <c r="A432" s="953"/>
      <c r="B432" s="266"/>
      <c r="C432" s="65"/>
      <c r="D432" s="500"/>
      <c r="E432" s="975"/>
      <c r="F432" s="976"/>
    </row>
    <row r="433" spans="1:6">
      <c r="A433" s="953"/>
      <c r="B433" s="266"/>
      <c r="C433" s="65"/>
      <c r="D433" s="500"/>
      <c r="E433" s="975"/>
      <c r="F433" s="976"/>
    </row>
    <row r="434" spans="1:6">
      <c r="A434" s="953"/>
      <c r="B434" s="266"/>
      <c r="C434" s="65"/>
      <c r="D434" s="500"/>
      <c r="E434" s="975"/>
      <c r="F434" s="976"/>
    </row>
    <row r="435" spans="1:6">
      <c r="A435" s="953"/>
      <c r="B435" s="266"/>
      <c r="C435" s="65"/>
      <c r="D435" s="500"/>
      <c r="E435" s="975"/>
      <c r="F435" s="976"/>
    </row>
    <row r="436" spans="1:6">
      <c r="A436" s="953"/>
      <c r="B436" s="266"/>
      <c r="C436" s="65"/>
      <c r="D436" s="500"/>
      <c r="E436" s="975"/>
      <c r="F436" s="976"/>
    </row>
    <row r="437" spans="1:6">
      <c r="A437" s="953"/>
      <c r="B437" s="266"/>
      <c r="C437" s="65"/>
      <c r="D437" s="500"/>
      <c r="E437" s="975"/>
      <c r="F437" s="976"/>
    </row>
    <row r="438" spans="1:6">
      <c r="A438" s="953"/>
      <c r="B438" s="266"/>
      <c r="C438" s="65"/>
      <c r="D438" s="500"/>
      <c r="E438" s="975"/>
      <c r="F438" s="976"/>
    </row>
    <row r="439" spans="1:6">
      <c r="A439" s="953"/>
      <c r="B439" s="266"/>
      <c r="C439" s="65"/>
      <c r="D439" s="500"/>
      <c r="E439" s="975"/>
      <c r="F439" s="976"/>
    </row>
    <row r="440" spans="1:6">
      <c r="A440" s="953"/>
      <c r="B440" s="266"/>
      <c r="C440" s="65"/>
      <c r="D440" s="500"/>
      <c r="E440" s="975"/>
      <c r="F440" s="976"/>
    </row>
    <row r="441" spans="1:6">
      <c r="A441" s="953"/>
      <c r="B441" s="266"/>
      <c r="C441" s="65"/>
      <c r="D441" s="500"/>
      <c r="E441" s="975"/>
      <c r="F441" s="976"/>
    </row>
    <row r="442" spans="1:6">
      <c r="A442" s="953"/>
      <c r="B442" s="266"/>
      <c r="C442" s="65"/>
      <c r="D442" s="500"/>
      <c r="E442" s="975"/>
      <c r="F442" s="976"/>
    </row>
    <row r="443" spans="1:6">
      <c r="A443" s="953"/>
      <c r="B443" s="266"/>
      <c r="C443" s="65"/>
      <c r="D443" s="500"/>
      <c r="E443" s="975"/>
      <c r="F443" s="976"/>
    </row>
    <row r="444" spans="1:6">
      <c r="A444" s="953"/>
      <c r="B444" s="266"/>
      <c r="C444" s="65"/>
      <c r="D444" s="500"/>
      <c r="E444" s="975"/>
      <c r="F444" s="976"/>
    </row>
    <row r="445" spans="1:6">
      <c r="A445" s="953"/>
      <c r="B445" s="266"/>
      <c r="C445" s="65"/>
      <c r="D445" s="500"/>
      <c r="E445" s="975"/>
      <c r="F445" s="976"/>
    </row>
    <row r="446" spans="1:6">
      <c r="A446" s="953"/>
      <c r="B446" s="266"/>
      <c r="C446" s="65"/>
      <c r="D446" s="500"/>
      <c r="E446" s="975"/>
      <c r="F446" s="976"/>
    </row>
    <row r="447" spans="1:6">
      <c r="A447" s="953"/>
      <c r="B447" s="266"/>
      <c r="C447" s="65"/>
      <c r="D447" s="500"/>
      <c r="E447" s="975"/>
      <c r="F447" s="976"/>
    </row>
    <row r="448" spans="1:6">
      <c r="A448" s="953"/>
      <c r="B448" s="266"/>
      <c r="C448" s="65"/>
      <c r="D448" s="500"/>
      <c r="E448" s="975"/>
      <c r="F448" s="976"/>
    </row>
    <row r="449" spans="1:6">
      <c r="A449" s="953"/>
      <c r="B449" s="266"/>
      <c r="C449" s="65"/>
      <c r="D449" s="500"/>
      <c r="E449" s="975"/>
      <c r="F449" s="976"/>
    </row>
    <row r="450" spans="1:6">
      <c r="A450" s="953"/>
      <c r="B450" s="266"/>
      <c r="C450" s="65"/>
      <c r="D450" s="500"/>
      <c r="E450" s="975"/>
      <c r="F450" s="976"/>
    </row>
    <row r="451" spans="1:6">
      <c r="A451" s="953"/>
      <c r="B451" s="266"/>
      <c r="C451" s="65"/>
      <c r="D451" s="500"/>
      <c r="E451" s="975"/>
      <c r="F451" s="976"/>
    </row>
    <row r="452" spans="1:6">
      <c r="A452" s="953"/>
      <c r="B452" s="266"/>
      <c r="C452" s="65"/>
      <c r="D452" s="500"/>
      <c r="E452" s="975"/>
      <c r="F452" s="976"/>
    </row>
    <row r="453" spans="1:6">
      <c r="A453" s="953"/>
      <c r="B453" s="266"/>
      <c r="C453" s="65"/>
      <c r="D453" s="500"/>
      <c r="E453" s="975"/>
      <c r="F453" s="976"/>
    </row>
    <row r="454" spans="1:6">
      <c r="A454" s="953"/>
      <c r="B454" s="266"/>
      <c r="C454" s="65"/>
      <c r="D454" s="500"/>
      <c r="E454" s="975"/>
      <c r="F454" s="976"/>
    </row>
    <row r="455" spans="1:6">
      <c r="A455" s="953"/>
      <c r="B455" s="266"/>
      <c r="C455" s="65"/>
      <c r="D455" s="500"/>
      <c r="E455" s="975"/>
      <c r="F455" s="976"/>
    </row>
    <row r="456" spans="1:6">
      <c r="A456" s="953"/>
      <c r="B456" s="266"/>
      <c r="C456" s="65"/>
      <c r="D456" s="500"/>
      <c r="E456" s="975"/>
      <c r="F456" s="976"/>
    </row>
    <row r="457" spans="1:6">
      <c r="A457" s="953"/>
      <c r="B457" s="266"/>
      <c r="C457" s="65"/>
      <c r="D457" s="500"/>
      <c r="E457" s="975"/>
      <c r="F457" s="976"/>
    </row>
    <row r="458" spans="1:6">
      <c r="A458" s="953"/>
      <c r="B458" s="266"/>
      <c r="C458" s="65"/>
      <c r="D458" s="500"/>
      <c r="E458" s="975"/>
      <c r="F458" s="976"/>
    </row>
    <row r="459" spans="1:6">
      <c r="A459" s="953"/>
      <c r="B459" s="266"/>
      <c r="C459" s="65"/>
      <c r="D459" s="500"/>
      <c r="E459" s="975"/>
      <c r="F459" s="976"/>
    </row>
    <row r="460" spans="1:6">
      <c r="A460" s="953"/>
      <c r="B460" s="266"/>
      <c r="C460" s="65"/>
      <c r="D460" s="500"/>
      <c r="E460" s="975"/>
      <c r="F460" s="976"/>
    </row>
    <row r="461" spans="1:6">
      <c r="A461" s="953"/>
      <c r="B461" s="266"/>
      <c r="C461" s="65"/>
      <c r="D461" s="500"/>
      <c r="E461" s="975"/>
      <c r="F461" s="976"/>
    </row>
    <row r="462" spans="1:6">
      <c r="A462" s="981"/>
      <c r="B462" s="75"/>
      <c r="C462" s="76"/>
      <c r="D462" s="982"/>
      <c r="E462" s="983" t="s">
        <v>71</v>
      </c>
      <c r="F462" s="984">
        <f>SUM(F393:F460)</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7" manualBreakCount="7">
    <brk id="67" max="5" man="1"/>
    <brk id="119" max="5" man="1"/>
    <brk id="177" max="5" man="1"/>
    <brk id="231" max="5" man="1"/>
    <brk id="292" max="5" man="1"/>
    <brk id="343" max="5" man="1"/>
    <brk id="392"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5:I16"/>
  <sheetViews>
    <sheetView view="pageBreakPreview" topLeftCell="A5" zoomScale="60" zoomScaleNormal="100" workbookViewId="0">
      <selection activeCell="A16" sqref="A16:I16"/>
    </sheetView>
  </sheetViews>
  <sheetFormatPr defaultRowHeight="15"/>
  <sheetData>
    <row r="15" spans="1:9" ht="26.25">
      <c r="D15" s="1766" t="s">
        <v>1773</v>
      </c>
    </row>
    <row r="16" spans="1:9" ht="55.5" customHeight="1">
      <c r="A16" s="3420" t="s">
        <v>1774</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8"/>
  <sheetViews>
    <sheetView showGridLines="0" view="pageBreakPreview" zoomScaleNormal="100" zoomScaleSheetLayoutView="100" workbookViewId="0">
      <selection activeCell="I13" sqref="I13"/>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8" width="11.85546875" style="2" bestFit="1" customWidth="1"/>
    <col min="9"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1.85546875" style="2" bestFit="1" customWidth="1"/>
    <col min="265"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1.85546875" style="2" bestFit="1" customWidth="1"/>
    <col min="521"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1.85546875" style="2" bestFit="1" customWidth="1"/>
    <col min="777"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1.85546875" style="2" bestFit="1" customWidth="1"/>
    <col min="1033"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1.85546875" style="2" bestFit="1" customWidth="1"/>
    <col min="1289"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1.85546875" style="2" bestFit="1" customWidth="1"/>
    <col min="1545"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1.85546875" style="2" bestFit="1" customWidth="1"/>
    <col min="1801"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1.85546875" style="2" bestFit="1" customWidth="1"/>
    <col min="2057"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1.85546875" style="2" bestFit="1" customWidth="1"/>
    <col min="2313"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1.85546875" style="2" bestFit="1" customWidth="1"/>
    <col min="2569"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1.85546875" style="2" bestFit="1" customWidth="1"/>
    <col min="2825"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1.85546875" style="2" bestFit="1" customWidth="1"/>
    <col min="3081"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1.85546875" style="2" bestFit="1" customWidth="1"/>
    <col min="3337"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1.85546875" style="2" bestFit="1" customWidth="1"/>
    <col min="3593"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1.85546875" style="2" bestFit="1" customWidth="1"/>
    <col min="3849"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1.85546875" style="2" bestFit="1" customWidth="1"/>
    <col min="4105"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1.85546875" style="2" bestFit="1" customWidth="1"/>
    <col min="4361"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1.85546875" style="2" bestFit="1" customWidth="1"/>
    <col min="4617"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1.85546875" style="2" bestFit="1" customWidth="1"/>
    <col min="4873"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1.85546875" style="2" bestFit="1" customWidth="1"/>
    <col min="5129"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1.85546875" style="2" bestFit="1" customWidth="1"/>
    <col min="5385"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1.85546875" style="2" bestFit="1" customWidth="1"/>
    <col min="5641"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1.85546875" style="2" bestFit="1" customWidth="1"/>
    <col min="5897"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1.85546875" style="2" bestFit="1" customWidth="1"/>
    <col min="6153"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1.85546875" style="2" bestFit="1" customWidth="1"/>
    <col min="6409"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1.85546875" style="2" bestFit="1" customWidth="1"/>
    <col min="6665"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1.85546875" style="2" bestFit="1" customWidth="1"/>
    <col min="6921"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1.85546875" style="2" bestFit="1" customWidth="1"/>
    <col min="7177"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1.85546875" style="2" bestFit="1" customWidth="1"/>
    <col min="7433"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1.85546875" style="2" bestFit="1" customWidth="1"/>
    <col min="7689"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1.85546875" style="2" bestFit="1" customWidth="1"/>
    <col min="7945"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1.85546875" style="2" bestFit="1" customWidth="1"/>
    <col min="8201"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1.85546875" style="2" bestFit="1" customWidth="1"/>
    <col min="8457"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1.85546875" style="2" bestFit="1" customWidth="1"/>
    <col min="8713"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1.85546875" style="2" bestFit="1" customWidth="1"/>
    <col min="8969"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1.85546875" style="2" bestFit="1" customWidth="1"/>
    <col min="9225"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1.85546875" style="2" bestFit="1" customWidth="1"/>
    <col min="9481"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1.85546875" style="2" bestFit="1" customWidth="1"/>
    <col min="9737"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1.85546875" style="2" bestFit="1" customWidth="1"/>
    <col min="9993"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1.85546875" style="2" bestFit="1" customWidth="1"/>
    <col min="10249"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1.85546875" style="2" bestFit="1" customWidth="1"/>
    <col min="10505"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1.85546875" style="2" bestFit="1" customWidth="1"/>
    <col min="10761"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1.85546875" style="2" bestFit="1" customWidth="1"/>
    <col min="11017"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1.85546875" style="2" bestFit="1" customWidth="1"/>
    <col min="11273"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1.85546875" style="2" bestFit="1" customWidth="1"/>
    <col min="11529"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1.85546875" style="2" bestFit="1" customWidth="1"/>
    <col min="11785"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1.85546875" style="2" bestFit="1" customWidth="1"/>
    <col min="12041"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1.85546875" style="2" bestFit="1" customWidth="1"/>
    <col min="12297"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1.85546875" style="2" bestFit="1" customWidth="1"/>
    <col min="12553"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1.85546875" style="2" bestFit="1" customWidth="1"/>
    <col min="12809"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1.85546875" style="2" bestFit="1" customWidth="1"/>
    <col min="13065"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1.85546875" style="2" bestFit="1" customWidth="1"/>
    <col min="13321"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1.85546875" style="2" bestFit="1" customWidth="1"/>
    <col min="13577"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1.85546875" style="2" bestFit="1" customWidth="1"/>
    <col min="13833"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1.85546875" style="2" bestFit="1" customWidth="1"/>
    <col min="14089"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1.85546875" style="2" bestFit="1" customWidth="1"/>
    <col min="14345"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1.85546875" style="2" bestFit="1" customWidth="1"/>
    <col min="14601"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1.85546875" style="2" bestFit="1" customWidth="1"/>
    <col min="14857"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1.85546875" style="2" bestFit="1" customWidth="1"/>
    <col min="15113"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1.85546875" style="2" bestFit="1" customWidth="1"/>
    <col min="15369"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1.85546875" style="2" bestFit="1" customWidth="1"/>
    <col min="15625"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1.85546875" style="2" bestFit="1" customWidth="1"/>
    <col min="15881"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1.85546875" style="2" bestFit="1" customWidth="1"/>
    <col min="16137"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2528</v>
      </c>
      <c r="E2" s="421"/>
      <c r="F2" s="421"/>
      <c r="G2" s="1"/>
    </row>
    <row r="3" spans="1:7" ht="20.100000000000001" customHeight="1">
      <c r="A3" s="5" t="s">
        <v>1007</v>
      </c>
      <c r="B3" s="57"/>
      <c r="C3" s="87"/>
      <c r="D3" s="87"/>
      <c r="E3" s="747"/>
      <c r="F3" s="747"/>
      <c r="G3" s="89"/>
    </row>
    <row r="4" spans="1:7" ht="20.100000000000001" customHeight="1">
      <c r="A4" s="5" t="s">
        <v>1325</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2" t="s">
        <v>6</v>
      </c>
      <c r="G6" s="16"/>
    </row>
    <row r="7" spans="1:7">
      <c r="A7" s="17"/>
      <c r="B7" s="18"/>
      <c r="C7" s="17"/>
      <c r="D7" s="19"/>
      <c r="E7" s="757" t="s">
        <v>160</v>
      </c>
      <c r="F7" s="757" t="s">
        <v>160</v>
      </c>
      <c r="G7" s="16"/>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2664</v>
      </c>
      <c r="C11" s="332"/>
      <c r="D11" s="894"/>
      <c r="E11" s="761"/>
      <c r="F11" s="762"/>
      <c r="G11" s="73"/>
    </row>
    <row r="12" spans="1:7">
      <c r="A12" s="893"/>
      <c r="B12" s="895"/>
      <c r="C12" s="332"/>
      <c r="D12" s="894"/>
      <c r="E12" s="761">
        <v>0</v>
      </c>
      <c r="F12" s="762"/>
      <c r="G12" s="73"/>
    </row>
    <row r="13" spans="1:7">
      <c r="A13" s="545"/>
      <c r="B13" s="1157" t="s">
        <v>166</v>
      </c>
      <c r="C13" s="545"/>
      <c r="D13" s="1158"/>
      <c r="E13" s="1159"/>
      <c r="F13" s="1160"/>
      <c r="G13" s="73"/>
    </row>
    <row r="14" spans="1:7">
      <c r="A14" s="545"/>
      <c r="B14" s="1157"/>
      <c r="C14" s="545"/>
      <c r="D14" s="1158"/>
      <c r="E14" s="1159"/>
      <c r="F14" s="1160"/>
      <c r="G14" s="73"/>
    </row>
    <row r="15" spans="1:7">
      <c r="A15" s="545"/>
      <c r="B15" s="1157" t="s">
        <v>277</v>
      </c>
      <c r="C15" s="545"/>
      <c r="D15" s="1158"/>
      <c r="E15" s="1159"/>
      <c r="F15" s="1160"/>
      <c r="G15" s="73"/>
    </row>
    <row r="16" spans="1:7">
      <c r="A16" s="545"/>
      <c r="B16" s="1157"/>
      <c r="C16" s="545"/>
      <c r="D16" s="1158"/>
      <c r="E16" s="1159"/>
      <c r="F16" s="1160"/>
      <c r="G16" s="73"/>
    </row>
    <row r="17" spans="1:10">
      <c r="A17" s="898"/>
      <c r="B17" s="911" t="s">
        <v>278</v>
      </c>
      <c r="C17" s="898"/>
      <c r="D17" s="1161"/>
      <c r="E17" s="1131"/>
      <c r="F17" s="876"/>
      <c r="G17" s="73"/>
    </row>
    <row r="18" spans="1:10" ht="6.75" customHeight="1">
      <c r="A18" s="898"/>
      <c r="B18" s="911"/>
      <c r="C18" s="1162"/>
      <c r="D18" s="1163"/>
      <c r="E18" s="1131"/>
      <c r="F18" s="876"/>
      <c r="G18" s="73"/>
    </row>
    <row r="19" spans="1:10" ht="30" customHeight="1">
      <c r="A19" s="898"/>
      <c r="B19" s="921" t="s">
        <v>1326</v>
      </c>
      <c r="C19" s="898"/>
      <c r="D19" s="1164"/>
      <c r="E19" s="1131"/>
      <c r="F19" s="876"/>
      <c r="G19" s="73"/>
      <c r="J19" s="2" t="s">
        <v>159</v>
      </c>
    </row>
    <row r="20" spans="1:10" ht="9" customHeight="1">
      <c r="A20" s="898"/>
      <c r="B20" s="922"/>
      <c r="C20" s="898"/>
      <c r="D20" s="1164"/>
      <c r="E20" s="1131"/>
      <c r="F20" s="876"/>
      <c r="G20" s="73"/>
    </row>
    <row r="21" spans="1:10">
      <c r="A21" s="898" t="s">
        <v>486</v>
      </c>
      <c r="B21" s="904" t="s">
        <v>1327</v>
      </c>
      <c r="C21" s="898" t="s">
        <v>88</v>
      </c>
      <c r="D21" s="1164">
        <v>41.55</v>
      </c>
      <c r="E21" s="1165"/>
      <c r="F21" s="876">
        <f>D21*E21</f>
        <v>0</v>
      </c>
      <c r="G21" s="73"/>
    </row>
    <row r="22" spans="1:10">
      <c r="A22" s="898"/>
      <c r="B22" s="904"/>
      <c r="C22" s="898"/>
      <c r="D22" s="1164"/>
      <c r="E22" s="1165"/>
      <c r="F22" s="876"/>
      <c r="G22" s="73"/>
    </row>
    <row r="23" spans="1:10">
      <c r="A23" s="898"/>
      <c r="B23" s="911" t="s">
        <v>282</v>
      </c>
      <c r="C23" s="898"/>
      <c r="D23" s="1164"/>
      <c r="E23" s="1165"/>
      <c r="F23" s="876"/>
      <c r="G23" s="73"/>
    </row>
    <row r="24" spans="1:10" ht="9" customHeight="1">
      <c r="A24" s="898"/>
      <c r="B24" s="911"/>
      <c r="C24" s="898"/>
      <c r="D24" s="1164"/>
      <c r="E24" s="1165"/>
      <c r="F24" s="876"/>
      <c r="G24" s="73"/>
    </row>
    <row r="25" spans="1:10" ht="29.25" customHeight="1">
      <c r="A25" s="898"/>
      <c r="B25" s="940" t="s">
        <v>1328</v>
      </c>
      <c r="C25" s="898"/>
      <c r="D25" s="1164"/>
      <c r="E25" s="1165"/>
      <c r="F25" s="876"/>
      <c r="G25" s="73"/>
    </row>
    <row r="26" spans="1:10" ht="8.25" customHeight="1">
      <c r="A26" s="898"/>
      <c r="B26" s="922"/>
      <c r="C26" s="898"/>
      <c r="D26" s="1164"/>
      <c r="E26" s="1165"/>
      <c r="F26" s="1006"/>
      <c r="G26" s="73"/>
    </row>
    <row r="27" spans="1:10">
      <c r="A27" s="545" t="s">
        <v>489</v>
      </c>
      <c r="B27" s="907" t="s">
        <v>490</v>
      </c>
      <c r="C27" s="545" t="s">
        <v>88</v>
      </c>
      <c r="D27" s="1007">
        <v>2</v>
      </c>
      <c r="E27" s="1166"/>
      <c r="F27" s="1167">
        <f>E27*D27</f>
        <v>0</v>
      </c>
      <c r="G27" s="73"/>
    </row>
    <row r="28" spans="1:10">
      <c r="A28" s="545" t="s">
        <v>491</v>
      </c>
      <c r="B28" s="907" t="s">
        <v>1102</v>
      </c>
      <c r="C28" s="545" t="s">
        <v>88</v>
      </c>
      <c r="D28" s="1007">
        <v>1</v>
      </c>
      <c r="E28" s="1166"/>
      <c r="F28" s="1167">
        <f>E28*D28</f>
        <v>0</v>
      </c>
      <c r="G28" s="73"/>
    </row>
    <row r="29" spans="1:10">
      <c r="A29" s="545"/>
      <c r="B29" s="907"/>
      <c r="C29" s="545"/>
      <c r="D29" s="1007"/>
      <c r="E29" s="1166"/>
      <c r="F29" s="1167"/>
      <c r="G29" s="73"/>
    </row>
    <row r="30" spans="1:10">
      <c r="A30" s="898"/>
      <c r="B30" s="899" t="s">
        <v>284</v>
      </c>
      <c r="C30" s="898"/>
      <c r="D30" s="1164"/>
      <c r="E30" s="1165"/>
      <c r="F30" s="876"/>
      <c r="G30" s="73"/>
    </row>
    <row r="31" spans="1:10">
      <c r="A31" s="898"/>
      <c r="B31" s="904"/>
      <c r="C31" s="898"/>
      <c r="D31" s="1164"/>
      <c r="E31" s="1165"/>
      <c r="F31" s="876"/>
      <c r="G31" s="73"/>
    </row>
    <row r="32" spans="1:10">
      <c r="A32" s="898"/>
      <c r="B32" s="1168" t="s">
        <v>285</v>
      </c>
      <c r="C32" s="898"/>
      <c r="D32" s="1164"/>
      <c r="E32" s="1165"/>
      <c r="F32" s="876"/>
      <c r="G32" s="73"/>
    </row>
    <row r="33" spans="1:7">
      <c r="A33" s="898"/>
      <c r="B33" s="1168"/>
      <c r="C33" s="898"/>
      <c r="D33" s="1164"/>
      <c r="E33" s="1165"/>
      <c r="F33" s="876"/>
      <c r="G33" s="73"/>
    </row>
    <row r="34" spans="1:7">
      <c r="A34" s="898"/>
      <c r="B34" s="940" t="s">
        <v>286</v>
      </c>
      <c r="C34" s="898"/>
      <c r="D34" s="1164"/>
      <c r="E34" s="1165"/>
      <c r="F34" s="876"/>
      <c r="G34" s="73"/>
    </row>
    <row r="35" spans="1:7">
      <c r="A35" s="898"/>
      <c r="B35" s="904"/>
      <c r="C35" s="898"/>
      <c r="D35" s="1164"/>
      <c r="E35" s="1165"/>
      <c r="F35" s="876"/>
      <c r="G35" s="73"/>
    </row>
    <row r="36" spans="1:7" ht="25.5">
      <c r="A36" s="1021" t="s">
        <v>287</v>
      </c>
      <c r="B36" s="904" t="s">
        <v>288</v>
      </c>
      <c r="C36" s="898" t="s">
        <v>96</v>
      </c>
      <c r="D36" s="1164">
        <v>24.44</v>
      </c>
      <c r="E36" s="1165"/>
      <c r="F36" s="876">
        <f>D36*E36</f>
        <v>0</v>
      </c>
      <c r="G36" s="73"/>
    </row>
    <row r="37" spans="1:7">
      <c r="A37" s="1021"/>
      <c r="B37" s="904"/>
      <c r="C37" s="898"/>
      <c r="D37" s="1164"/>
      <c r="E37" s="1165"/>
      <c r="F37" s="876"/>
      <c r="G37" s="73"/>
    </row>
    <row r="38" spans="1:7" ht="25.5">
      <c r="A38" s="1021" t="s">
        <v>289</v>
      </c>
      <c r="B38" s="904" t="s">
        <v>290</v>
      </c>
      <c r="C38" s="898" t="s">
        <v>96</v>
      </c>
      <c r="D38" s="1164">
        <v>10</v>
      </c>
      <c r="E38" s="1165"/>
      <c r="F38" s="876">
        <f>D38*E38</f>
        <v>0</v>
      </c>
      <c r="G38" s="73"/>
    </row>
    <row r="39" spans="1:7">
      <c r="A39" s="545"/>
      <c r="B39" s="1169"/>
      <c r="C39" s="900"/>
      <c r="D39" s="1170"/>
      <c r="E39" s="1171"/>
      <c r="F39" s="1167"/>
      <c r="G39" s="73"/>
    </row>
    <row r="40" spans="1:7">
      <c r="A40" s="545"/>
      <c r="B40" s="1169" t="s">
        <v>291</v>
      </c>
      <c r="C40" s="900"/>
      <c r="D40" s="1170"/>
      <c r="E40" s="1171"/>
      <c r="F40" s="1167"/>
      <c r="G40" s="73"/>
    </row>
    <row r="41" spans="1:7" ht="9.75" customHeight="1">
      <c r="A41" s="545"/>
      <c r="B41" s="1169"/>
      <c r="C41" s="900"/>
      <c r="D41" s="1170"/>
      <c r="E41" s="1171"/>
      <c r="F41" s="1167"/>
      <c r="G41" s="73"/>
    </row>
    <row r="42" spans="1:7" ht="33" customHeight="1">
      <c r="A42" s="545"/>
      <c r="B42" s="1109" t="s">
        <v>1329</v>
      </c>
      <c r="C42" s="545"/>
      <c r="D42" s="1007"/>
      <c r="E42" s="1171"/>
      <c r="F42" s="1167"/>
      <c r="G42" s="73"/>
    </row>
    <row r="43" spans="1:7" s="57" customFormat="1">
      <c r="A43" s="545"/>
      <c r="B43" s="907"/>
      <c r="C43" s="545"/>
      <c r="D43" s="1007"/>
      <c r="E43" s="1171"/>
      <c r="F43" s="1167"/>
      <c r="G43" s="79"/>
    </row>
    <row r="44" spans="1:7">
      <c r="A44" s="545" t="s">
        <v>411</v>
      </c>
      <c r="B44" s="907" t="s">
        <v>293</v>
      </c>
      <c r="C44" s="545" t="s">
        <v>88</v>
      </c>
      <c r="D44" s="1007">
        <f>D21</f>
        <v>41.55</v>
      </c>
      <c r="E44" s="1171"/>
      <c r="F44" s="1167">
        <f>D44*E44</f>
        <v>0</v>
      </c>
      <c r="G44" s="73"/>
    </row>
    <row r="45" spans="1:7" s="57" customFormat="1">
      <c r="A45" s="545" t="s">
        <v>294</v>
      </c>
      <c r="B45" s="907" t="s">
        <v>282</v>
      </c>
      <c r="C45" s="545" t="s">
        <v>88</v>
      </c>
      <c r="D45" s="1007">
        <v>3</v>
      </c>
      <c r="E45" s="1171"/>
      <c r="F45" s="1167">
        <f>D45*E45</f>
        <v>0</v>
      </c>
      <c r="G45" s="791"/>
    </row>
    <row r="46" spans="1:7">
      <c r="A46" s="1087"/>
      <c r="B46" s="1094"/>
      <c r="C46" s="1087"/>
      <c r="D46" s="1172"/>
      <c r="E46" s="1173"/>
      <c r="F46" s="1174"/>
      <c r="G46" s="73"/>
    </row>
    <row r="47" spans="1:7">
      <c r="A47" s="1087"/>
      <c r="B47" s="1175" t="s">
        <v>500</v>
      </c>
      <c r="C47" s="1087"/>
      <c r="D47" s="1176"/>
      <c r="E47" s="1010"/>
      <c r="F47" s="1177"/>
      <c r="G47" s="73"/>
    </row>
    <row r="48" spans="1:7" ht="6.75" customHeight="1">
      <c r="A48" s="1087"/>
      <c r="B48" s="1094"/>
      <c r="C48" s="1087"/>
      <c r="D48" s="1176"/>
      <c r="E48" s="1010"/>
      <c r="F48" s="1177"/>
      <c r="G48" s="73"/>
    </row>
    <row r="49" spans="1:7" ht="30" customHeight="1">
      <c r="A49" s="1087"/>
      <c r="B49" s="1091" t="s">
        <v>501</v>
      </c>
      <c r="C49" s="1087"/>
      <c r="D49" s="1176"/>
      <c r="E49" s="1010"/>
      <c r="F49" s="1177"/>
      <c r="G49" s="73"/>
    </row>
    <row r="50" spans="1:7">
      <c r="A50" s="1087"/>
      <c r="B50" s="1094"/>
      <c r="C50" s="1087"/>
      <c r="D50" s="1176"/>
      <c r="E50" s="1010"/>
      <c r="F50" s="1177"/>
      <c r="G50" s="73"/>
    </row>
    <row r="51" spans="1:7">
      <c r="A51" s="1087" t="s">
        <v>1330</v>
      </c>
      <c r="B51" s="1178" t="s">
        <v>1331</v>
      </c>
      <c r="C51" s="1087" t="s">
        <v>88</v>
      </c>
      <c r="D51" s="1172">
        <v>26.72</v>
      </c>
      <c r="E51" s="1010"/>
      <c r="F51" s="1177">
        <f>D51*E51</f>
        <v>0</v>
      </c>
      <c r="G51" s="73"/>
    </row>
    <row r="52" spans="1:7">
      <c r="A52" s="1087"/>
      <c r="B52" s="1094"/>
      <c r="C52" s="1087"/>
      <c r="D52" s="1172"/>
      <c r="E52" s="1010"/>
      <c r="F52" s="1177"/>
      <c r="G52" s="73"/>
    </row>
    <row r="53" spans="1:7">
      <c r="A53" s="1179"/>
      <c r="B53" s="1175" t="s">
        <v>301</v>
      </c>
      <c r="C53" s="1087"/>
      <c r="D53" s="1172"/>
      <c r="E53" s="1010"/>
      <c r="F53" s="1177"/>
      <c r="G53" s="73"/>
    </row>
    <row r="54" spans="1:7">
      <c r="A54" s="1179"/>
      <c r="B54" s="1175"/>
      <c r="C54" s="1087"/>
      <c r="D54" s="1172"/>
      <c r="E54" s="1010"/>
      <c r="F54" s="1177"/>
      <c r="G54" s="73"/>
    </row>
    <row r="55" spans="1:7" ht="30" customHeight="1">
      <c r="A55" s="1179"/>
      <c r="B55" s="1180" t="s">
        <v>1332</v>
      </c>
      <c r="C55" s="1087"/>
      <c r="D55" s="1172"/>
      <c r="E55" s="1010"/>
      <c r="F55" s="1177"/>
      <c r="G55" s="73"/>
    </row>
    <row r="56" spans="1:7" ht="8.25" customHeight="1">
      <c r="A56" s="1179"/>
      <c r="B56" s="1180"/>
      <c r="C56" s="1087"/>
      <c r="D56" s="1172"/>
      <c r="E56" s="1010"/>
      <c r="F56" s="1177"/>
      <c r="G56" s="73"/>
    </row>
    <row r="57" spans="1:7" ht="25.5">
      <c r="A57" s="1087" t="s">
        <v>304</v>
      </c>
      <c r="B57" s="1094" t="s">
        <v>298</v>
      </c>
      <c r="C57" s="1087" t="s">
        <v>1333</v>
      </c>
      <c r="D57" s="1172">
        <v>7.54</v>
      </c>
      <c r="E57" s="1010"/>
      <c r="F57" s="1177">
        <f>D57*E57</f>
        <v>0</v>
      </c>
      <c r="G57" s="73"/>
    </row>
    <row r="58" spans="1:7">
      <c r="A58" s="1087"/>
      <c r="B58" s="1094"/>
      <c r="C58" s="1087"/>
      <c r="D58" s="1172"/>
      <c r="E58" s="1010"/>
      <c r="F58" s="1177"/>
      <c r="G58" s="73"/>
    </row>
    <row r="59" spans="1:7">
      <c r="A59" s="1087"/>
      <c r="B59" s="1094"/>
      <c r="C59" s="1087"/>
      <c r="D59" s="1172"/>
      <c r="E59" s="1010"/>
      <c r="F59" s="1177"/>
      <c r="G59" s="73"/>
    </row>
    <row r="60" spans="1:7">
      <c r="A60" s="1087"/>
      <c r="B60" s="1094"/>
      <c r="C60" s="1087"/>
      <c r="D60" s="1172"/>
      <c r="E60" s="1010"/>
      <c r="F60" s="1177"/>
      <c r="G60" s="73"/>
    </row>
    <row r="61" spans="1:7">
      <c r="A61" s="1087"/>
      <c r="B61" s="1094"/>
      <c r="C61" s="1087"/>
      <c r="D61" s="1172"/>
      <c r="E61" s="1010"/>
      <c r="F61" s="1177"/>
      <c r="G61" s="73"/>
    </row>
    <row r="62" spans="1:7">
      <c r="A62" s="1087"/>
      <c r="B62" s="1094"/>
      <c r="C62" s="1087"/>
      <c r="D62" s="1172"/>
      <c r="E62" s="1010"/>
      <c r="F62" s="1177"/>
      <c r="G62" s="73"/>
    </row>
    <row r="63" spans="1:7">
      <c r="A63" s="1087"/>
      <c r="B63" s="1094"/>
      <c r="C63" s="1087"/>
      <c r="D63" s="1172"/>
      <c r="E63" s="1010"/>
      <c r="F63" s="1177"/>
      <c r="G63" s="73"/>
    </row>
    <row r="64" spans="1:7">
      <c r="A64" s="1087"/>
      <c r="B64" s="1094"/>
      <c r="C64" s="1087"/>
      <c r="D64" s="1172"/>
      <c r="E64" s="1173"/>
      <c r="F64" s="1174"/>
      <c r="G64" s="73"/>
    </row>
    <row r="65" spans="1:7">
      <c r="A65" s="1087"/>
      <c r="B65" s="1094"/>
      <c r="C65" s="1087"/>
      <c r="D65" s="1172"/>
      <c r="E65" s="1173"/>
      <c r="F65" s="1174"/>
      <c r="G65" s="73"/>
    </row>
    <row r="66" spans="1:7">
      <c r="A66" s="1087"/>
      <c r="B66" s="1094"/>
      <c r="C66" s="1087"/>
      <c r="D66" s="1172"/>
      <c r="E66" s="1173"/>
      <c r="F66" s="1174"/>
      <c r="G66" s="73"/>
    </row>
    <row r="67" spans="1:7">
      <c r="A67" s="1087"/>
      <c r="B67" s="1094"/>
      <c r="C67" s="1087"/>
      <c r="D67" s="1172"/>
      <c r="E67" s="1173"/>
      <c r="F67" s="1174"/>
      <c r="G67" s="73"/>
    </row>
    <row r="68" spans="1:7">
      <c r="A68" s="1181"/>
      <c r="B68" s="1182"/>
      <c r="C68" s="1183"/>
      <c r="D68" s="1184"/>
      <c r="E68" s="1185" t="s">
        <v>48</v>
      </c>
      <c r="F68" s="1186">
        <f>SUM(F8:F67)</f>
        <v>0</v>
      </c>
      <c r="G68" s="73"/>
    </row>
    <row r="69" spans="1:7">
      <c r="A69" s="1087"/>
      <c r="B69" s="1094"/>
      <c r="C69" s="1087"/>
      <c r="D69" s="1172"/>
      <c r="E69" s="1173"/>
      <c r="F69" s="1174"/>
      <c r="G69" s="73"/>
    </row>
    <row r="70" spans="1:7">
      <c r="A70" s="1087"/>
      <c r="B70" s="1187" t="s">
        <v>306</v>
      </c>
      <c r="C70" s="1087"/>
      <c r="D70" s="1188"/>
      <c r="E70" s="1189"/>
      <c r="F70" s="1177"/>
      <c r="G70" s="73"/>
    </row>
    <row r="71" spans="1:7">
      <c r="A71" s="1087"/>
      <c r="B71" s="1094"/>
      <c r="C71" s="1087"/>
      <c r="D71" s="1188"/>
      <c r="E71" s="1189"/>
      <c r="F71" s="1177"/>
      <c r="G71" s="73"/>
    </row>
    <row r="72" spans="1:7">
      <c r="A72" s="1087"/>
      <c r="B72" s="1187" t="s">
        <v>307</v>
      </c>
      <c r="C72" s="1087"/>
      <c r="D72" s="1188"/>
      <c r="E72" s="1189"/>
      <c r="F72" s="1177"/>
      <c r="G72" s="73"/>
    </row>
    <row r="73" spans="1:7">
      <c r="A73" s="1087"/>
      <c r="B73" s="1094"/>
      <c r="C73" s="1087"/>
      <c r="D73" s="1188"/>
      <c r="E73" s="1189"/>
      <c r="F73" s="1177"/>
      <c r="G73" s="73"/>
    </row>
    <row r="74" spans="1:7">
      <c r="A74" s="1087"/>
      <c r="B74" s="1190" t="s">
        <v>168</v>
      </c>
      <c r="C74" s="1087"/>
      <c r="D74" s="1188"/>
      <c r="E74" s="1189"/>
      <c r="F74" s="1177"/>
      <c r="G74" s="73"/>
    </row>
    <row r="75" spans="1:7">
      <c r="A75" s="1087"/>
      <c r="B75" s="1190"/>
      <c r="C75" s="1087"/>
      <c r="D75" s="1188"/>
      <c r="E75" s="1189"/>
      <c r="F75" s="1177"/>
      <c r="G75" s="73"/>
    </row>
    <row r="76" spans="1:7">
      <c r="A76" s="1087"/>
      <c r="B76" s="1191" t="s">
        <v>309</v>
      </c>
      <c r="C76" s="545"/>
      <c r="D76" s="1192"/>
      <c r="E76" s="1189"/>
      <c r="F76" s="1177"/>
      <c r="G76" s="73"/>
    </row>
    <row r="77" spans="1:7">
      <c r="A77" s="1087"/>
      <c r="B77" s="1190"/>
      <c r="C77" s="1087"/>
      <c r="D77" s="1188"/>
      <c r="E77" s="1189"/>
      <c r="F77" s="1177"/>
      <c r="G77" s="73"/>
    </row>
    <row r="78" spans="1:7" ht="38.25">
      <c r="A78" s="1087"/>
      <c r="B78" s="1193" t="s">
        <v>1109</v>
      </c>
      <c r="C78" s="545"/>
      <c r="D78" s="1192"/>
      <c r="E78" s="1189"/>
      <c r="F78" s="1177"/>
      <c r="G78" s="73"/>
    </row>
    <row r="79" spans="1:7">
      <c r="A79" s="1087"/>
      <c r="B79" s="1094"/>
      <c r="C79" s="1087"/>
      <c r="D79" s="1188"/>
      <c r="E79" s="1189"/>
      <c r="F79" s="1177"/>
      <c r="G79" s="73"/>
    </row>
    <row r="80" spans="1:7">
      <c r="A80" s="1087" t="s">
        <v>311</v>
      </c>
      <c r="B80" s="1094" t="s">
        <v>506</v>
      </c>
      <c r="C80" s="1087" t="s">
        <v>88</v>
      </c>
      <c r="D80" s="1188">
        <f>0.6+0.8</f>
        <v>1.4</v>
      </c>
      <c r="E80" s="1194"/>
      <c r="F80" s="1177">
        <f>E80*D80</f>
        <v>0</v>
      </c>
      <c r="G80" s="73"/>
    </row>
    <row r="81" spans="1:7">
      <c r="A81" s="65"/>
      <c r="B81" s="266"/>
      <c r="C81" s="65"/>
      <c r="D81" s="481"/>
      <c r="E81" s="1189"/>
      <c r="F81" s="1195"/>
      <c r="G81" s="73"/>
    </row>
    <row r="82" spans="1:7" s="814" customFormat="1">
      <c r="A82" s="65"/>
      <c r="B82" s="949" t="s">
        <v>170</v>
      </c>
      <c r="C82" s="65"/>
      <c r="D82" s="481"/>
      <c r="E82" s="1189"/>
      <c r="F82" s="1195"/>
      <c r="G82" s="813"/>
    </row>
    <row r="83" spans="1:7" s="814" customFormat="1">
      <c r="A83" s="65"/>
      <c r="B83" s="949"/>
      <c r="C83" s="65"/>
      <c r="D83" s="481"/>
      <c r="E83" s="1189"/>
      <c r="F83" s="1195"/>
      <c r="G83" s="813"/>
    </row>
    <row r="84" spans="1:7" s="814" customFormat="1" ht="38.25">
      <c r="A84" s="65"/>
      <c r="B84" s="111" t="s">
        <v>1334</v>
      </c>
      <c r="C84" s="65"/>
      <c r="D84" s="481"/>
      <c r="E84" s="1189"/>
      <c r="F84" s="1195"/>
      <c r="G84" s="813"/>
    </row>
    <row r="85" spans="1:7" s="814" customFormat="1">
      <c r="A85" s="65"/>
      <c r="B85" s="70"/>
      <c r="C85" s="65"/>
      <c r="D85" s="481"/>
      <c r="E85" s="1189"/>
      <c r="F85" s="1195"/>
      <c r="G85" s="813"/>
    </row>
    <row r="86" spans="1:7" s="814" customFormat="1">
      <c r="A86" s="65" t="s">
        <v>171</v>
      </c>
      <c r="B86" s="70" t="s">
        <v>506</v>
      </c>
      <c r="C86" s="65" t="s">
        <v>88</v>
      </c>
      <c r="D86" s="481">
        <v>68.459999999999994</v>
      </c>
      <c r="E86" s="1194"/>
      <c r="F86" s="1195">
        <f>E86*D86</f>
        <v>0</v>
      </c>
      <c r="G86" s="813"/>
    </row>
    <row r="87" spans="1:7">
      <c r="A87" s="65"/>
      <c r="B87" s="266"/>
      <c r="C87" s="65"/>
      <c r="D87" s="481"/>
      <c r="E87" s="1189"/>
      <c r="F87" s="1195"/>
      <c r="G87" s="73"/>
    </row>
    <row r="88" spans="1:7">
      <c r="A88" s="65"/>
      <c r="B88" s="550" t="s">
        <v>1110</v>
      </c>
      <c r="C88" s="65"/>
      <c r="D88" s="481"/>
      <c r="E88" s="1189"/>
      <c r="F88" s="1195"/>
      <c r="G88" s="73"/>
    </row>
    <row r="89" spans="1:7">
      <c r="A89" s="65"/>
      <c r="B89" s="266"/>
      <c r="C89" s="65"/>
      <c r="D89" s="481"/>
      <c r="E89" s="1189"/>
      <c r="F89" s="1195"/>
      <c r="G89" s="73"/>
    </row>
    <row r="90" spans="1:7">
      <c r="A90" s="65"/>
      <c r="B90" s="949" t="s">
        <v>314</v>
      </c>
      <c r="C90" s="65"/>
      <c r="D90" s="481"/>
      <c r="E90" s="1189"/>
      <c r="F90" s="1195"/>
      <c r="G90" s="73"/>
    </row>
    <row r="91" spans="1:7">
      <c r="A91" s="65"/>
      <c r="B91" s="949"/>
      <c r="C91" s="65"/>
      <c r="D91" s="481"/>
      <c r="E91" s="1189"/>
      <c r="F91" s="1195"/>
      <c r="G91" s="73"/>
    </row>
    <row r="92" spans="1:7" ht="25.5">
      <c r="A92" s="65"/>
      <c r="B92" s="501" t="s">
        <v>1335</v>
      </c>
      <c r="C92" s="65"/>
      <c r="D92" s="481"/>
      <c r="E92" s="1189"/>
      <c r="F92" s="1195"/>
      <c r="G92" s="73"/>
    </row>
    <row r="93" spans="1:7">
      <c r="A93" s="65"/>
      <c r="B93" s="70"/>
      <c r="C93" s="65"/>
      <c r="D93" s="481"/>
      <c r="E93" s="1189"/>
      <c r="F93" s="1195"/>
      <c r="G93" s="73"/>
    </row>
    <row r="94" spans="1:7">
      <c r="A94" s="106" t="s">
        <v>315</v>
      </c>
      <c r="B94" s="70" t="s">
        <v>316</v>
      </c>
      <c r="C94" s="65" t="s">
        <v>88</v>
      </c>
      <c r="D94" s="481">
        <v>1.4</v>
      </c>
      <c r="E94" s="1194"/>
      <c r="F94" s="1195">
        <f>E94*D94</f>
        <v>0</v>
      </c>
      <c r="G94" s="73"/>
    </row>
    <row r="95" spans="1:7">
      <c r="A95" s="65"/>
      <c r="B95" s="70"/>
      <c r="C95" s="65"/>
      <c r="D95" s="481"/>
      <c r="E95" s="1189"/>
      <c r="F95" s="1195"/>
      <c r="G95" s="73"/>
    </row>
    <row r="96" spans="1:7">
      <c r="A96" s="65"/>
      <c r="B96" s="100" t="s">
        <v>321</v>
      </c>
      <c r="C96" s="65"/>
      <c r="D96" s="481"/>
      <c r="E96" s="1189"/>
      <c r="F96" s="1195"/>
      <c r="G96" s="73"/>
    </row>
    <row r="97" spans="1:7" s="130" customFormat="1">
      <c r="A97" s="65"/>
      <c r="B97" s="70"/>
      <c r="C97" s="65"/>
      <c r="D97" s="481"/>
      <c r="E97" s="1189"/>
      <c r="F97" s="1195"/>
      <c r="G97" s="828"/>
    </row>
    <row r="98" spans="1:7" s="130" customFormat="1">
      <c r="A98" s="65"/>
      <c r="B98" s="104" t="s">
        <v>317</v>
      </c>
      <c r="C98" s="65"/>
      <c r="D98" s="481"/>
      <c r="E98" s="1189"/>
      <c r="F98" s="1195"/>
      <c r="G98" s="828"/>
    </row>
    <row r="99" spans="1:7">
      <c r="A99" s="65"/>
      <c r="B99" s="104"/>
      <c r="C99" s="65"/>
      <c r="D99" s="481"/>
      <c r="E99" s="1189"/>
      <c r="F99" s="1195"/>
      <c r="G99" s="63"/>
    </row>
    <row r="100" spans="1:7" ht="30" customHeight="1">
      <c r="A100" s="65"/>
      <c r="B100" s="111" t="s">
        <v>1336</v>
      </c>
      <c r="C100" s="65"/>
      <c r="D100" s="481"/>
      <c r="E100" s="1189"/>
      <c r="F100" s="1195"/>
      <c r="G100" s="73"/>
    </row>
    <row r="101" spans="1:7">
      <c r="A101" s="65"/>
      <c r="B101" s="70"/>
      <c r="C101" s="65"/>
      <c r="D101" s="481"/>
      <c r="E101" s="1189"/>
      <c r="F101" s="1195"/>
      <c r="G101" s="73"/>
    </row>
    <row r="102" spans="1:7">
      <c r="A102" s="106" t="s">
        <v>322</v>
      </c>
      <c r="B102" s="70" t="s">
        <v>358</v>
      </c>
      <c r="C102" s="65" t="s">
        <v>88</v>
      </c>
      <c r="D102" s="481">
        <f>4.7+5.9</f>
        <v>10.600000000000001</v>
      </c>
      <c r="E102" s="1194"/>
      <c r="F102" s="1195">
        <f>E102*D102</f>
        <v>0</v>
      </c>
      <c r="G102" s="73"/>
    </row>
    <row r="103" spans="1:7">
      <c r="A103" s="106"/>
      <c r="B103" s="70"/>
      <c r="C103" s="65"/>
      <c r="D103" s="481"/>
      <c r="E103" s="1194"/>
      <c r="F103" s="1195"/>
      <c r="G103" s="73"/>
    </row>
    <row r="104" spans="1:7">
      <c r="A104" s="65"/>
      <c r="B104" s="104" t="s">
        <v>1337</v>
      </c>
      <c r="C104" s="65"/>
      <c r="D104" s="481"/>
      <c r="E104" s="1189"/>
      <c r="F104" s="1195"/>
      <c r="G104" s="73"/>
    </row>
    <row r="105" spans="1:7" ht="6.75" customHeight="1">
      <c r="A105" s="65"/>
      <c r="B105" s="104"/>
      <c r="C105" s="65"/>
      <c r="D105" s="481"/>
      <c r="E105" s="1189"/>
      <c r="F105" s="1195"/>
      <c r="G105" s="73"/>
    </row>
    <row r="106" spans="1:7" ht="30" customHeight="1">
      <c r="A106" s="65"/>
      <c r="B106" s="111" t="s">
        <v>1338</v>
      </c>
      <c r="C106" s="65"/>
      <c r="D106" s="481"/>
      <c r="E106" s="1189"/>
      <c r="F106" s="975"/>
      <c r="G106" s="73"/>
    </row>
    <row r="107" spans="1:7" ht="6" customHeight="1">
      <c r="A107" s="65"/>
      <c r="B107" s="70"/>
      <c r="C107" s="65"/>
      <c r="D107" s="481"/>
      <c r="E107" s="1189"/>
      <c r="F107" s="975"/>
      <c r="G107" s="73"/>
    </row>
    <row r="108" spans="1:7">
      <c r="A108" s="106" t="s">
        <v>322</v>
      </c>
      <c r="B108" s="70" t="s">
        <v>358</v>
      </c>
      <c r="C108" s="65" t="s">
        <v>88</v>
      </c>
      <c r="D108" s="481">
        <f>2.26+4.8</f>
        <v>7.06</v>
      </c>
      <c r="E108" s="1194"/>
      <c r="F108" s="975">
        <f>E108*D108</f>
        <v>0</v>
      </c>
      <c r="G108" s="73"/>
    </row>
    <row r="109" spans="1:7">
      <c r="A109" s="65"/>
      <c r="B109" s="70"/>
      <c r="C109" s="65"/>
      <c r="D109" s="481"/>
      <c r="E109" s="1189"/>
      <c r="F109" s="975"/>
      <c r="G109" s="73"/>
    </row>
    <row r="110" spans="1:7">
      <c r="A110" s="65"/>
      <c r="B110" s="104" t="s">
        <v>1339</v>
      </c>
      <c r="C110" s="65"/>
      <c r="D110" s="481"/>
      <c r="E110" s="1189"/>
      <c r="F110" s="975"/>
      <c r="G110" s="73"/>
    </row>
    <row r="111" spans="1:7" ht="6" customHeight="1">
      <c r="A111" s="65"/>
      <c r="B111" s="104"/>
      <c r="C111" s="65"/>
      <c r="D111" s="481"/>
      <c r="E111" s="1189"/>
      <c r="F111" s="975"/>
      <c r="G111" s="73"/>
    </row>
    <row r="112" spans="1:7" ht="29.25" customHeight="1">
      <c r="A112" s="65"/>
      <c r="B112" s="111" t="s">
        <v>1340</v>
      </c>
      <c r="C112" s="65"/>
      <c r="D112" s="481"/>
      <c r="E112" s="1189"/>
      <c r="F112" s="975"/>
      <c r="G112" s="73"/>
    </row>
    <row r="113" spans="1:7" ht="6.75" customHeight="1">
      <c r="A113" s="65"/>
      <c r="B113" s="70"/>
      <c r="C113" s="65"/>
      <c r="D113" s="481"/>
      <c r="E113" s="1189"/>
      <c r="F113" s="975"/>
      <c r="G113" s="73"/>
    </row>
    <row r="114" spans="1:7">
      <c r="A114" s="106" t="s">
        <v>1341</v>
      </c>
      <c r="B114" s="70" t="s">
        <v>358</v>
      </c>
      <c r="C114" s="65" t="s">
        <v>88</v>
      </c>
      <c r="D114" s="481">
        <f>24.8+26</f>
        <v>50.8</v>
      </c>
      <c r="E114" s="1194"/>
      <c r="F114" s="975">
        <f>E114*D114</f>
        <v>0</v>
      </c>
      <c r="G114" s="73"/>
    </row>
    <row r="115" spans="1:7">
      <c r="A115" s="106"/>
      <c r="B115" s="70"/>
      <c r="C115" s="65"/>
      <c r="D115" s="481"/>
      <c r="E115" s="1194"/>
      <c r="F115" s="975"/>
      <c r="G115" s="73"/>
    </row>
    <row r="116" spans="1:7">
      <c r="A116" s="65"/>
      <c r="B116" s="550" t="s">
        <v>172</v>
      </c>
      <c r="C116" s="65"/>
      <c r="D116" s="481"/>
      <c r="E116" s="1189"/>
      <c r="F116" s="975"/>
      <c r="G116" s="73"/>
    </row>
    <row r="117" spans="1:7">
      <c r="A117" s="65"/>
      <c r="B117" s="266"/>
      <c r="C117" s="65"/>
      <c r="D117" s="481"/>
      <c r="E117" s="1189"/>
      <c r="F117" s="975"/>
      <c r="G117" s="73"/>
    </row>
    <row r="118" spans="1:7">
      <c r="A118" s="458"/>
      <c r="B118" s="179" t="s">
        <v>173</v>
      </c>
      <c r="C118" s="174"/>
      <c r="D118" s="265"/>
      <c r="E118" s="1196"/>
      <c r="F118" s="987"/>
      <c r="G118" s="73"/>
    </row>
    <row r="119" spans="1:7">
      <c r="A119" s="458"/>
      <c r="B119" s="179"/>
      <c r="C119" s="174"/>
      <c r="D119" s="265"/>
      <c r="E119" s="1196"/>
      <c r="F119" s="987"/>
      <c r="G119" s="73"/>
    </row>
    <row r="120" spans="1:7">
      <c r="A120" s="174"/>
      <c r="B120" s="188" t="s">
        <v>176</v>
      </c>
      <c r="C120" s="174"/>
      <c r="D120" s="190"/>
      <c r="E120" s="1124"/>
      <c r="F120" s="989"/>
      <c r="G120" s="73"/>
    </row>
    <row r="121" spans="1:7">
      <c r="A121" s="174"/>
      <c r="B121" s="189"/>
      <c r="C121" s="174"/>
      <c r="D121" s="190"/>
      <c r="E121" s="1124"/>
      <c r="F121" s="989"/>
      <c r="G121" s="73"/>
    </row>
    <row r="122" spans="1:7">
      <c r="A122" s="174"/>
      <c r="B122" s="184" t="s">
        <v>177</v>
      </c>
      <c r="C122" s="174"/>
      <c r="D122" s="190"/>
      <c r="E122" s="1124"/>
      <c r="F122" s="989"/>
      <c r="G122" s="73"/>
    </row>
    <row r="123" spans="1:7">
      <c r="A123" s="174"/>
      <c r="B123" s="184"/>
      <c r="C123" s="174"/>
      <c r="D123" s="190"/>
      <c r="E123" s="1124"/>
      <c r="F123" s="989"/>
      <c r="G123" s="73"/>
    </row>
    <row r="124" spans="1:7">
      <c r="A124" s="174" t="s">
        <v>1342</v>
      </c>
      <c r="B124" s="187" t="s">
        <v>1343</v>
      </c>
      <c r="C124" s="174" t="s">
        <v>96</v>
      </c>
      <c r="D124" s="1197">
        <f>258.2+176.3+108.2</f>
        <v>542.70000000000005</v>
      </c>
      <c r="E124" s="1124"/>
      <c r="F124" s="989">
        <f>D124*E124</f>
        <v>0</v>
      </c>
      <c r="G124" s="73"/>
    </row>
    <row r="125" spans="1:7">
      <c r="A125" s="65"/>
      <c r="B125" s="70"/>
      <c r="C125" s="65"/>
      <c r="D125" s="481"/>
      <c r="E125" s="1010"/>
      <c r="F125" s="975"/>
      <c r="G125" s="73"/>
    </row>
    <row r="126" spans="1:7">
      <c r="A126" s="106"/>
      <c r="B126" s="70"/>
      <c r="C126" s="65"/>
      <c r="D126" s="481"/>
      <c r="E126" s="1194"/>
      <c r="F126" s="1195"/>
      <c r="G126" s="73"/>
    </row>
    <row r="127" spans="1:7">
      <c r="A127" s="106"/>
      <c r="B127" s="70"/>
      <c r="C127" s="65"/>
      <c r="D127" s="481"/>
      <c r="E127" s="1194"/>
      <c r="F127" s="1195"/>
      <c r="G127" s="73"/>
    </row>
    <row r="128" spans="1:7">
      <c r="A128" s="65"/>
      <c r="B128" s="70"/>
      <c r="C128" s="65"/>
      <c r="D128" s="481"/>
      <c r="E128" s="1189"/>
      <c r="F128" s="1195"/>
      <c r="G128" s="73"/>
    </row>
    <row r="129" spans="1:7">
      <c r="A129" s="131"/>
      <c r="B129" s="132"/>
      <c r="C129" s="133"/>
      <c r="D129" s="497"/>
      <c r="E129" s="1185" t="s">
        <v>48</v>
      </c>
      <c r="F129" s="1198">
        <f>SUM(F69:F128)</f>
        <v>0</v>
      </c>
      <c r="G129" s="73"/>
    </row>
    <row r="130" spans="1:7">
      <c r="A130" s="65"/>
      <c r="B130" s="70"/>
      <c r="C130" s="65"/>
      <c r="D130" s="481"/>
      <c r="E130" s="1189"/>
      <c r="F130" s="1195"/>
      <c r="G130" s="73"/>
    </row>
    <row r="131" spans="1:7">
      <c r="A131" s="174"/>
      <c r="B131" s="188" t="s">
        <v>174</v>
      </c>
      <c r="C131" s="174"/>
      <c r="D131" s="190"/>
      <c r="E131" s="1124"/>
      <c r="F131" s="989"/>
      <c r="G131" s="63"/>
    </row>
    <row r="132" spans="1:7">
      <c r="A132" s="174"/>
      <c r="B132" s="189"/>
      <c r="C132" s="174"/>
      <c r="D132" s="190"/>
      <c r="E132" s="1124"/>
      <c r="F132" s="989"/>
      <c r="G132" s="63"/>
    </row>
    <row r="133" spans="1:7">
      <c r="A133" s="174"/>
      <c r="B133" s="184" t="s">
        <v>177</v>
      </c>
      <c r="C133" s="174"/>
      <c r="D133" s="190"/>
      <c r="E133" s="1124"/>
      <c r="F133" s="989"/>
    </row>
    <row r="134" spans="1:7">
      <c r="A134" s="174"/>
      <c r="B134" s="184"/>
      <c r="C134" s="174"/>
      <c r="D134" s="190"/>
      <c r="E134" s="1124"/>
      <c r="F134" s="989"/>
    </row>
    <row r="135" spans="1:7">
      <c r="A135" s="174" t="s">
        <v>1344</v>
      </c>
      <c r="B135" s="187" t="s">
        <v>1343</v>
      </c>
      <c r="C135" s="174" t="s">
        <v>96</v>
      </c>
      <c r="D135" s="265">
        <f>7.6+13.4</f>
        <v>21</v>
      </c>
      <c r="E135" s="1124"/>
      <c r="F135" s="989">
        <f>D135*E135</f>
        <v>0</v>
      </c>
    </row>
    <row r="136" spans="1:7">
      <c r="A136" s="65"/>
      <c r="B136" s="70"/>
      <c r="C136" s="65"/>
      <c r="D136" s="481"/>
      <c r="E136" s="1010"/>
      <c r="F136" s="975"/>
    </row>
    <row r="137" spans="1:7">
      <c r="A137" s="504"/>
      <c r="B137" s="550" t="s">
        <v>178</v>
      </c>
      <c r="C137" s="65"/>
      <c r="D137" s="481"/>
      <c r="E137" s="1199"/>
      <c r="F137" s="1200"/>
    </row>
    <row r="138" spans="1:7">
      <c r="A138" s="504"/>
      <c r="B138" s="266"/>
      <c r="C138" s="65"/>
      <c r="D138" s="481"/>
      <c r="E138" s="1199"/>
      <c r="F138" s="1200"/>
    </row>
    <row r="139" spans="1:7">
      <c r="A139" s="504"/>
      <c r="B139" s="1201" t="s">
        <v>513</v>
      </c>
      <c r="C139" s="65"/>
      <c r="D139" s="481"/>
      <c r="E139" s="1199"/>
      <c r="F139" s="1200"/>
    </row>
    <row r="140" spans="1:7">
      <c r="A140" s="504"/>
      <c r="B140" s="1201"/>
      <c r="C140" s="65"/>
      <c r="D140" s="481"/>
      <c r="E140" s="1199"/>
      <c r="F140" s="1200"/>
    </row>
    <row r="141" spans="1:7" ht="25.5">
      <c r="A141" s="504"/>
      <c r="B141" s="111" t="s">
        <v>1690</v>
      </c>
      <c r="C141" s="65"/>
      <c r="D141" s="481"/>
      <c r="E141" s="1199"/>
      <c r="F141" s="1200"/>
    </row>
    <row r="142" spans="1:7">
      <c r="A142" s="504"/>
      <c r="B142" s="266"/>
      <c r="C142" s="65"/>
      <c r="D142" s="481"/>
      <c r="E142" s="1199"/>
      <c r="F142" s="1200"/>
    </row>
    <row r="143" spans="1:7">
      <c r="A143" s="504" t="s">
        <v>179</v>
      </c>
      <c r="B143" s="266" t="s">
        <v>514</v>
      </c>
      <c r="C143" s="65" t="s">
        <v>86</v>
      </c>
      <c r="D143" s="481">
        <f>5%*(D86)*2.2</f>
        <v>7.5306000000000006</v>
      </c>
      <c r="E143" s="1199"/>
      <c r="F143" s="1200">
        <f>D143*E143</f>
        <v>0</v>
      </c>
    </row>
    <row r="144" spans="1:7">
      <c r="A144" s="1202"/>
      <c r="B144" s="1203"/>
      <c r="C144" s="1202"/>
      <c r="D144" s="481"/>
      <c r="E144" s="1194"/>
      <c r="F144" s="1200"/>
    </row>
    <row r="145" spans="1:6">
      <c r="A145" s="506"/>
      <c r="B145" s="507" t="s">
        <v>180</v>
      </c>
      <c r="C145" s="506"/>
      <c r="D145" s="508"/>
      <c r="E145" s="1089"/>
      <c r="F145" s="1204"/>
    </row>
    <row r="146" spans="1:6">
      <c r="A146" s="504"/>
      <c r="B146" s="266"/>
      <c r="C146" s="65"/>
      <c r="D146" s="481"/>
      <c r="E146" s="1199"/>
      <c r="F146" s="1200"/>
    </row>
    <row r="147" spans="1:6">
      <c r="A147" s="1202"/>
      <c r="B147" s="1205" t="s">
        <v>517</v>
      </c>
      <c r="C147" s="1202"/>
      <c r="D147" s="481"/>
      <c r="E147" s="1194"/>
      <c r="F147" s="1200"/>
    </row>
    <row r="148" spans="1:6">
      <c r="A148" s="504"/>
      <c r="B148" s="266"/>
      <c r="C148" s="65"/>
      <c r="D148" s="481"/>
      <c r="E148" s="1199"/>
      <c r="F148" s="1200"/>
    </row>
    <row r="149" spans="1:6">
      <c r="A149" s="1202"/>
      <c r="B149" s="510" t="s">
        <v>182</v>
      </c>
      <c r="C149" s="1202"/>
      <c r="D149" s="481"/>
      <c r="E149" s="1194"/>
      <c r="F149" s="1200"/>
    </row>
    <row r="150" spans="1:6">
      <c r="A150" s="1202"/>
      <c r="B150" s="1206"/>
      <c r="C150" s="1202"/>
      <c r="D150" s="481"/>
      <c r="E150" s="1194"/>
      <c r="F150" s="1200"/>
    </row>
    <row r="151" spans="1:6" ht="14.25">
      <c r="A151" s="65" t="s">
        <v>363</v>
      </c>
      <c r="B151" s="1206" t="s">
        <v>518</v>
      </c>
      <c r="C151" s="1202" t="s">
        <v>1333</v>
      </c>
      <c r="D151" s="481">
        <f>11.6+21.5</f>
        <v>33.1</v>
      </c>
      <c r="E151" s="1194"/>
      <c r="F151" s="1200">
        <f>D151*E151</f>
        <v>0</v>
      </c>
    </row>
    <row r="152" spans="1:6">
      <c r="A152" s="65"/>
      <c r="B152" s="266"/>
      <c r="C152" s="65"/>
      <c r="D152" s="481"/>
      <c r="E152" s="1189"/>
      <c r="F152" s="1195"/>
    </row>
    <row r="153" spans="1:6">
      <c r="A153" s="1202"/>
      <c r="B153" s="1205" t="s">
        <v>1345</v>
      </c>
      <c r="C153" s="1202"/>
      <c r="D153" s="1207"/>
      <c r="E153" s="1194"/>
      <c r="F153" s="1200"/>
    </row>
    <row r="154" spans="1:6">
      <c r="A154" s="65"/>
      <c r="B154" s="266"/>
      <c r="C154" s="65"/>
      <c r="D154" s="481"/>
      <c r="E154" s="1189"/>
      <c r="F154" s="1195"/>
    </row>
    <row r="155" spans="1:6" ht="31.5" customHeight="1">
      <c r="A155" s="65"/>
      <c r="B155" s="111" t="s">
        <v>3020</v>
      </c>
      <c r="C155" s="65"/>
      <c r="D155" s="481"/>
      <c r="E155" s="1189"/>
      <c r="F155" s="1195"/>
    </row>
    <row r="156" spans="1:6" ht="9" customHeight="1">
      <c r="A156" s="1202"/>
      <c r="B156" s="1206"/>
      <c r="C156" s="1202"/>
      <c r="D156" s="1207"/>
      <c r="E156" s="1194"/>
      <c r="F156" s="1200"/>
    </row>
    <row r="157" spans="1:6">
      <c r="A157" s="65" t="s">
        <v>1346</v>
      </c>
      <c r="B157" s="513" t="s">
        <v>3018</v>
      </c>
      <c r="C157" s="1202" t="s">
        <v>31</v>
      </c>
      <c r="D157" s="1208">
        <v>2</v>
      </c>
      <c r="E157" s="1194"/>
      <c r="F157" s="1200">
        <f>D157*E157</f>
        <v>0</v>
      </c>
    </row>
    <row r="158" spans="1:6" ht="9.75" customHeight="1">
      <c r="A158" s="1202"/>
      <c r="B158" s="1203"/>
      <c r="C158" s="1202"/>
      <c r="D158" s="945"/>
      <c r="E158" s="1194"/>
      <c r="F158" s="1200"/>
    </row>
    <row r="159" spans="1:6" ht="31.5" customHeight="1">
      <c r="A159" s="65"/>
      <c r="B159" s="111" t="s">
        <v>3021</v>
      </c>
      <c r="C159" s="65"/>
      <c r="D159" s="481"/>
      <c r="E159" s="1189"/>
      <c r="F159" s="1195"/>
    </row>
    <row r="160" spans="1:6" ht="6.75" customHeight="1">
      <c r="A160" s="1202"/>
      <c r="B160" s="1206"/>
      <c r="C160" s="1202"/>
      <c r="D160" s="1207"/>
      <c r="E160" s="1194"/>
      <c r="F160" s="1200"/>
    </row>
    <row r="161" spans="1:6">
      <c r="A161" s="65" t="s">
        <v>1347</v>
      </c>
      <c r="B161" s="513" t="s">
        <v>3019</v>
      </c>
      <c r="C161" s="1202" t="s">
        <v>31</v>
      </c>
      <c r="D161" s="1208">
        <v>1</v>
      </c>
      <c r="E161" s="1194"/>
      <c r="F161" s="1200">
        <f>D161*E161</f>
        <v>0</v>
      </c>
    </row>
    <row r="162" spans="1:6">
      <c r="A162" s="65"/>
      <c r="B162" s="513"/>
      <c r="C162" s="1202"/>
      <c r="D162" s="1208"/>
      <c r="E162" s="1194"/>
      <c r="F162" s="1200"/>
    </row>
    <row r="163" spans="1:6">
      <c r="A163" s="65"/>
      <c r="B163" s="550" t="s">
        <v>229</v>
      </c>
      <c r="C163" s="65"/>
      <c r="D163" s="945"/>
      <c r="E163" s="1189"/>
      <c r="F163" s="1195"/>
    </row>
    <row r="164" spans="1:6">
      <c r="A164" s="65"/>
      <c r="B164" s="266"/>
      <c r="C164" s="65"/>
      <c r="D164" s="945"/>
      <c r="E164" s="1189"/>
      <c r="F164" s="1195"/>
    </row>
    <row r="165" spans="1:6">
      <c r="A165" s="1202"/>
      <c r="B165" s="1209" t="s">
        <v>230</v>
      </c>
      <c r="C165" s="1202"/>
      <c r="D165" s="1208"/>
      <c r="E165" s="1194"/>
      <c r="F165" s="1200"/>
    </row>
    <row r="166" spans="1:6" ht="8.25" customHeight="1">
      <c r="A166" s="504"/>
      <c r="B166" s="266"/>
      <c r="C166" s="65"/>
      <c r="D166" s="945"/>
      <c r="E166" s="1199"/>
      <c r="F166" s="1200"/>
    </row>
    <row r="167" spans="1:6">
      <c r="A167" s="1202"/>
      <c r="B167" s="949" t="s">
        <v>185</v>
      </c>
      <c r="C167" s="1202"/>
      <c r="D167" s="1208"/>
      <c r="E167" s="1194"/>
      <c r="F167" s="1200"/>
    </row>
    <row r="168" spans="1:6" ht="9" customHeight="1">
      <c r="A168" s="1202"/>
      <c r="B168" s="1210"/>
      <c r="C168" s="1202"/>
      <c r="D168" s="1208"/>
      <c r="E168" s="1194"/>
      <c r="F168" s="1200"/>
    </row>
    <row r="169" spans="1:6" ht="42" customHeight="1">
      <c r="A169" s="1202"/>
      <c r="B169" s="512" t="s">
        <v>1237</v>
      </c>
      <c r="C169" s="1202"/>
      <c r="D169" s="1208"/>
      <c r="E169" s="1194"/>
      <c r="F169" s="1200"/>
    </row>
    <row r="170" spans="1:6" ht="6.75" customHeight="1">
      <c r="A170" s="65"/>
      <c r="B170" s="266"/>
      <c r="C170" s="65"/>
      <c r="D170" s="945"/>
      <c r="E170" s="1189"/>
      <c r="F170" s="1195"/>
    </row>
    <row r="171" spans="1:6">
      <c r="A171" s="65" t="s">
        <v>1348</v>
      </c>
      <c r="B171" s="509" t="s">
        <v>2920</v>
      </c>
      <c r="C171" s="65" t="s">
        <v>31</v>
      </c>
      <c r="D171" s="1208">
        <v>1</v>
      </c>
      <c r="E171" s="1194"/>
      <c r="F171" s="1200">
        <f>D171*E171</f>
        <v>0</v>
      </c>
    </row>
    <row r="172" spans="1:6">
      <c r="A172" s="65"/>
      <c r="B172" s="509"/>
      <c r="C172" s="65"/>
      <c r="D172" s="1208"/>
      <c r="E172" s="1194"/>
      <c r="F172" s="1200"/>
    </row>
    <row r="173" spans="1:6">
      <c r="A173" s="65"/>
      <c r="B173" s="949" t="s">
        <v>1246</v>
      </c>
      <c r="C173" s="1202"/>
      <c r="D173" s="1208"/>
      <c r="E173" s="1194"/>
      <c r="F173" s="1200"/>
    </row>
    <row r="174" spans="1:6">
      <c r="A174" s="65"/>
      <c r="B174" s="949"/>
      <c r="C174" s="1202"/>
      <c r="D174" s="1208"/>
      <c r="E174" s="1194"/>
      <c r="F174" s="1200"/>
    </row>
    <row r="175" spans="1:6" ht="40.5" customHeight="1">
      <c r="A175" s="65"/>
      <c r="B175" s="512" t="s">
        <v>1349</v>
      </c>
      <c r="C175" s="1202"/>
      <c r="D175" s="1208"/>
      <c r="E175" s="1194"/>
      <c r="F175" s="1200"/>
    </row>
    <row r="176" spans="1:6">
      <c r="A176" s="65"/>
      <c r="B176" s="1211"/>
      <c r="C176" s="1202"/>
      <c r="D176" s="1208"/>
      <c r="E176" s="1194"/>
      <c r="F176" s="1200"/>
    </row>
    <row r="177" spans="1:6">
      <c r="A177" s="65" t="s">
        <v>188</v>
      </c>
      <c r="B177" s="509" t="s">
        <v>2926</v>
      </c>
      <c r="C177" s="1202" t="s">
        <v>31</v>
      </c>
      <c r="D177" s="1208">
        <v>2</v>
      </c>
      <c r="E177" s="713"/>
      <c r="F177" s="1200">
        <f>D177*E177</f>
        <v>0</v>
      </c>
    </row>
    <row r="178" spans="1:6">
      <c r="A178" s="65" t="s">
        <v>189</v>
      </c>
      <c r="B178" s="509" t="s">
        <v>2920</v>
      </c>
      <c r="C178" s="1202" t="s">
        <v>31</v>
      </c>
      <c r="D178" s="1208">
        <v>1</v>
      </c>
      <c r="E178" s="713"/>
      <c r="F178" s="1200">
        <f>D178*E178</f>
        <v>0</v>
      </c>
    </row>
    <row r="179" spans="1:6">
      <c r="A179" s="65"/>
      <c r="B179" s="509"/>
      <c r="C179" s="1202"/>
      <c r="D179" s="1208"/>
      <c r="E179" s="713"/>
      <c r="F179" s="1200"/>
    </row>
    <row r="180" spans="1:6">
      <c r="A180" s="65"/>
      <c r="B180" s="1212" t="s">
        <v>373</v>
      </c>
      <c r="C180" s="174"/>
      <c r="D180" s="363"/>
      <c r="E180" s="1189"/>
      <c r="F180" s="1195"/>
    </row>
    <row r="181" spans="1:6">
      <c r="A181" s="65"/>
      <c r="B181" s="1212"/>
      <c r="C181" s="174"/>
      <c r="D181" s="363"/>
      <c r="E181" s="1189"/>
      <c r="F181" s="1195"/>
    </row>
    <row r="182" spans="1:6" ht="29.25" customHeight="1">
      <c r="A182" s="65"/>
      <c r="B182" s="111" t="s">
        <v>1351</v>
      </c>
      <c r="C182" s="65"/>
      <c r="D182" s="945"/>
      <c r="E182" s="1189"/>
      <c r="F182" s="1195"/>
    </row>
    <row r="183" spans="1:6">
      <c r="A183" s="65"/>
      <c r="B183" s="266"/>
      <c r="C183" s="65"/>
      <c r="D183" s="945"/>
      <c r="E183" s="1189"/>
      <c r="F183" s="1195"/>
    </row>
    <row r="184" spans="1:6">
      <c r="A184" s="65" t="s">
        <v>191</v>
      </c>
      <c r="B184" s="513" t="s">
        <v>1352</v>
      </c>
      <c r="C184" s="65" t="s">
        <v>31</v>
      </c>
      <c r="D184" s="1208">
        <v>2</v>
      </c>
      <c r="E184" s="901"/>
      <c r="F184" s="1200">
        <f>D184*E184</f>
        <v>0</v>
      </c>
    </row>
    <row r="185" spans="1:6">
      <c r="A185" s="65"/>
      <c r="B185" s="509"/>
      <c r="C185" s="1202"/>
      <c r="D185" s="1208"/>
      <c r="E185" s="1213"/>
      <c r="F185" s="1200"/>
    </row>
    <row r="186" spans="1:6">
      <c r="A186" s="65"/>
      <c r="B186" s="509"/>
      <c r="C186" s="1202"/>
      <c r="D186" s="1208"/>
      <c r="E186" s="1213"/>
      <c r="F186" s="1200"/>
    </row>
    <row r="187" spans="1:6">
      <c r="A187" s="65"/>
      <c r="B187" s="509"/>
      <c r="C187" s="1202"/>
      <c r="D187" s="1208"/>
      <c r="E187" s="1213"/>
      <c r="F187" s="1200"/>
    </row>
    <row r="188" spans="1:6">
      <c r="A188" s="65"/>
      <c r="B188" s="509"/>
      <c r="C188" s="1202"/>
      <c r="D188" s="1208"/>
      <c r="E188" s="1213"/>
      <c r="F188" s="1200"/>
    </row>
    <row r="189" spans="1:6">
      <c r="A189" s="65"/>
      <c r="B189" s="509"/>
      <c r="C189" s="1202"/>
      <c r="D189" s="1208"/>
      <c r="E189" s="1214"/>
      <c r="F189" s="1200"/>
    </row>
    <row r="190" spans="1:6">
      <c r="A190" s="65"/>
      <c r="B190" s="513"/>
      <c r="C190" s="1202"/>
      <c r="D190" s="1208"/>
      <c r="E190" s="1194"/>
      <c r="F190" s="1200"/>
    </row>
    <row r="191" spans="1:6">
      <c r="A191" s="1202"/>
      <c r="B191" s="1203"/>
      <c r="C191" s="1202"/>
      <c r="D191" s="945"/>
      <c r="E191" s="1194"/>
      <c r="F191" s="1200"/>
    </row>
    <row r="192" spans="1:6">
      <c r="A192" s="131"/>
      <c r="B192" s="132"/>
      <c r="C192" s="133"/>
      <c r="D192" s="497"/>
      <c r="E192" s="1185" t="s">
        <v>48</v>
      </c>
      <c r="F192" s="1198">
        <f>SUM(F130:F191)</f>
        <v>0</v>
      </c>
    </row>
    <row r="193" spans="1:6">
      <c r="A193" s="1202"/>
      <c r="B193" s="1203"/>
      <c r="C193" s="1202"/>
      <c r="D193" s="945"/>
      <c r="E193" s="1194"/>
      <c r="F193" s="1200"/>
    </row>
    <row r="194" spans="1:6" s="57" customFormat="1" ht="30" customHeight="1">
      <c r="A194" s="65"/>
      <c r="B194" s="111" t="s">
        <v>1353</v>
      </c>
      <c r="C194" s="65"/>
      <c r="D194" s="1208"/>
      <c r="E194" s="1215"/>
      <c r="F194" s="1200"/>
    </row>
    <row r="195" spans="1:6" s="57" customFormat="1">
      <c r="A195" s="1202"/>
      <c r="B195" s="513"/>
      <c r="C195" s="65"/>
      <c r="D195" s="945"/>
      <c r="E195" s="1194"/>
      <c r="F195" s="1200"/>
    </row>
    <row r="196" spans="1:6" s="57" customFormat="1">
      <c r="A196" s="65" t="s">
        <v>374</v>
      </c>
      <c r="B196" s="513" t="s">
        <v>1354</v>
      </c>
      <c r="C196" s="1202" t="s">
        <v>31</v>
      </c>
      <c r="D196" s="1208">
        <v>1</v>
      </c>
      <c r="E196" s="1216"/>
      <c r="F196" s="1200">
        <f>D196*E196</f>
        <v>0</v>
      </c>
    </row>
    <row r="197" spans="1:6" s="57" customFormat="1">
      <c r="A197" s="1202"/>
      <c r="B197" s="513"/>
      <c r="C197" s="65"/>
      <c r="D197" s="945"/>
      <c r="E197" s="1194"/>
      <c r="F197" s="1200"/>
    </row>
    <row r="198" spans="1:6" s="57" customFormat="1">
      <c r="A198" s="65"/>
      <c r="B198" s="550" t="s">
        <v>234</v>
      </c>
      <c r="C198" s="65"/>
      <c r="D198" s="945"/>
      <c r="E198" s="1189"/>
      <c r="F198" s="1195"/>
    </row>
    <row r="199" spans="1:6" s="57" customFormat="1">
      <c r="A199" s="65"/>
      <c r="B199" s="550"/>
      <c r="C199" s="65"/>
      <c r="D199" s="945"/>
      <c r="E199" s="1189"/>
      <c r="F199" s="1195"/>
    </row>
    <row r="200" spans="1:6" s="57" customFormat="1">
      <c r="A200" s="65"/>
      <c r="B200" s="949" t="s">
        <v>235</v>
      </c>
      <c r="C200" s="65"/>
      <c r="D200" s="945"/>
      <c r="E200" s="1189"/>
      <c r="F200" s="1195"/>
    </row>
    <row r="201" spans="1:6" s="57" customFormat="1">
      <c r="A201" s="504"/>
      <c r="B201" s="266"/>
      <c r="C201" s="65"/>
      <c r="D201" s="945"/>
      <c r="E201" s="1199"/>
      <c r="F201" s="1200"/>
    </row>
    <row r="202" spans="1:6" s="57" customFormat="1" ht="31.5" customHeight="1">
      <c r="A202" s="1202"/>
      <c r="B202" s="501" t="s">
        <v>1355</v>
      </c>
      <c r="C202" s="1202"/>
      <c r="D202" s="1217"/>
      <c r="E202" s="1194"/>
      <c r="F202" s="1200"/>
    </row>
    <row r="203" spans="1:6" s="57" customFormat="1">
      <c r="A203" s="1202"/>
      <c r="B203" s="1218"/>
      <c r="C203" s="1202"/>
      <c r="D203" s="1217"/>
      <c r="E203" s="1194"/>
      <c r="F203" s="1200"/>
    </row>
    <row r="204" spans="1:6" s="57" customFormat="1">
      <c r="A204" s="65" t="s">
        <v>192</v>
      </c>
      <c r="B204" s="191" t="s">
        <v>1163</v>
      </c>
      <c r="C204" s="1202" t="s">
        <v>31</v>
      </c>
      <c r="D204" s="945">
        <v>2</v>
      </c>
      <c r="E204" s="915"/>
      <c r="F204" s="1200">
        <f>D204*E204</f>
        <v>0</v>
      </c>
    </row>
    <row r="205" spans="1:6" s="57" customFormat="1">
      <c r="A205" s="65" t="s">
        <v>193</v>
      </c>
      <c r="B205" s="191" t="s">
        <v>2519</v>
      </c>
      <c r="C205" s="1202" t="s">
        <v>31</v>
      </c>
      <c r="D205" s="945">
        <v>1</v>
      </c>
      <c r="E205" s="915"/>
      <c r="F205" s="1200">
        <f>D205*E205</f>
        <v>0</v>
      </c>
    </row>
    <row r="206" spans="1:6" s="57" customFormat="1">
      <c r="A206" s="65" t="s">
        <v>1356</v>
      </c>
      <c r="B206" s="191" t="s">
        <v>1357</v>
      </c>
      <c r="C206" s="1202" t="s">
        <v>31</v>
      </c>
      <c r="D206" s="945">
        <v>4</v>
      </c>
      <c r="E206" s="1194"/>
      <c r="F206" s="1200">
        <f>D206*E206</f>
        <v>0</v>
      </c>
    </row>
    <row r="207" spans="1:6" s="57" customFormat="1">
      <c r="A207" s="65"/>
      <c r="B207" s="191"/>
      <c r="C207" s="1202"/>
      <c r="D207" s="945"/>
      <c r="E207" s="1194"/>
      <c r="F207" s="1200"/>
    </row>
    <row r="208" spans="1:6" s="57" customFormat="1">
      <c r="A208" s="944"/>
      <c r="B208" s="550" t="s">
        <v>198</v>
      </c>
      <c r="C208" s="65"/>
      <c r="D208" s="1219"/>
      <c r="E208" s="1010"/>
      <c r="F208" s="1195"/>
    </row>
    <row r="209" spans="1:6" s="57" customFormat="1">
      <c r="A209" s="944"/>
      <c r="B209" s="550"/>
      <c r="C209" s="65"/>
      <c r="D209" s="1219"/>
      <c r="E209" s="1010"/>
      <c r="F209" s="1195"/>
    </row>
    <row r="210" spans="1:6" s="57" customFormat="1">
      <c r="A210" s="944"/>
      <c r="B210" s="550" t="s">
        <v>200</v>
      </c>
      <c r="C210" s="65"/>
      <c r="D210" s="1219"/>
      <c r="E210" s="1010"/>
      <c r="F210" s="1195"/>
    </row>
    <row r="211" spans="1:6" s="57" customFormat="1">
      <c r="A211" s="944"/>
      <c r="B211" s="266"/>
      <c r="C211" s="65"/>
      <c r="D211" s="1219"/>
      <c r="E211" s="1010"/>
      <c r="F211" s="1195"/>
    </row>
    <row r="212" spans="1:6" s="57" customFormat="1" ht="28.5" customHeight="1">
      <c r="A212" s="65"/>
      <c r="B212" s="111" t="s">
        <v>201</v>
      </c>
      <c r="C212" s="65"/>
      <c r="D212" s="481"/>
      <c r="E212" s="1010"/>
      <c r="F212" s="1195"/>
    </row>
    <row r="213" spans="1:6" s="57" customFormat="1">
      <c r="A213" s="944"/>
      <c r="B213" s="266"/>
      <c r="C213" s="65"/>
      <c r="D213" s="1219"/>
      <c r="E213" s="1010"/>
      <c r="F213" s="1195"/>
    </row>
    <row r="214" spans="1:6" s="57" customFormat="1" ht="25.5">
      <c r="A214" s="65" t="s">
        <v>202</v>
      </c>
      <c r="B214" s="112" t="s">
        <v>203</v>
      </c>
      <c r="C214" s="65" t="s">
        <v>96</v>
      </c>
      <c r="D214" s="481">
        <v>33.1</v>
      </c>
      <c r="E214" s="1089"/>
      <c r="F214" s="1195">
        <f>D214*E214</f>
        <v>0</v>
      </c>
    </row>
    <row r="215" spans="1:6" s="57" customFormat="1">
      <c r="A215" s="65"/>
      <c r="B215" s="112"/>
      <c r="C215" s="65"/>
      <c r="D215" s="481"/>
      <c r="E215" s="1089"/>
      <c r="F215" s="1195"/>
    </row>
    <row r="216" spans="1:6" s="57" customFormat="1">
      <c r="A216" s="65"/>
      <c r="B216" s="507" t="s">
        <v>343</v>
      </c>
      <c r="C216" s="65"/>
      <c r="D216" s="481"/>
      <c r="E216" s="1220"/>
      <c r="F216" s="1221"/>
    </row>
    <row r="217" spans="1:6" s="57" customFormat="1">
      <c r="A217" s="65"/>
      <c r="B217" s="944"/>
      <c r="C217" s="65"/>
      <c r="D217" s="481"/>
      <c r="E217" s="1220"/>
      <c r="F217" s="1221"/>
    </row>
    <row r="218" spans="1:6" s="57" customFormat="1">
      <c r="A218" s="506"/>
      <c r="B218" s="1209" t="s">
        <v>1358</v>
      </c>
      <c r="C218" s="506"/>
      <c r="D218" s="1222"/>
      <c r="E218" s="1089"/>
      <c r="F218" s="1204"/>
    </row>
    <row r="219" spans="1:6" s="57" customFormat="1">
      <c r="A219" s="506"/>
      <c r="B219" s="1209"/>
      <c r="C219" s="506"/>
      <c r="D219" s="1222"/>
      <c r="E219" s="1089"/>
      <c r="F219" s="1204"/>
    </row>
    <row r="220" spans="1:6" s="57" customFormat="1" ht="28.5" customHeight="1">
      <c r="A220" s="506"/>
      <c r="B220" s="1223" t="s">
        <v>1359</v>
      </c>
      <c r="C220" s="506"/>
      <c r="D220" s="1222"/>
      <c r="E220" s="1089"/>
      <c r="F220" s="1204"/>
    </row>
    <row r="221" spans="1:6" s="57" customFormat="1">
      <c r="A221" s="506"/>
      <c r="B221" s="509"/>
      <c r="C221" s="506"/>
      <c r="D221" s="1222"/>
      <c r="E221" s="1089"/>
      <c r="F221" s="1204"/>
    </row>
    <row r="222" spans="1:6" s="57" customFormat="1">
      <c r="A222" s="506" t="s">
        <v>1360</v>
      </c>
      <c r="B222" s="1224" t="s">
        <v>1361</v>
      </c>
      <c r="C222" s="506" t="s">
        <v>209</v>
      </c>
      <c r="D222" s="1222">
        <v>9</v>
      </c>
      <c r="E222" s="1089"/>
      <c r="F222" s="1204">
        <f>D222*E222</f>
        <v>0</v>
      </c>
    </row>
    <row r="223" spans="1:6" s="57" customFormat="1">
      <c r="A223" s="506"/>
      <c r="B223" s="1209"/>
      <c r="C223" s="506"/>
      <c r="D223" s="1222"/>
      <c r="E223" s="1089"/>
      <c r="F223" s="1204"/>
    </row>
    <row r="224" spans="1:6" s="57" customFormat="1">
      <c r="A224" s="944"/>
      <c r="B224" s="550" t="s">
        <v>1119</v>
      </c>
      <c r="C224" s="944"/>
      <c r="D224" s="1219"/>
      <c r="E224" s="1064"/>
      <c r="F224" s="1195"/>
    </row>
    <row r="225" spans="1:6" s="57" customFormat="1">
      <c r="A225" s="944"/>
      <c r="B225" s="1225"/>
      <c r="C225" s="944"/>
      <c r="D225" s="1219"/>
      <c r="E225" s="1064"/>
      <c r="F225" s="1195"/>
    </row>
    <row r="226" spans="1:6" s="57" customFormat="1" ht="30" customHeight="1">
      <c r="A226" s="944"/>
      <c r="B226" s="1121" t="s">
        <v>1120</v>
      </c>
      <c r="C226" s="944"/>
      <c r="D226" s="1219"/>
      <c r="E226" s="1064"/>
      <c r="F226" s="1195"/>
    </row>
    <row r="227" spans="1:6" s="57" customFormat="1">
      <c r="A227" s="944"/>
      <c r="B227" s="1121"/>
      <c r="C227" s="944"/>
      <c r="D227" s="1219"/>
      <c r="E227" s="1064"/>
      <c r="F227" s="1195"/>
    </row>
    <row r="228" spans="1:6" s="57" customFormat="1">
      <c r="A228" s="65" t="s">
        <v>1121</v>
      </c>
      <c r="B228" s="266" t="s">
        <v>1362</v>
      </c>
      <c r="C228" s="65" t="s">
        <v>209</v>
      </c>
      <c r="D228" s="481">
        <v>20.5</v>
      </c>
      <c r="E228" s="1064"/>
      <c r="F228" s="1195">
        <f>D228*E228</f>
        <v>0</v>
      </c>
    </row>
    <row r="229" spans="1:6" s="57" customFormat="1">
      <c r="A229" s="65"/>
      <c r="B229" s="266"/>
      <c r="C229" s="65"/>
      <c r="D229" s="481"/>
      <c r="E229" s="1064"/>
      <c r="F229" s="1195"/>
    </row>
    <row r="230" spans="1:6" s="57" customFormat="1">
      <c r="A230" s="944"/>
      <c r="B230" s="550" t="s">
        <v>1363</v>
      </c>
      <c r="C230" s="65"/>
      <c r="D230" s="1226"/>
      <c r="E230" s="1227"/>
      <c r="F230" s="1195"/>
    </row>
    <row r="231" spans="1:6" s="57" customFormat="1">
      <c r="A231" s="1228"/>
      <c r="B231" s="266"/>
      <c r="C231" s="65"/>
      <c r="D231" s="1226"/>
      <c r="E231" s="1064"/>
      <c r="F231" s="1195"/>
    </row>
    <row r="232" spans="1:6" s="57" customFormat="1" ht="38.25">
      <c r="A232" s="944"/>
      <c r="B232" s="111" t="s">
        <v>1364</v>
      </c>
      <c r="C232" s="65"/>
      <c r="D232" s="1226"/>
      <c r="E232" s="1227"/>
      <c r="F232" s="1195"/>
    </row>
    <row r="233" spans="1:6" s="57" customFormat="1">
      <c r="A233" s="944"/>
      <c r="B233" s="266"/>
      <c r="C233" s="65"/>
      <c r="D233" s="1226"/>
      <c r="E233" s="1064"/>
      <c r="F233" s="1195"/>
    </row>
    <row r="234" spans="1:6" s="57" customFormat="1">
      <c r="A234" s="65" t="s">
        <v>1131</v>
      </c>
      <c r="B234" s="266" t="s">
        <v>1365</v>
      </c>
      <c r="C234" s="65" t="s">
        <v>96</v>
      </c>
      <c r="D234" s="481">
        <v>15.86</v>
      </c>
      <c r="E234" s="1064"/>
      <c r="F234" s="1195">
        <f>E234*D234</f>
        <v>0</v>
      </c>
    </row>
    <row r="235" spans="1:6" s="57" customFormat="1">
      <c r="A235" s="65"/>
      <c r="B235" s="266"/>
      <c r="C235" s="65"/>
      <c r="D235" s="65"/>
      <c r="E235" s="1010"/>
      <c r="F235" s="954"/>
    </row>
    <row r="236" spans="1:6" s="57" customFormat="1">
      <c r="A236" s="261"/>
      <c r="B236" s="175" t="s">
        <v>1366</v>
      </c>
      <c r="C236" s="261"/>
      <c r="D236" s="1229"/>
      <c r="E236" s="262"/>
      <c r="F236" s="1062"/>
    </row>
    <row r="237" spans="1:6" s="57" customFormat="1">
      <c r="A237" s="201"/>
      <c r="B237" s="189"/>
      <c r="C237" s="174"/>
      <c r="D237" s="1230"/>
      <c r="E237" s="549"/>
      <c r="F237" s="1062"/>
    </row>
    <row r="238" spans="1:6" s="57" customFormat="1" ht="38.25">
      <c r="A238" s="174" t="s">
        <v>1367</v>
      </c>
      <c r="B238" s="66" t="s">
        <v>1368</v>
      </c>
      <c r="C238" s="174" t="s">
        <v>31</v>
      </c>
      <c r="D238" s="265">
        <v>30</v>
      </c>
      <c r="E238" s="1231"/>
      <c r="F238" s="1062">
        <f>E238*D238</f>
        <v>0</v>
      </c>
    </row>
    <row r="239" spans="1:6" s="57" customFormat="1">
      <c r="A239" s="65"/>
      <c r="B239" s="266"/>
      <c r="C239" s="65"/>
      <c r="D239" s="481"/>
      <c r="E239" s="1064"/>
      <c r="F239" s="1195"/>
    </row>
    <row r="240" spans="1:6" s="57" customFormat="1">
      <c r="A240" s="65"/>
      <c r="B240" s="266"/>
      <c r="C240" s="65"/>
      <c r="D240" s="481"/>
      <c r="E240" s="1064"/>
      <c r="F240" s="1195"/>
    </row>
    <row r="241" spans="1:6" s="57" customFormat="1">
      <c r="A241" s="65"/>
      <c r="B241" s="266"/>
      <c r="C241" s="65"/>
      <c r="D241" s="481"/>
      <c r="E241" s="1064"/>
      <c r="F241" s="1195"/>
    </row>
    <row r="242" spans="1:6" s="57" customFormat="1">
      <c r="A242" s="65"/>
      <c r="B242" s="266"/>
      <c r="C242" s="65"/>
      <c r="D242" s="481"/>
      <c r="E242" s="1064"/>
      <c r="F242" s="1195"/>
    </row>
    <row r="243" spans="1:6" s="57" customFormat="1">
      <c r="A243" s="65"/>
      <c r="B243" s="266"/>
      <c r="C243" s="65"/>
      <c r="D243" s="481"/>
      <c r="E243" s="1064"/>
      <c r="F243" s="1195"/>
    </row>
    <row r="244" spans="1:6" s="57" customFormat="1">
      <c r="A244" s="65"/>
      <c r="B244" s="266"/>
      <c r="C244" s="65"/>
      <c r="D244" s="481"/>
      <c r="E244" s="1064"/>
      <c r="F244" s="1195"/>
    </row>
    <row r="245" spans="1:6" s="57" customFormat="1">
      <c r="A245" s="65"/>
      <c r="B245" s="266"/>
      <c r="C245" s="65"/>
      <c r="D245" s="481"/>
      <c r="E245" s="1232"/>
      <c r="F245" s="1195"/>
    </row>
    <row r="246" spans="1:6" s="57" customFormat="1">
      <c r="A246" s="65"/>
      <c r="B246" s="266"/>
      <c r="C246" s="65"/>
      <c r="D246" s="481"/>
      <c r="E246" s="1232"/>
      <c r="F246" s="1195"/>
    </row>
    <row r="247" spans="1:6" s="57" customFormat="1">
      <c r="A247" s="65"/>
      <c r="B247" s="112"/>
      <c r="C247" s="65"/>
      <c r="D247" s="481"/>
      <c r="E247" s="950"/>
      <c r="F247" s="1195"/>
    </row>
    <row r="248" spans="1:6" s="57" customFormat="1">
      <c r="A248" s="65"/>
      <c r="B248" s="112"/>
      <c r="C248" s="65"/>
      <c r="D248" s="481"/>
      <c r="E248" s="950"/>
      <c r="F248" s="1195"/>
    </row>
    <row r="249" spans="1:6" s="57" customFormat="1">
      <c r="A249" s="944"/>
      <c r="B249" s="112"/>
      <c r="C249" s="944"/>
      <c r="D249" s="1219"/>
      <c r="E249" s="101"/>
      <c r="F249" s="1200"/>
    </row>
    <row r="250" spans="1:6" s="57" customFormat="1">
      <c r="A250" s="131"/>
      <c r="B250" s="132"/>
      <c r="C250" s="133"/>
      <c r="D250" s="497"/>
      <c r="E250" s="123" t="s">
        <v>48</v>
      </c>
      <c r="F250" s="1198">
        <f>SUM(F193:F249)</f>
        <v>0</v>
      </c>
    </row>
    <row r="251" spans="1:6">
      <c r="A251" s="139"/>
      <c r="B251" s="58"/>
      <c r="C251" s="108"/>
      <c r="D251" s="480"/>
      <c r="E251" s="113"/>
      <c r="F251" s="1233"/>
    </row>
    <row r="252" spans="1:6">
      <c r="A252" s="139"/>
      <c r="B252" s="58" t="s">
        <v>70</v>
      </c>
      <c r="C252" s="108"/>
      <c r="D252" s="480"/>
      <c r="E252" s="113"/>
      <c r="F252" s="1233"/>
    </row>
    <row r="253" spans="1:6">
      <c r="A253" s="65"/>
      <c r="B253" s="266"/>
      <c r="C253" s="65"/>
      <c r="D253" s="481"/>
      <c r="E253" s="101"/>
      <c r="F253" s="1195"/>
    </row>
    <row r="254" spans="1:6">
      <c r="A254" s="30"/>
      <c r="B254" s="72" t="s">
        <v>1369</v>
      </c>
      <c r="C254" s="65"/>
      <c r="D254" s="481"/>
      <c r="E254" s="101"/>
      <c r="F254" s="1195">
        <f>F68</f>
        <v>0</v>
      </c>
    </row>
    <row r="255" spans="1:6">
      <c r="A255" s="30"/>
      <c r="B255" s="72" t="s">
        <v>1370</v>
      </c>
      <c r="C255" s="65"/>
      <c r="D255" s="481"/>
      <c r="E255" s="101"/>
      <c r="F255" s="1195">
        <f>F129</f>
        <v>0</v>
      </c>
    </row>
    <row r="256" spans="1:6">
      <c r="A256" s="65"/>
      <c r="B256" s="72" t="s">
        <v>1371</v>
      </c>
      <c r="C256" s="65"/>
      <c r="D256" s="481"/>
      <c r="E256" s="101"/>
      <c r="F256" s="1195">
        <f>F192</f>
        <v>0</v>
      </c>
    </row>
    <row r="257" spans="1:6">
      <c r="A257" s="65"/>
      <c r="B257" s="72" t="s">
        <v>1372</v>
      </c>
      <c r="C257" s="65"/>
      <c r="D257" s="481"/>
      <c r="E257" s="101"/>
      <c r="F257" s="1195">
        <f>F250</f>
        <v>0</v>
      </c>
    </row>
    <row r="258" spans="1:6">
      <c r="A258" s="65"/>
      <c r="B258" s="72"/>
      <c r="C258" s="65"/>
      <c r="D258" s="481"/>
      <c r="E258" s="101"/>
      <c r="F258" s="1195"/>
    </row>
    <row r="259" spans="1:6">
      <c r="A259" s="65"/>
      <c r="B259" s="72"/>
      <c r="C259" s="65"/>
      <c r="D259" s="481"/>
      <c r="E259" s="101"/>
      <c r="F259" s="1195"/>
    </row>
    <row r="260" spans="1:6">
      <c r="A260" s="65"/>
      <c r="B260" s="72"/>
      <c r="C260" s="65"/>
      <c r="D260" s="481"/>
      <c r="E260" s="101"/>
      <c r="F260" s="1195"/>
    </row>
    <row r="261" spans="1:6">
      <c r="A261" s="65"/>
      <c r="B261" s="266"/>
      <c r="C261" s="65"/>
      <c r="D261" s="481"/>
      <c r="E261" s="101"/>
      <c r="F261" s="1195"/>
    </row>
    <row r="262" spans="1:6">
      <c r="A262" s="65"/>
      <c r="B262" s="266"/>
      <c r="C262" s="65"/>
      <c r="D262" s="481"/>
      <c r="E262" s="101"/>
      <c r="F262" s="1195"/>
    </row>
    <row r="263" spans="1:6">
      <c r="A263" s="65"/>
      <c r="B263" s="266"/>
      <c r="C263" s="65"/>
      <c r="D263" s="481"/>
      <c r="E263" s="101"/>
      <c r="F263" s="1195"/>
    </row>
    <row r="264" spans="1:6">
      <c r="A264" s="65"/>
      <c r="B264" s="266"/>
      <c r="C264" s="65"/>
      <c r="D264" s="481"/>
      <c r="E264" s="101"/>
      <c r="F264" s="1195"/>
    </row>
    <row r="265" spans="1:6">
      <c r="A265" s="65"/>
      <c r="B265" s="266"/>
      <c r="C265" s="65"/>
      <c r="D265" s="481"/>
      <c r="E265" s="101"/>
      <c r="F265" s="1195"/>
    </row>
    <row r="266" spans="1:6">
      <c r="A266" s="65"/>
      <c r="B266" s="266"/>
      <c r="C266" s="65"/>
      <c r="D266" s="481"/>
      <c r="E266" s="101"/>
      <c r="F266" s="1195"/>
    </row>
    <row r="267" spans="1:6">
      <c r="A267" s="65"/>
      <c r="B267" s="266"/>
      <c r="C267" s="65"/>
      <c r="D267" s="481"/>
      <c r="E267" s="101"/>
      <c r="F267" s="1195"/>
    </row>
    <row r="268" spans="1:6">
      <c r="A268" s="65"/>
      <c r="B268" s="266"/>
      <c r="C268" s="65"/>
      <c r="D268" s="481"/>
      <c r="E268" s="101"/>
      <c r="F268" s="1195"/>
    </row>
    <row r="269" spans="1:6">
      <c r="A269" s="65"/>
      <c r="B269" s="266"/>
      <c r="C269" s="65"/>
      <c r="D269" s="481"/>
      <c r="E269" s="101"/>
      <c r="F269" s="1195"/>
    </row>
    <row r="270" spans="1:6">
      <c r="A270" s="65"/>
      <c r="B270" s="266"/>
      <c r="C270" s="65"/>
      <c r="D270" s="481"/>
      <c r="E270" s="101"/>
      <c r="F270" s="1195"/>
    </row>
    <row r="271" spans="1:6">
      <c r="A271" s="65"/>
      <c r="B271" s="266"/>
      <c r="C271" s="65"/>
      <c r="D271" s="481"/>
      <c r="E271" s="101"/>
      <c r="F271" s="1195"/>
    </row>
    <row r="272" spans="1:6">
      <c r="A272" s="65"/>
      <c r="B272" s="266"/>
      <c r="C272" s="65"/>
      <c r="D272" s="481"/>
      <c r="E272" s="101"/>
      <c r="F272" s="1195"/>
    </row>
    <row r="273" spans="1:6">
      <c r="A273" s="65"/>
      <c r="B273" s="266"/>
      <c r="C273" s="65"/>
      <c r="D273" s="481"/>
      <c r="E273" s="101"/>
      <c r="F273" s="1195"/>
    </row>
    <row r="274" spans="1:6">
      <c r="A274" s="65"/>
      <c r="B274" s="266"/>
      <c r="C274" s="65"/>
      <c r="D274" s="481"/>
      <c r="E274" s="101"/>
      <c r="F274" s="1195"/>
    </row>
    <row r="275" spans="1:6">
      <c r="A275" s="65"/>
      <c r="B275" s="266"/>
      <c r="C275" s="65"/>
      <c r="D275" s="481"/>
      <c r="E275" s="101"/>
      <c r="F275" s="1195"/>
    </row>
    <row r="276" spans="1:6">
      <c r="A276" s="65"/>
      <c r="B276" s="266"/>
      <c r="C276" s="65"/>
      <c r="D276" s="481"/>
      <c r="E276" s="101"/>
      <c r="F276" s="1195"/>
    </row>
    <row r="277" spans="1:6">
      <c r="A277" s="65"/>
      <c r="B277" s="266"/>
      <c r="C277" s="65"/>
      <c r="D277" s="481"/>
      <c r="E277" s="101"/>
      <c r="F277" s="1195"/>
    </row>
    <row r="278" spans="1:6">
      <c r="A278" s="65"/>
      <c r="B278" s="266"/>
      <c r="C278" s="65"/>
      <c r="D278" s="481"/>
      <c r="E278" s="101"/>
      <c r="F278" s="1195"/>
    </row>
    <row r="279" spans="1:6">
      <c r="A279" s="65"/>
      <c r="B279" s="266"/>
      <c r="C279" s="65"/>
      <c r="D279" s="481"/>
      <c r="E279" s="101"/>
      <c r="F279" s="1195"/>
    </row>
    <row r="280" spans="1:6">
      <c r="A280" s="65"/>
      <c r="B280" s="266"/>
      <c r="C280" s="65"/>
      <c r="D280" s="481"/>
      <c r="E280" s="101"/>
      <c r="F280" s="1195"/>
    </row>
    <row r="281" spans="1:6">
      <c r="A281" s="65"/>
      <c r="B281" s="266"/>
      <c r="C281" s="65"/>
      <c r="D281" s="481"/>
      <c r="E281" s="101"/>
      <c r="F281" s="1195"/>
    </row>
    <row r="282" spans="1:6">
      <c r="A282" s="65"/>
      <c r="B282" s="266"/>
      <c r="C282" s="65"/>
      <c r="D282" s="481"/>
      <c r="E282" s="101"/>
      <c r="F282" s="1195"/>
    </row>
    <row r="283" spans="1:6">
      <c r="A283" s="65"/>
      <c r="B283" s="266"/>
      <c r="C283" s="65"/>
      <c r="D283" s="481"/>
      <c r="E283" s="101"/>
      <c r="F283" s="1195"/>
    </row>
    <row r="284" spans="1:6">
      <c r="A284" s="65"/>
      <c r="B284" s="266"/>
      <c r="C284" s="65"/>
      <c r="D284" s="481"/>
      <c r="E284" s="101"/>
      <c r="F284" s="1195"/>
    </row>
    <row r="285" spans="1:6">
      <c r="A285" s="65"/>
      <c r="B285" s="266"/>
      <c r="C285" s="65"/>
      <c r="D285" s="481"/>
      <c r="E285" s="101"/>
      <c r="F285" s="1195"/>
    </row>
    <row r="286" spans="1:6">
      <c r="A286" s="65"/>
      <c r="B286" s="266"/>
      <c r="C286" s="65"/>
      <c r="D286" s="481"/>
      <c r="E286" s="101"/>
      <c r="F286" s="1195"/>
    </row>
    <row r="287" spans="1:6">
      <c r="A287" s="65"/>
      <c r="B287" s="266"/>
      <c r="C287" s="65"/>
      <c r="D287" s="481"/>
      <c r="E287" s="101"/>
      <c r="F287" s="1195"/>
    </row>
    <row r="288" spans="1:6">
      <c r="A288" s="65"/>
      <c r="B288" s="266"/>
      <c r="C288" s="65"/>
      <c r="D288" s="481"/>
      <c r="E288" s="101"/>
      <c r="F288" s="1195"/>
    </row>
    <row r="289" spans="1:6">
      <c r="A289" s="65"/>
      <c r="B289" s="266"/>
      <c r="C289" s="65"/>
      <c r="D289" s="481"/>
      <c r="E289" s="101"/>
      <c r="F289" s="1195"/>
    </row>
    <row r="290" spans="1:6">
      <c r="A290" s="65"/>
      <c r="B290" s="266"/>
      <c r="C290" s="65"/>
      <c r="D290" s="481"/>
      <c r="E290" s="101"/>
      <c r="F290" s="1195"/>
    </row>
    <row r="291" spans="1:6">
      <c r="A291" s="65"/>
      <c r="B291" s="266"/>
      <c r="C291" s="65"/>
      <c r="D291" s="481"/>
      <c r="E291" s="101"/>
      <c r="F291" s="1195"/>
    </row>
    <row r="292" spans="1:6">
      <c r="A292" s="65"/>
      <c r="B292" s="266"/>
      <c r="C292" s="65"/>
      <c r="D292" s="481"/>
      <c r="E292" s="101"/>
      <c r="F292" s="1195"/>
    </row>
    <row r="293" spans="1:6">
      <c r="A293" s="65"/>
      <c r="B293" s="266"/>
      <c r="C293" s="65"/>
      <c r="D293" s="481"/>
      <c r="E293" s="101"/>
      <c r="F293" s="1195"/>
    </row>
    <row r="294" spans="1:6">
      <c r="A294" s="65"/>
      <c r="B294" s="266"/>
      <c r="C294" s="65"/>
      <c r="D294" s="481"/>
      <c r="E294" s="101"/>
      <c r="F294" s="1195"/>
    </row>
    <row r="295" spans="1:6">
      <c r="A295" s="65"/>
      <c r="B295" s="266"/>
      <c r="C295" s="65"/>
      <c r="D295" s="481"/>
      <c r="E295" s="101"/>
      <c r="F295" s="1195"/>
    </row>
    <row r="296" spans="1:6">
      <c r="A296" s="65"/>
      <c r="B296" s="266"/>
      <c r="C296" s="65"/>
      <c r="D296" s="481"/>
      <c r="E296" s="101"/>
      <c r="F296" s="1195"/>
    </row>
    <row r="297" spans="1:6">
      <c r="A297" s="65"/>
      <c r="B297" s="266"/>
      <c r="C297" s="65"/>
      <c r="D297" s="481"/>
      <c r="E297" s="101"/>
      <c r="F297" s="1195"/>
    </row>
    <row r="298" spans="1:6">
      <c r="A298" s="65"/>
      <c r="B298" s="266"/>
      <c r="C298" s="65"/>
      <c r="D298" s="481"/>
      <c r="E298" s="101"/>
      <c r="F298" s="1195"/>
    </row>
    <row r="299" spans="1:6">
      <c r="A299" s="65"/>
      <c r="B299" s="266"/>
      <c r="C299" s="65"/>
      <c r="D299" s="481"/>
      <c r="E299" s="101"/>
      <c r="F299" s="1195"/>
    </row>
    <row r="300" spans="1:6">
      <c r="A300" s="65"/>
      <c r="B300" s="266"/>
      <c r="C300" s="65"/>
      <c r="D300" s="481"/>
      <c r="E300" s="101"/>
      <c r="F300" s="1195"/>
    </row>
    <row r="301" spans="1:6">
      <c r="A301" s="65"/>
      <c r="B301" s="266"/>
      <c r="C301" s="65"/>
      <c r="D301" s="481"/>
      <c r="E301" s="101"/>
      <c r="F301" s="1195"/>
    </row>
    <row r="302" spans="1:6">
      <c r="A302" s="65"/>
      <c r="B302" s="266"/>
      <c r="C302" s="65"/>
      <c r="D302" s="481"/>
      <c r="E302" s="101"/>
      <c r="F302" s="1195"/>
    </row>
    <row r="303" spans="1:6">
      <c r="A303" s="65"/>
      <c r="B303" s="266"/>
      <c r="C303" s="65"/>
      <c r="D303" s="481"/>
      <c r="E303" s="101"/>
      <c r="F303" s="1195"/>
    </row>
    <row r="304" spans="1:6">
      <c r="A304" s="65"/>
      <c r="B304" s="266"/>
      <c r="C304" s="65"/>
      <c r="D304" s="481"/>
      <c r="E304" s="101"/>
      <c r="F304" s="1195"/>
    </row>
    <row r="305" spans="1:7">
      <c r="A305" s="65"/>
      <c r="B305" s="266"/>
      <c r="C305" s="65"/>
      <c r="D305" s="481"/>
      <c r="E305" s="101"/>
      <c r="F305" s="1195"/>
    </row>
    <row r="306" spans="1:7">
      <c r="A306" s="65"/>
      <c r="B306" s="266"/>
      <c r="C306" s="65"/>
      <c r="D306" s="481"/>
      <c r="E306" s="101"/>
      <c r="F306" s="1195"/>
    </row>
    <row r="307" spans="1:7">
      <c r="A307" s="65"/>
      <c r="B307" s="266"/>
      <c r="C307" s="65"/>
      <c r="D307" s="481"/>
      <c r="E307" s="101"/>
      <c r="F307" s="1195"/>
    </row>
    <row r="308" spans="1:7">
      <c r="A308" s="65"/>
      <c r="B308" s="266"/>
      <c r="C308" s="65"/>
      <c r="D308" s="481"/>
      <c r="E308" s="101"/>
      <c r="F308" s="1195"/>
    </row>
    <row r="309" spans="1:7">
      <c r="A309" s="65"/>
      <c r="B309" s="266"/>
      <c r="C309" s="65"/>
      <c r="D309" s="481"/>
      <c r="E309" s="101"/>
      <c r="F309" s="1195"/>
    </row>
    <row r="310" spans="1:7">
      <c r="A310" s="65"/>
      <c r="B310" s="266"/>
      <c r="C310" s="65"/>
      <c r="D310" s="481"/>
      <c r="E310" s="101"/>
      <c r="F310" s="1195"/>
    </row>
    <row r="311" spans="1:7">
      <c r="A311" s="65"/>
      <c r="B311" s="266"/>
      <c r="C311" s="65"/>
      <c r="D311" s="481"/>
      <c r="E311" s="101"/>
      <c r="F311" s="1195"/>
    </row>
    <row r="312" spans="1:7">
      <c r="A312" s="65"/>
      <c r="B312" s="266"/>
      <c r="C312" s="65"/>
      <c r="D312" s="65"/>
      <c r="E312" s="101"/>
      <c r="F312" s="1195"/>
    </row>
    <row r="313" spans="1:7">
      <c r="A313" s="65"/>
      <c r="B313" s="266"/>
      <c r="C313" s="65"/>
      <c r="D313" s="65"/>
      <c r="E313" s="101"/>
      <c r="F313" s="1195"/>
    </row>
    <row r="314" spans="1:7">
      <c r="A314" s="65"/>
      <c r="B314" s="266"/>
      <c r="C314" s="65"/>
      <c r="D314" s="65"/>
      <c r="E314" s="101"/>
      <c r="F314" s="1195"/>
    </row>
    <row r="315" spans="1:7">
      <c r="A315" s="65"/>
      <c r="B315" s="266"/>
      <c r="C315" s="65"/>
      <c r="D315" s="65"/>
      <c r="E315" s="101"/>
      <c r="F315" s="1195"/>
    </row>
    <row r="316" spans="1:7">
      <c r="A316" s="65"/>
      <c r="B316" s="266"/>
      <c r="C316" s="65"/>
      <c r="D316" s="65"/>
      <c r="E316" s="101"/>
      <c r="F316" s="1195"/>
    </row>
    <row r="317" spans="1:7">
      <c r="A317" s="65"/>
      <c r="B317" s="266"/>
      <c r="C317" s="65"/>
      <c r="D317" s="65"/>
      <c r="E317" s="101"/>
      <c r="F317" s="1195"/>
    </row>
    <row r="318" spans="1:7">
      <c r="A318" s="74"/>
      <c r="B318" s="75"/>
      <c r="C318" s="76"/>
      <c r="D318" s="76"/>
      <c r="E318" s="140" t="s">
        <v>71</v>
      </c>
      <c r="F318" s="1234">
        <f>SUM(F251:F316)</f>
        <v>0</v>
      </c>
      <c r="G318" s="1827"/>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4" manualBreakCount="4">
    <brk id="68" max="5" man="1"/>
    <brk id="129" max="5" man="1"/>
    <brk id="192" max="5" man="1"/>
    <brk id="250"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6:I16"/>
  <sheetViews>
    <sheetView view="pageBreakPreview" zoomScale="60" zoomScaleNormal="100" workbookViewId="0">
      <selection activeCell="C25" sqref="C25"/>
    </sheetView>
  </sheetViews>
  <sheetFormatPr defaultRowHeight="15"/>
  <sheetData>
    <row r="16" spans="1:9" ht="55.5" customHeight="1">
      <c r="A16" s="3420" t="s">
        <v>580</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5:I16"/>
  <sheetViews>
    <sheetView view="pageBreakPreview" zoomScale="60" zoomScaleNormal="100" workbookViewId="0">
      <selection activeCell="G11" sqref="G11"/>
    </sheetView>
  </sheetViews>
  <sheetFormatPr defaultRowHeight="15"/>
  <sheetData>
    <row r="15" spans="1:9" ht="26.25">
      <c r="D15" s="1766" t="s">
        <v>1771</v>
      </c>
    </row>
    <row r="16" spans="1:9" ht="55.5" customHeight="1">
      <c r="A16" s="3420" t="s">
        <v>1772</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1"/>
  <sheetViews>
    <sheetView showGridLines="0" view="pageBreakPreview" zoomScaleNormal="100" zoomScaleSheetLayoutView="100" workbookViewId="0">
      <selection activeCell="E237" sqref="E237"/>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2528</v>
      </c>
      <c r="E2" s="421"/>
      <c r="F2" s="421"/>
      <c r="G2" s="1"/>
    </row>
    <row r="3" spans="1:7" ht="20.100000000000001" customHeight="1">
      <c r="A3" s="5" t="s">
        <v>1018</v>
      </c>
      <c r="B3" s="57"/>
      <c r="C3" s="87"/>
      <c r="D3" s="87"/>
      <c r="E3" s="747"/>
      <c r="F3" s="747"/>
      <c r="G3" s="89"/>
    </row>
    <row r="4" spans="1:7" ht="20.100000000000001" customHeight="1">
      <c r="A4" s="5" t="s">
        <v>1373</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1" t="s">
        <v>6</v>
      </c>
      <c r="G6" s="488"/>
    </row>
    <row r="7" spans="1:7">
      <c r="A7" s="17"/>
      <c r="B7" s="18"/>
      <c r="C7" s="17"/>
      <c r="D7" s="19"/>
      <c r="E7" s="757" t="s">
        <v>160</v>
      </c>
      <c r="F7" s="757" t="s">
        <v>160</v>
      </c>
      <c r="G7" s="488"/>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2665</v>
      </c>
      <c r="C11" s="332"/>
      <c r="D11" s="894"/>
      <c r="E11" s="761"/>
      <c r="F11" s="762"/>
      <c r="G11" s="73"/>
    </row>
    <row r="12" spans="1:7">
      <c r="A12" s="893"/>
      <c r="B12" s="895"/>
      <c r="C12" s="332"/>
      <c r="D12" s="894"/>
      <c r="E12" s="761">
        <v>0</v>
      </c>
      <c r="F12" s="762"/>
      <c r="G12" s="73"/>
    </row>
    <row r="13" spans="1:7">
      <c r="A13" s="1093"/>
      <c r="B13" s="1175" t="s">
        <v>166</v>
      </c>
      <c r="C13" s="1087"/>
      <c r="D13" s="1176"/>
      <c r="E13" s="1194"/>
      <c r="F13" s="1235"/>
      <c r="G13" s="73"/>
    </row>
    <row r="14" spans="1:7">
      <c r="A14" s="1093"/>
      <c r="B14" s="1175"/>
      <c r="C14" s="1087"/>
      <c r="D14" s="1176"/>
      <c r="E14" s="1194"/>
      <c r="F14" s="1235"/>
      <c r="G14" s="73"/>
    </row>
    <row r="15" spans="1:7">
      <c r="A15" s="1093"/>
      <c r="B15" s="1175" t="s">
        <v>277</v>
      </c>
      <c r="C15" s="1087"/>
      <c r="D15" s="1176"/>
      <c r="E15" s="1194"/>
      <c r="F15" s="1235"/>
      <c r="G15" s="73"/>
    </row>
    <row r="16" spans="1:7">
      <c r="A16" s="1093"/>
      <c r="B16" s="1175"/>
      <c r="C16" s="1087"/>
      <c r="D16" s="1176"/>
      <c r="E16" s="1194"/>
      <c r="F16" s="1235"/>
      <c r="G16" s="73"/>
    </row>
    <row r="17" spans="1:7">
      <c r="A17" s="1093"/>
      <c r="B17" s="1191" t="s">
        <v>278</v>
      </c>
      <c r="C17" s="545"/>
      <c r="D17" s="1192"/>
      <c r="E17" s="1194"/>
      <c r="F17" s="1235"/>
      <c r="G17" s="73"/>
    </row>
    <row r="18" spans="1:7">
      <c r="A18" s="1093"/>
      <c r="B18" s="1191"/>
      <c r="C18" s="545"/>
      <c r="D18" s="1236"/>
      <c r="E18" s="1194"/>
      <c r="F18" s="1235"/>
      <c r="G18" s="73"/>
    </row>
    <row r="19" spans="1:7" ht="31.5" customHeight="1">
      <c r="A19" s="1093"/>
      <c r="B19" s="1193" t="s">
        <v>1374</v>
      </c>
      <c r="C19" s="545"/>
      <c r="D19" s="1236"/>
      <c r="E19" s="1194"/>
      <c r="F19" s="1235"/>
      <c r="G19" s="73"/>
    </row>
    <row r="20" spans="1:7">
      <c r="A20" s="1093"/>
      <c r="B20" s="1237"/>
      <c r="C20" s="545"/>
      <c r="D20" s="1236"/>
      <c r="E20" s="1194"/>
      <c r="F20" s="1235"/>
      <c r="G20" s="73"/>
    </row>
    <row r="21" spans="1:7">
      <c r="A21" s="1093" t="s">
        <v>486</v>
      </c>
      <c r="B21" s="1238" t="s">
        <v>1375</v>
      </c>
      <c r="C21" s="545" t="s">
        <v>88</v>
      </c>
      <c r="D21" s="1192">
        <v>100.8</v>
      </c>
      <c r="E21" s="1194"/>
      <c r="F21" s="1239">
        <f>E21*D21</f>
        <v>0</v>
      </c>
      <c r="G21" s="73"/>
    </row>
    <row r="22" spans="1:7">
      <c r="A22" s="1093" t="s">
        <v>280</v>
      </c>
      <c r="B22" s="1238" t="s">
        <v>1376</v>
      </c>
      <c r="C22" s="545" t="s">
        <v>88</v>
      </c>
      <c r="D22" s="1192">
        <v>85.68</v>
      </c>
      <c r="E22" s="1194"/>
      <c r="F22" s="1239">
        <f>E22*D22</f>
        <v>0</v>
      </c>
      <c r="G22" s="73"/>
    </row>
    <row r="23" spans="1:7">
      <c r="A23" s="1093"/>
      <c r="B23" s="1238"/>
      <c r="C23" s="545"/>
      <c r="D23" s="1192"/>
      <c r="E23" s="1194"/>
      <c r="F23" s="1239"/>
      <c r="G23" s="73"/>
    </row>
    <row r="24" spans="1:7">
      <c r="A24" s="1093"/>
      <c r="B24" s="1191" t="s">
        <v>282</v>
      </c>
      <c r="C24" s="545"/>
      <c r="D24" s="1192"/>
      <c r="E24" s="1189"/>
      <c r="F24" s="1095"/>
      <c r="G24" s="73"/>
    </row>
    <row r="25" spans="1:7">
      <c r="A25" s="1093"/>
      <c r="B25" s="1191"/>
      <c r="C25" s="545"/>
      <c r="D25" s="1192"/>
      <c r="E25" s="1189"/>
      <c r="F25" s="1095"/>
      <c r="G25" s="73"/>
    </row>
    <row r="26" spans="1:7" ht="29.25" customHeight="1">
      <c r="A26" s="1093"/>
      <c r="B26" s="1240" t="s">
        <v>488</v>
      </c>
      <c r="C26" s="545"/>
      <c r="D26" s="1192"/>
      <c r="E26" s="1189"/>
      <c r="F26" s="1095"/>
      <c r="G26" s="73"/>
    </row>
    <row r="27" spans="1:7">
      <c r="A27" s="1093"/>
      <c r="B27" s="1237"/>
      <c r="C27" s="545"/>
      <c r="D27" s="1192"/>
      <c r="E27" s="1189"/>
      <c r="F27" s="1095"/>
      <c r="G27" s="73"/>
    </row>
    <row r="28" spans="1:7">
      <c r="A28" s="1093" t="s">
        <v>489</v>
      </c>
      <c r="B28" s="1238" t="s">
        <v>490</v>
      </c>
      <c r="C28" s="545" t="s">
        <v>88</v>
      </c>
      <c r="D28" s="1192">
        <v>6</v>
      </c>
      <c r="E28" s="1166"/>
      <c r="F28" s="1095">
        <f>E28*D28</f>
        <v>0</v>
      </c>
      <c r="G28" s="73"/>
    </row>
    <row r="29" spans="1:7">
      <c r="A29" s="1093" t="s">
        <v>491</v>
      </c>
      <c r="B29" s="1238" t="s">
        <v>1102</v>
      </c>
      <c r="C29" s="545" t="s">
        <v>88</v>
      </c>
      <c r="D29" s="1192">
        <v>3</v>
      </c>
      <c r="E29" s="1166"/>
      <c r="F29" s="1095">
        <f>E29*D29</f>
        <v>0</v>
      </c>
      <c r="G29" s="73"/>
    </row>
    <row r="30" spans="1:7">
      <c r="A30" s="1093" t="s">
        <v>354</v>
      </c>
      <c r="B30" s="1238" t="s">
        <v>1376</v>
      </c>
      <c r="C30" s="545" t="s">
        <v>88</v>
      </c>
      <c r="D30" s="1192">
        <v>2</v>
      </c>
      <c r="E30" s="1166"/>
      <c r="F30" s="1095">
        <f>E30*D30</f>
        <v>0</v>
      </c>
      <c r="G30" s="73"/>
    </row>
    <row r="31" spans="1:7">
      <c r="A31" s="1093"/>
      <c r="B31" s="1241"/>
      <c r="C31" s="545"/>
      <c r="D31" s="1192"/>
      <c r="E31" s="1189"/>
      <c r="F31" s="1095"/>
      <c r="G31" s="73"/>
    </row>
    <row r="32" spans="1:7">
      <c r="A32" s="1093"/>
      <c r="B32" s="1242" t="s">
        <v>284</v>
      </c>
      <c r="C32" s="545"/>
      <c r="D32" s="1192"/>
      <c r="E32" s="1189"/>
      <c r="F32" s="1095"/>
      <c r="G32" s="73"/>
    </row>
    <row r="33" spans="1:7">
      <c r="A33" s="1093"/>
      <c r="B33" s="1238"/>
      <c r="C33" s="545"/>
      <c r="D33" s="1192"/>
      <c r="E33" s="1189"/>
      <c r="F33" s="1095"/>
      <c r="G33" s="73"/>
    </row>
    <row r="34" spans="1:7">
      <c r="A34" s="1093"/>
      <c r="B34" s="1243" t="s">
        <v>285</v>
      </c>
      <c r="C34" s="545"/>
      <c r="D34" s="1192"/>
      <c r="E34" s="1189"/>
      <c r="F34" s="1095"/>
      <c r="G34" s="73"/>
    </row>
    <row r="35" spans="1:7">
      <c r="A35" s="1093"/>
      <c r="B35" s="1243"/>
      <c r="C35" s="545"/>
      <c r="D35" s="1192"/>
      <c r="E35" s="1189"/>
      <c r="F35" s="1095"/>
      <c r="G35" s="73"/>
    </row>
    <row r="36" spans="1:7" ht="28.5" customHeight="1">
      <c r="A36" s="1093"/>
      <c r="B36" s="1240" t="s">
        <v>497</v>
      </c>
      <c r="C36" s="545"/>
      <c r="D36" s="1192"/>
      <c r="E36" s="1189"/>
      <c r="F36" s="1095"/>
      <c r="G36" s="73"/>
    </row>
    <row r="37" spans="1:7">
      <c r="A37" s="1093"/>
      <c r="B37" s="1238"/>
      <c r="C37" s="545"/>
      <c r="D37" s="1192"/>
      <c r="E37" s="1189"/>
      <c r="F37" s="1095"/>
      <c r="G37" s="73"/>
    </row>
    <row r="38" spans="1:7" ht="25.5">
      <c r="A38" s="1244" t="s">
        <v>287</v>
      </c>
      <c r="B38" s="1238" t="s">
        <v>495</v>
      </c>
      <c r="C38" s="545" t="s">
        <v>96</v>
      </c>
      <c r="D38" s="1192">
        <v>50.4</v>
      </c>
      <c r="E38" s="1189"/>
      <c r="F38" s="1095">
        <f>E38*D38</f>
        <v>0</v>
      </c>
      <c r="G38" s="73"/>
    </row>
    <row r="39" spans="1:7">
      <c r="A39" s="1244"/>
      <c r="B39" s="1238"/>
      <c r="C39" s="545"/>
      <c r="D39" s="1192"/>
      <c r="E39" s="1189"/>
      <c r="F39" s="1095"/>
      <c r="G39" s="73"/>
    </row>
    <row r="40" spans="1:7" ht="25.5">
      <c r="A40" s="1244" t="s">
        <v>289</v>
      </c>
      <c r="B40" s="1238" t="s">
        <v>290</v>
      </c>
      <c r="C40" s="545" t="s">
        <v>96</v>
      </c>
      <c r="D40" s="1192">
        <v>3</v>
      </c>
      <c r="E40" s="1189"/>
      <c r="F40" s="1095">
        <f>E40*D40</f>
        <v>0</v>
      </c>
      <c r="G40" s="73"/>
    </row>
    <row r="41" spans="1:7">
      <c r="A41" s="1093"/>
      <c r="B41" s="1238"/>
      <c r="C41" s="900"/>
      <c r="D41" s="1245"/>
      <c r="E41" s="1189"/>
      <c r="F41" s="1095"/>
      <c r="G41" s="73"/>
    </row>
    <row r="42" spans="1:7">
      <c r="A42" s="1093"/>
      <c r="B42" s="1190" t="s">
        <v>291</v>
      </c>
      <c r="C42" s="1048"/>
      <c r="D42" s="1246"/>
      <c r="E42" s="1189"/>
      <c r="F42" s="1095"/>
      <c r="G42" s="73"/>
    </row>
    <row r="43" spans="1:7" s="57" customFormat="1">
      <c r="A43" s="1093"/>
      <c r="B43" s="1190"/>
      <c r="C43" s="1087"/>
      <c r="D43" s="1188"/>
      <c r="E43" s="1189"/>
      <c r="F43" s="1095"/>
      <c r="G43" s="79"/>
    </row>
    <row r="44" spans="1:7" ht="38.25">
      <c r="A44" s="1093"/>
      <c r="B44" s="1180" t="s">
        <v>1377</v>
      </c>
      <c r="C44" s="1087"/>
      <c r="D44" s="1188"/>
      <c r="E44" s="1189"/>
      <c r="F44" s="1095"/>
      <c r="G44" s="73"/>
    </row>
    <row r="45" spans="1:7" s="57" customFormat="1">
      <c r="A45" s="1093"/>
      <c r="B45" s="1094"/>
      <c r="C45" s="1087"/>
      <c r="D45" s="1188"/>
      <c r="E45" s="1189"/>
      <c r="F45" s="1095"/>
      <c r="G45" s="791"/>
    </row>
    <row r="46" spans="1:7">
      <c r="A46" s="1093" t="s">
        <v>411</v>
      </c>
      <c r="B46" s="1247" t="s">
        <v>499</v>
      </c>
      <c r="C46" s="1087" t="s">
        <v>88</v>
      </c>
      <c r="D46" s="1188">
        <f>D22+D21</f>
        <v>186.48000000000002</v>
      </c>
      <c r="E46" s="1194"/>
      <c r="F46" s="1095">
        <f>E46*D46</f>
        <v>0</v>
      </c>
      <c r="G46" s="73"/>
    </row>
    <row r="47" spans="1:7">
      <c r="A47" s="1093"/>
      <c r="B47" s="1247"/>
      <c r="C47" s="1087"/>
      <c r="D47" s="1188"/>
      <c r="E47" s="1194"/>
      <c r="F47" s="1095"/>
      <c r="G47" s="73"/>
    </row>
    <row r="48" spans="1:7">
      <c r="A48" s="1093" t="s">
        <v>294</v>
      </c>
      <c r="B48" s="1094" t="s">
        <v>282</v>
      </c>
      <c r="C48" s="1087" t="s">
        <v>88</v>
      </c>
      <c r="D48" s="1188">
        <v>11</v>
      </c>
      <c r="E48" s="1194"/>
      <c r="F48" s="1095">
        <f>E48*D48</f>
        <v>0</v>
      </c>
      <c r="G48" s="73"/>
    </row>
    <row r="49" spans="1:7">
      <c r="A49" s="1093"/>
      <c r="B49" s="1094"/>
      <c r="C49" s="1087"/>
      <c r="D49" s="1188"/>
      <c r="E49" s="1194"/>
      <c r="F49" s="1095"/>
      <c r="G49" s="73"/>
    </row>
    <row r="50" spans="1:7">
      <c r="A50" s="1093"/>
      <c r="B50" s="1175" t="s">
        <v>500</v>
      </c>
      <c r="C50" s="1087"/>
      <c r="D50" s="1176"/>
      <c r="E50" s="1010"/>
      <c r="F50" s="1095"/>
      <c r="G50" s="73"/>
    </row>
    <row r="51" spans="1:7">
      <c r="A51" s="1093"/>
      <c r="B51" s="1094"/>
      <c r="C51" s="1087"/>
      <c r="D51" s="1176"/>
      <c r="E51" s="1010"/>
      <c r="F51" s="1095"/>
      <c r="G51" s="73"/>
    </row>
    <row r="52" spans="1:7" ht="31.5" customHeight="1">
      <c r="A52" s="1093"/>
      <c r="B52" s="1091" t="s">
        <v>501</v>
      </c>
      <c r="C52" s="1087"/>
      <c r="D52" s="1176"/>
      <c r="E52" s="1010"/>
      <c r="F52" s="1095"/>
      <c r="G52" s="73"/>
    </row>
    <row r="53" spans="1:7">
      <c r="A53" s="1093"/>
      <c r="B53" s="1094"/>
      <c r="C53" s="1087"/>
      <c r="D53" s="1176"/>
      <c r="E53" s="1010"/>
      <c r="F53" s="1095"/>
      <c r="G53" s="73"/>
    </row>
    <row r="54" spans="1:7" ht="25.5">
      <c r="A54" s="1093" t="s">
        <v>1330</v>
      </c>
      <c r="B54" s="1094" t="s">
        <v>298</v>
      </c>
      <c r="C54" s="1087" t="s">
        <v>88</v>
      </c>
      <c r="D54" s="1172">
        <v>25.33</v>
      </c>
      <c r="E54" s="1010"/>
      <c r="F54" s="1095">
        <f>D54*E54</f>
        <v>0</v>
      </c>
      <c r="G54" s="73"/>
    </row>
    <row r="55" spans="1:7">
      <c r="A55" s="1093"/>
      <c r="B55" s="1094"/>
      <c r="C55" s="1087"/>
      <c r="D55" s="1172"/>
      <c r="E55" s="1010"/>
      <c r="F55" s="1095"/>
      <c r="G55" s="73"/>
    </row>
    <row r="56" spans="1:7">
      <c r="A56" s="1244"/>
      <c r="B56" s="1175" t="s">
        <v>301</v>
      </c>
      <c r="C56" s="1087"/>
      <c r="D56" s="1172"/>
      <c r="E56" s="1010"/>
      <c r="F56" s="1095"/>
      <c r="G56" s="73"/>
    </row>
    <row r="57" spans="1:7">
      <c r="A57" s="1244"/>
      <c r="B57" s="1175"/>
      <c r="C57" s="1087"/>
      <c r="D57" s="1172"/>
      <c r="E57" s="1010"/>
      <c r="F57" s="1095"/>
      <c r="G57" s="73"/>
    </row>
    <row r="58" spans="1:7" ht="25.5">
      <c r="A58" s="1244"/>
      <c r="B58" s="1180" t="s">
        <v>1332</v>
      </c>
      <c r="C58" s="1087"/>
      <c r="D58" s="1172"/>
      <c r="E58" s="1010"/>
      <c r="F58" s="1095"/>
      <c r="G58" s="73"/>
    </row>
    <row r="59" spans="1:7">
      <c r="A59" s="1244"/>
      <c r="B59" s="1180"/>
      <c r="C59" s="1087"/>
      <c r="D59" s="1172"/>
      <c r="E59" s="1010"/>
      <c r="F59" s="1095"/>
      <c r="G59" s="73"/>
    </row>
    <row r="60" spans="1:7" ht="25.5">
      <c r="A60" s="1093" t="s">
        <v>304</v>
      </c>
      <c r="B60" s="1094" t="s">
        <v>298</v>
      </c>
      <c r="C60" s="1087" t="s">
        <v>1333</v>
      </c>
      <c r="D60" s="1172">
        <v>24.48</v>
      </c>
      <c r="E60" s="1010"/>
      <c r="F60" s="1095">
        <f>D60*E60</f>
        <v>0</v>
      </c>
      <c r="G60" s="73"/>
    </row>
    <row r="61" spans="1:7">
      <c r="A61" s="1093"/>
      <c r="B61" s="1094"/>
      <c r="C61" s="1087"/>
      <c r="D61" s="1172"/>
      <c r="E61" s="1010"/>
      <c r="F61" s="1095"/>
      <c r="G61" s="73"/>
    </row>
    <row r="62" spans="1:7">
      <c r="A62" s="1093"/>
      <c r="B62" s="1094"/>
      <c r="C62" s="1087"/>
      <c r="D62" s="1188"/>
      <c r="E62" s="1194"/>
      <c r="F62" s="1095"/>
      <c r="G62" s="73"/>
    </row>
    <row r="63" spans="1:7">
      <c r="A63" s="1093"/>
      <c r="B63" s="1248"/>
      <c r="C63" s="1087"/>
      <c r="D63" s="1188"/>
      <c r="E63" s="1194"/>
      <c r="F63" s="1249"/>
      <c r="G63" s="73"/>
    </row>
    <row r="64" spans="1:7">
      <c r="A64" s="1250"/>
      <c r="B64" s="1182"/>
      <c r="C64" s="1183"/>
      <c r="D64" s="1184"/>
      <c r="E64" s="1185" t="s">
        <v>48</v>
      </c>
      <c r="F64" s="1251">
        <f>SUM(F8:F63)</f>
        <v>0</v>
      </c>
      <c r="G64" s="73"/>
    </row>
    <row r="65" spans="1:7">
      <c r="A65" s="1093"/>
      <c r="B65" s="1248"/>
      <c r="C65" s="1087"/>
      <c r="D65" s="1188"/>
      <c r="E65" s="1194"/>
      <c r="F65" s="1249"/>
      <c r="G65" s="73"/>
    </row>
    <row r="66" spans="1:7">
      <c r="A66" s="1093"/>
      <c r="B66" s="1242" t="s">
        <v>306</v>
      </c>
      <c r="C66" s="545"/>
      <c r="D66" s="1192"/>
      <c r="E66" s="1189"/>
      <c r="F66" s="1095"/>
      <c r="G66" s="73"/>
    </row>
    <row r="67" spans="1:7">
      <c r="A67" s="1093"/>
      <c r="B67" s="1238"/>
      <c r="C67" s="545"/>
      <c r="D67" s="1192"/>
      <c r="E67" s="1189"/>
      <c r="F67" s="1095"/>
      <c r="G67" s="73"/>
    </row>
    <row r="68" spans="1:7">
      <c r="A68" s="1093"/>
      <c r="B68" s="1242" t="s">
        <v>307</v>
      </c>
      <c r="C68" s="545"/>
      <c r="D68" s="1192"/>
      <c r="E68" s="1189"/>
      <c r="F68" s="1095"/>
      <c r="G68" s="73"/>
    </row>
    <row r="69" spans="1:7">
      <c r="A69" s="1093"/>
      <c r="B69" s="1238"/>
      <c r="C69" s="545"/>
      <c r="D69" s="1192"/>
      <c r="E69" s="1189"/>
      <c r="F69" s="1095"/>
      <c r="G69" s="73"/>
    </row>
    <row r="70" spans="1:7">
      <c r="A70" s="1093"/>
      <c r="B70" s="1243" t="s">
        <v>168</v>
      </c>
      <c r="C70" s="545"/>
      <c r="D70" s="1192"/>
      <c r="E70" s="1189"/>
      <c r="F70" s="1095"/>
      <c r="G70" s="73"/>
    </row>
    <row r="71" spans="1:7">
      <c r="A71" s="1093"/>
      <c r="B71" s="1243"/>
      <c r="C71" s="545"/>
      <c r="D71" s="1192"/>
      <c r="E71" s="1189"/>
      <c r="F71" s="1095"/>
      <c r="G71" s="73"/>
    </row>
    <row r="72" spans="1:7">
      <c r="A72" s="1093"/>
      <c r="B72" s="1191" t="s">
        <v>309</v>
      </c>
      <c r="C72" s="545"/>
      <c r="D72" s="1192"/>
      <c r="E72" s="1189"/>
      <c r="F72" s="1095"/>
      <c r="G72" s="73"/>
    </row>
    <row r="73" spans="1:7">
      <c r="A73" s="1093"/>
      <c r="B73" s="1191"/>
      <c r="C73" s="545"/>
      <c r="D73" s="1192"/>
      <c r="E73" s="1189"/>
      <c r="F73" s="1095"/>
      <c r="G73" s="73"/>
    </row>
    <row r="74" spans="1:7" ht="38.25">
      <c r="A74" s="1093"/>
      <c r="B74" s="1193" t="s">
        <v>1109</v>
      </c>
      <c r="C74" s="545"/>
      <c r="D74" s="1192"/>
      <c r="E74" s="1189"/>
      <c r="F74" s="1095"/>
      <c r="G74" s="73"/>
    </row>
    <row r="75" spans="1:7" s="814" customFormat="1">
      <c r="A75" s="1093"/>
      <c r="B75" s="1238"/>
      <c r="C75" s="545"/>
      <c r="D75" s="1192"/>
      <c r="E75" s="1189"/>
      <c r="F75" s="1095"/>
      <c r="G75" s="813"/>
    </row>
    <row r="76" spans="1:7" s="814" customFormat="1">
      <c r="A76" s="1093" t="s">
        <v>311</v>
      </c>
      <c r="B76" s="1238" t="s">
        <v>506</v>
      </c>
      <c r="C76" s="545" t="s">
        <v>88</v>
      </c>
      <c r="D76" s="1192">
        <v>19.3</v>
      </c>
      <c r="E76" s="1194"/>
      <c r="F76" s="1095">
        <f>E76*D76</f>
        <v>0</v>
      </c>
      <c r="G76" s="813"/>
    </row>
    <row r="77" spans="1:7" s="814" customFormat="1">
      <c r="A77" s="1093"/>
      <c r="B77" s="1237"/>
      <c r="C77" s="545"/>
      <c r="D77" s="1192"/>
      <c r="E77" s="1189"/>
      <c r="F77" s="1095"/>
      <c r="G77" s="813"/>
    </row>
    <row r="78" spans="1:7" s="814" customFormat="1">
      <c r="A78" s="1093"/>
      <c r="B78" s="1191" t="s">
        <v>170</v>
      </c>
      <c r="C78" s="545"/>
      <c r="D78" s="1192"/>
      <c r="E78" s="1189"/>
      <c r="F78" s="1095"/>
      <c r="G78" s="813"/>
    </row>
    <row r="79" spans="1:7" s="814" customFormat="1">
      <c r="A79" s="1093"/>
      <c r="B79" s="1191"/>
      <c r="C79" s="545"/>
      <c r="D79" s="1192"/>
      <c r="E79" s="1189"/>
      <c r="F79" s="1095"/>
      <c r="G79" s="813"/>
    </row>
    <row r="80" spans="1:7" ht="44.25" customHeight="1">
      <c r="A80" s="1093"/>
      <c r="B80" s="1193" t="s">
        <v>1334</v>
      </c>
      <c r="C80" s="545"/>
      <c r="D80" s="1192"/>
      <c r="E80" s="1189"/>
      <c r="F80" s="1095"/>
      <c r="G80" s="73"/>
    </row>
    <row r="81" spans="1:7">
      <c r="A81" s="1093"/>
      <c r="B81" s="1238"/>
      <c r="C81" s="545"/>
      <c r="D81" s="1192"/>
      <c r="E81" s="1189"/>
      <c r="F81" s="1095"/>
      <c r="G81" s="73"/>
    </row>
    <row r="82" spans="1:7">
      <c r="A82" s="1093" t="s">
        <v>171</v>
      </c>
      <c r="B82" s="1238" t="s">
        <v>506</v>
      </c>
      <c r="C82" s="545" t="s">
        <v>88</v>
      </c>
      <c r="D82" s="1192">
        <v>103.7</v>
      </c>
      <c r="E82" s="1194"/>
      <c r="F82" s="1095">
        <f>E82*D82</f>
        <v>0</v>
      </c>
      <c r="G82" s="73"/>
    </row>
    <row r="83" spans="1:7">
      <c r="A83" s="1093"/>
      <c r="B83" s="1237"/>
      <c r="C83" s="545"/>
      <c r="D83" s="1192"/>
      <c r="E83" s="1189"/>
      <c r="F83" s="1095"/>
      <c r="G83" s="73"/>
    </row>
    <row r="84" spans="1:7">
      <c r="A84" s="1093"/>
      <c r="B84" s="1252" t="s">
        <v>1110</v>
      </c>
      <c r="C84" s="545"/>
      <c r="D84" s="1192"/>
      <c r="E84" s="1189"/>
      <c r="F84" s="1095"/>
      <c r="G84" s="73"/>
    </row>
    <row r="85" spans="1:7">
      <c r="A85" s="1093"/>
      <c r="B85" s="1237"/>
      <c r="C85" s="545"/>
      <c r="D85" s="1192"/>
      <c r="E85" s="1189"/>
      <c r="F85" s="1095"/>
      <c r="G85" s="73"/>
    </row>
    <row r="86" spans="1:7">
      <c r="A86" s="1093"/>
      <c r="B86" s="1191" t="s">
        <v>314</v>
      </c>
      <c r="C86" s="545"/>
      <c r="D86" s="1192"/>
      <c r="E86" s="1189"/>
      <c r="F86" s="1095"/>
      <c r="G86" s="73"/>
    </row>
    <row r="87" spans="1:7">
      <c r="A87" s="1093"/>
      <c r="B87" s="1191"/>
      <c r="C87" s="545"/>
      <c r="D87" s="1192"/>
      <c r="E87" s="1189"/>
      <c r="F87" s="1095"/>
      <c r="G87" s="73"/>
    </row>
    <row r="88" spans="1:7" ht="28.5" customHeight="1">
      <c r="A88" s="1093"/>
      <c r="B88" s="1240" t="s">
        <v>1335</v>
      </c>
      <c r="C88" s="545"/>
      <c r="D88" s="1192"/>
      <c r="E88" s="1189"/>
      <c r="F88" s="1095"/>
      <c r="G88" s="73"/>
    </row>
    <row r="89" spans="1:7">
      <c r="A89" s="1093"/>
      <c r="B89" s="1238"/>
      <c r="C89" s="545"/>
      <c r="D89" s="1192"/>
      <c r="E89" s="1189"/>
      <c r="F89" s="1095"/>
      <c r="G89" s="73"/>
    </row>
    <row r="90" spans="1:7" s="130" customFormat="1">
      <c r="A90" s="1244" t="s">
        <v>1378</v>
      </c>
      <c r="B90" s="1238" t="s">
        <v>316</v>
      </c>
      <c r="C90" s="545" t="s">
        <v>88</v>
      </c>
      <c r="D90" s="1192">
        <v>2.4</v>
      </c>
      <c r="E90" s="1194"/>
      <c r="F90" s="1095">
        <f>E90*D90</f>
        <v>0</v>
      </c>
      <c r="G90" s="828"/>
    </row>
    <row r="91" spans="1:7" s="130" customFormat="1">
      <c r="A91" s="1244" t="s">
        <v>1379</v>
      </c>
      <c r="B91" s="1238" t="s">
        <v>1380</v>
      </c>
      <c r="C91" s="545" t="s">
        <v>88</v>
      </c>
      <c r="D91" s="1192">
        <v>16.899999999999999</v>
      </c>
      <c r="E91" s="1194"/>
      <c r="F91" s="1095">
        <f>E91*D91</f>
        <v>0</v>
      </c>
      <c r="G91" s="828"/>
    </row>
    <row r="92" spans="1:7">
      <c r="A92" s="1244"/>
      <c r="B92" s="1238"/>
      <c r="C92" s="545"/>
      <c r="D92" s="1192"/>
      <c r="E92" s="1194"/>
      <c r="F92" s="1095"/>
      <c r="G92" s="63"/>
    </row>
    <row r="93" spans="1:7">
      <c r="A93" s="1093"/>
      <c r="B93" s="1242" t="s">
        <v>416</v>
      </c>
      <c r="C93" s="545"/>
      <c r="D93" s="1192"/>
      <c r="E93" s="1189"/>
      <c r="F93" s="1095"/>
      <c r="G93" s="73"/>
    </row>
    <row r="94" spans="1:7">
      <c r="A94" s="1093"/>
      <c r="B94" s="1238"/>
      <c r="C94" s="545"/>
      <c r="D94" s="1192"/>
      <c r="E94" s="1189"/>
      <c r="F94" s="1095"/>
      <c r="G94" s="73"/>
    </row>
    <row r="95" spans="1:7">
      <c r="A95" s="1093"/>
      <c r="B95" s="1243" t="s">
        <v>317</v>
      </c>
      <c r="C95" s="545"/>
      <c r="D95" s="1192"/>
      <c r="E95" s="1189"/>
      <c r="F95" s="1095"/>
      <c r="G95" s="73"/>
    </row>
    <row r="96" spans="1:7">
      <c r="A96" s="1093"/>
      <c r="B96" s="1243"/>
      <c r="C96" s="545"/>
      <c r="D96" s="1192"/>
      <c r="E96" s="1189"/>
      <c r="F96" s="1095"/>
      <c r="G96" s="73"/>
    </row>
    <row r="97" spans="1:7" s="57" customFormat="1" ht="29.25" customHeight="1">
      <c r="A97" s="1093"/>
      <c r="B97" s="1193" t="s">
        <v>1336</v>
      </c>
      <c r="C97" s="545"/>
      <c r="D97" s="1192"/>
      <c r="E97" s="1189"/>
      <c r="F97" s="1095"/>
      <c r="G97" s="79"/>
    </row>
    <row r="98" spans="1:7">
      <c r="A98" s="1093"/>
      <c r="B98" s="1238"/>
      <c r="C98" s="545"/>
      <c r="D98" s="1192"/>
      <c r="E98" s="1189"/>
      <c r="F98" s="1095"/>
      <c r="G98" s="73"/>
    </row>
    <row r="99" spans="1:7" s="130" customFormat="1">
      <c r="A99" s="1244" t="s">
        <v>322</v>
      </c>
      <c r="B99" s="1238" t="s">
        <v>358</v>
      </c>
      <c r="C99" s="545" t="s">
        <v>88</v>
      </c>
      <c r="D99" s="1192">
        <v>17.3</v>
      </c>
      <c r="E99" s="1194"/>
      <c r="F99" s="1095">
        <f>E99*D99</f>
        <v>0</v>
      </c>
      <c r="G99" s="828"/>
    </row>
    <row r="100" spans="1:7" s="130" customFormat="1">
      <c r="A100" s="1244"/>
      <c r="B100" s="1238"/>
      <c r="C100" s="545"/>
      <c r="D100" s="1192"/>
      <c r="E100" s="1194"/>
      <c r="F100" s="1095"/>
      <c r="G100" s="828"/>
    </row>
    <row r="101" spans="1:7" s="130" customFormat="1">
      <c r="A101" s="1093"/>
      <c r="B101" s="1243" t="s">
        <v>1339</v>
      </c>
      <c r="C101" s="545"/>
      <c r="D101" s="1192"/>
      <c r="E101" s="1189"/>
      <c r="F101" s="1095"/>
      <c r="G101" s="828"/>
    </row>
    <row r="102" spans="1:7" s="130" customFormat="1">
      <c r="A102" s="1093"/>
      <c r="B102" s="1243"/>
      <c r="C102" s="545"/>
      <c r="D102" s="1192"/>
      <c r="E102" s="1189"/>
      <c r="F102" s="1095"/>
      <c r="G102" s="828"/>
    </row>
    <row r="103" spans="1:7" s="130" customFormat="1" ht="25.5">
      <c r="A103" s="1093"/>
      <c r="B103" s="1193" t="s">
        <v>1340</v>
      </c>
      <c r="C103" s="545"/>
      <c r="D103" s="1192"/>
      <c r="E103" s="1189"/>
      <c r="F103" s="1095"/>
      <c r="G103" s="828"/>
    </row>
    <row r="104" spans="1:7" s="130" customFormat="1">
      <c r="A104" s="1093"/>
      <c r="B104" s="1238"/>
      <c r="C104" s="545"/>
      <c r="D104" s="1192"/>
      <c r="E104" s="1189"/>
      <c r="F104" s="1095"/>
      <c r="G104" s="828"/>
    </row>
    <row r="105" spans="1:7" s="130" customFormat="1">
      <c r="A105" s="1244" t="s">
        <v>1341</v>
      </c>
      <c r="B105" s="1238" t="s">
        <v>358</v>
      </c>
      <c r="C105" s="545" t="s">
        <v>88</v>
      </c>
      <c r="D105" s="1192">
        <v>83.4</v>
      </c>
      <c r="E105" s="1194"/>
      <c r="F105" s="1095">
        <f>E105*D105</f>
        <v>0</v>
      </c>
      <c r="G105" s="828"/>
    </row>
    <row r="106" spans="1:7" s="130" customFormat="1">
      <c r="A106" s="1253"/>
      <c r="B106" s="1254"/>
      <c r="C106" s="1055"/>
      <c r="D106" s="1255"/>
      <c r="E106" s="1256"/>
      <c r="F106" s="1257"/>
      <c r="G106" s="828"/>
    </row>
    <row r="107" spans="1:7" s="130" customFormat="1">
      <c r="A107" s="1055"/>
      <c r="B107" s="1169" t="s">
        <v>1337</v>
      </c>
      <c r="C107" s="1055"/>
      <c r="D107" s="1255"/>
      <c r="E107" s="1256"/>
      <c r="F107" s="1257"/>
      <c r="G107" s="828"/>
    </row>
    <row r="108" spans="1:7" s="130" customFormat="1">
      <c r="A108" s="1055"/>
      <c r="B108" s="1254"/>
      <c r="C108" s="1055"/>
      <c r="D108" s="1255"/>
      <c r="E108" s="1256"/>
      <c r="F108" s="1257"/>
      <c r="G108" s="828"/>
    </row>
    <row r="109" spans="1:7" s="130" customFormat="1" ht="25.5">
      <c r="A109" s="1055"/>
      <c r="B109" s="1042" t="s">
        <v>1381</v>
      </c>
      <c r="C109" s="1055"/>
      <c r="D109" s="1255"/>
      <c r="E109" s="1256"/>
      <c r="F109" s="1257"/>
      <c r="G109" s="828"/>
    </row>
    <row r="110" spans="1:7" s="130" customFormat="1">
      <c r="A110" s="1055"/>
      <c r="B110" s="1254"/>
      <c r="C110" s="1055"/>
      <c r="D110" s="1255"/>
      <c r="E110" s="1256"/>
      <c r="F110" s="1257"/>
      <c r="G110" s="828"/>
    </row>
    <row r="111" spans="1:7" s="130" customFormat="1">
      <c r="A111" s="1253" t="s">
        <v>1382</v>
      </c>
      <c r="B111" s="1254" t="s">
        <v>1383</v>
      </c>
      <c r="C111" s="1055" t="s">
        <v>88</v>
      </c>
      <c r="D111" s="1255">
        <v>3</v>
      </c>
      <c r="E111" s="1256"/>
      <c r="F111" s="1257">
        <f>E111*D111</f>
        <v>0</v>
      </c>
      <c r="G111" s="828"/>
    </row>
    <row r="112" spans="1:7" s="130" customFormat="1">
      <c r="A112" s="1055"/>
      <c r="B112" s="1254"/>
      <c r="C112" s="1055"/>
      <c r="D112" s="1255"/>
      <c r="E112" s="1256"/>
      <c r="F112" s="1257"/>
      <c r="G112" s="828"/>
    </row>
    <row r="113" spans="1:7" s="130" customFormat="1">
      <c r="A113" s="1244"/>
      <c r="B113" s="1238"/>
      <c r="C113" s="545"/>
      <c r="D113" s="1192"/>
      <c r="E113" s="1194"/>
      <c r="F113" s="1095"/>
      <c r="G113" s="828"/>
    </row>
    <row r="114" spans="1:7" s="130" customFormat="1">
      <c r="A114" s="1244"/>
      <c r="B114" s="1238"/>
      <c r="C114" s="545"/>
      <c r="D114" s="1192"/>
      <c r="E114" s="1194"/>
      <c r="F114" s="1095"/>
      <c r="G114" s="828"/>
    </row>
    <row r="115" spans="1:7" s="130" customFormat="1">
      <c r="A115" s="1244"/>
      <c r="B115" s="1238"/>
      <c r="C115" s="545"/>
      <c r="D115" s="1192"/>
      <c r="E115" s="1194"/>
      <c r="F115" s="1095"/>
      <c r="G115" s="828"/>
    </row>
    <row r="116" spans="1:7" s="130" customFormat="1">
      <c r="A116" s="1093"/>
      <c r="B116" s="1238"/>
      <c r="C116" s="545"/>
      <c r="D116" s="1192"/>
      <c r="E116" s="1189"/>
      <c r="F116" s="1095"/>
      <c r="G116" s="828"/>
    </row>
    <row r="117" spans="1:7" s="130" customFormat="1">
      <c r="A117" s="1250"/>
      <c r="B117" s="1182"/>
      <c r="C117" s="1183"/>
      <c r="D117" s="1184"/>
      <c r="E117" s="1185" t="s">
        <v>48</v>
      </c>
      <c r="F117" s="1251">
        <f>SUM(F65:F116)</f>
        <v>0</v>
      </c>
      <c r="G117" s="828"/>
    </row>
    <row r="118" spans="1:7" s="130" customFormat="1">
      <c r="A118" s="1093"/>
      <c r="B118" s="1238"/>
      <c r="C118" s="545"/>
      <c r="D118" s="1192"/>
      <c r="E118" s="1189"/>
      <c r="F118" s="1095"/>
      <c r="G118" s="828"/>
    </row>
    <row r="119" spans="1:7">
      <c r="A119" s="1093"/>
      <c r="B119" s="1252" t="s">
        <v>172</v>
      </c>
      <c r="C119" s="545"/>
      <c r="D119" s="1192"/>
      <c r="E119" s="1189"/>
      <c r="F119" s="1095"/>
      <c r="G119" s="63"/>
    </row>
    <row r="120" spans="1:7">
      <c r="A120" s="1093"/>
      <c r="B120" s="1237"/>
      <c r="C120" s="545"/>
      <c r="D120" s="1192"/>
      <c r="E120" s="1189"/>
      <c r="F120" s="1095"/>
      <c r="G120" s="63"/>
    </row>
    <row r="121" spans="1:7">
      <c r="A121" s="1258"/>
      <c r="B121" s="1259" t="s">
        <v>173</v>
      </c>
      <c r="C121" s="545"/>
      <c r="D121" s="1197"/>
      <c r="E121" s="1196"/>
      <c r="F121" s="1260"/>
      <c r="G121" s="63"/>
    </row>
    <row r="122" spans="1:7">
      <c r="A122" s="1258"/>
      <c r="B122" s="1259"/>
      <c r="C122" s="545"/>
      <c r="D122" s="1197"/>
      <c r="E122" s="1196"/>
      <c r="F122" s="1260"/>
      <c r="G122" s="63"/>
    </row>
    <row r="123" spans="1:7">
      <c r="A123" s="545"/>
      <c r="B123" s="1051" t="s">
        <v>174</v>
      </c>
      <c r="C123" s="545"/>
      <c r="D123" s="1261"/>
      <c r="E123" s="1124"/>
      <c r="F123" s="1006"/>
      <c r="G123" s="63"/>
    </row>
    <row r="124" spans="1:7">
      <c r="A124" s="545"/>
      <c r="B124" s="1051"/>
      <c r="C124" s="545"/>
      <c r="D124" s="1261"/>
      <c r="E124" s="1124"/>
      <c r="F124" s="1006"/>
      <c r="G124" s="63"/>
    </row>
    <row r="125" spans="1:7">
      <c r="A125" s="545"/>
      <c r="B125" s="1109" t="s">
        <v>326</v>
      </c>
      <c r="C125" s="545"/>
      <c r="D125" s="1261"/>
      <c r="E125" s="1124"/>
      <c r="F125" s="1006"/>
      <c r="G125" s="63"/>
    </row>
    <row r="126" spans="1:7">
      <c r="A126" s="545"/>
      <c r="B126" s="1109"/>
      <c r="C126" s="545"/>
      <c r="D126" s="1261"/>
      <c r="E126" s="1124"/>
      <c r="F126" s="1006"/>
      <c r="G126" s="63"/>
    </row>
    <row r="127" spans="1:7">
      <c r="A127" s="545" t="s">
        <v>512</v>
      </c>
      <c r="B127" s="907" t="s">
        <v>1384</v>
      </c>
      <c r="C127" s="545" t="s">
        <v>96</v>
      </c>
      <c r="D127" s="1197">
        <v>80.7</v>
      </c>
      <c r="E127" s="1124"/>
      <c r="F127" s="1006">
        <f>D127*E127</f>
        <v>0</v>
      </c>
      <c r="G127" s="63"/>
    </row>
    <row r="128" spans="1:7">
      <c r="A128" s="545"/>
      <c r="B128" s="907"/>
      <c r="C128" s="545"/>
      <c r="D128" s="1261"/>
      <c r="E128" s="1124"/>
      <c r="F128" s="1006"/>
      <c r="G128" s="63"/>
    </row>
    <row r="129" spans="1:7">
      <c r="A129" s="545"/>
      <c r="B129" s="1051" t="s">
        <v>176</v>
      </c>
      <c r="C129" s="545"/>
      <c r="D129" s="1261"/>
      <c r="E129" s="1124"/>
      <c r="F129" s="1006"/>
      <c r="G129" s="63"/>
    </row>
    <row r="130" spans="1:7">
      <c r="A130" s="545"/>
      <c r="B130" s="1051"/>
      <c r="C130" s="545"/>
      <c r="D130" s="1261"/>
      <c r="E130" s="1124"/>
      <c r="F130" s="1006"/>
      <c r="G130" s="63"/>
    </row>
    <row r="131" spans="1:7">
      <c r="A131" s="545"/>
      <c r="B131" s="1109" t="s">
        <v>177</v>
      </c>
      <c r="C131" s="545"/>
      <c r="D131" s="1261"/>
      <c r="E131" s="1124"/>
      <c r="F131" s="1006"/>
    </row>
    <row r="132" spans="1:7">
      <c r="A132" s="545"/>
      <c r="B132" s="1109"/>
      <c r="C132" s="545"/>
      <c r="D132" s="1261"/>
      <c r="E132" s="1124"/>
      <c r="F132" s="1006"/>
    </row>
    <row r="133" spans="1:7">
      <c r="A133" s="545" t="s">
        <v>1385</v>
      </c>
      <c r="B133" s="907" t="s">
        <v>1386</v>
      </c>
      <c r="C133" s="545" t="s">
        <v>96</v>
      </c>
      <c r="D133" s="1197">
        <v>593</v>
      </c>
      <c r="E133" s="1124"/>
      <c r="F133" s="1006">
        <f>D133*E133</f>
        <v>0</v>
      </c>
    </row>
    <row r="134" spans="1:7">
      <c r="A134" s="1258"/>
      <c r="B134" s="1254"/>
      <c r="C134" s="545"/>
      <c r="D134" s="1197"/>
      <c r="E134" s="1196"/>
      <c r="F134" s="1260"/>
    </row>
    <row r="135" spans="1:7">
      <c r="A135" s="1258"/>
      <c r="B135" s="1262" t="s">
        <v>178</v>
      </c>
      <c r="C135" s="545"/>
      <c r="D135" s="1197"/>
      <c r="E135" s="1196"/>
      <c r="F135" s="1260"/>
    </row>
    <row r="136" spans="1:7">
      <c r="A136" s="1258"/>
      <c r="B136" s="548"/>
      <c r="C136" s="545"/>
      <c r="D136" s="1197"/>
      <c r="E136" s="1196"/>
      <c r="F136" s="1260"/>
    </row>
    <row r="137" spans="1:7">
      <c r="A137" s="1258"/>
      <c r="B137" s="1263" t="s">
        <v>513</v>
      </c>
      <c r="C137" s="545"/>
      <c r="D137" s="1197"/>
      <c r="E137" s="1196"/>
      <c r="F137" s="1260"/>
    </row>
    <row r="138" spans="1:7">
      <c r="A138" s="1258"/>
      <c r="B138" s="1264"/>
      <c r="C138" s="545"/>
      <c r="D138" s="1197"/>
      <c r="E138" s="1196"/>
      <c r="F138" s="1260"/>
    </row>
    <row r="139" spans="1:7" ht="25.5">
      <c r="A139" s="1258"/>
      <c r="B139" s="1265" t="s">
        <v>1690</v>
      </c>
      <c r="C139" s="545"/>
      <c r="D139" s="1197"/>
      <c r="E139" s="1196"/>
      <c r="F139" s="1260"/>
    </row>
    <row r="140" spans="1:7">
      <c r="A140" s="1258"/>
      <c r="B140" s="548"/>
      <c r="C140" s="545"/>
      <c r="D140" s="1197"/>
      <c r="E140" s="1196"/>
      <c r="F140" s="1260"/>
    </row>
    <row r="141" spans="1:7">
      <c r="A141" s="1258" t="s">
        <v>179</v>
      </c>
      <c r="B141" s="548" t="s">
        <v>514</v>
      </c>
      <c r="C141" s="545" t="s">
        <v>86</v>
      </c>
      <c r="D141" s="1197">
        <f>5%*(D82)*2.2</f>
        <v>11.407000000000002</v>
      </c>
      <c r="E141" s="1266"/>
      <c r="F141" s="1260">
        <f>D141*E141</f>
        <v>0</v>
      </c>
    </row>
    <row r="142" spans="1:7" ht="15">
      <c r="A142" s="1267"/>
      <c r="B142" s="1268"/>
      <c r="C142" s="1269"/>
      <c r="D142" s="1270"/>
      <c r="E142" s="1194"/>
      <c r="F142" s="1271"/>
    </row>
    <row r="143" spans="1:7">
      <c r="A143" s="1072"/>
      <c r="B143" s="1272" t="s">
        <v>1387</v>
      </c>
      <c r="C143" s="1073"/>
      <c r="D143" s="1273"/>
      <c r="E143" s="1274"/>
      <c r="F143" s="1078"/>
    </row>
    <row r="144" spans="1:7">
      <c r="A144" s="1072"/>
      <c r="B144" s="1272"/>
      <c r="C144" s="1073"/>
      <c r="D144" s="1273"/>
      <c r="E144" s="1274"/>
      <c r="F144" s="1078"/>
    </row>
    <row r="145" spans="1:6">
      <c r="A145" s="1085"/>
      <c r="B145" s="1180" t="s">
        <v>1388</v>
      </c>
      <c r="C145" s="1275"/>
      <c r="D145" s="1227"/>
      <c r="E145" s="1064"/>
      <c r="F145" s="1276"/>
    </row>
    <row r="146" spans="1:6">
      <c r="A146" s="1085"/>
      <c r="B146" s="1092"/>
      <c r="C146" s="1275"/>
      <c r="D146" s="1227"/>
      <c r="E146" s="1064"/>
      <c r="F146" s="1276"/>
    </row>
    <row r="147" spans="1:6">
      <c r="A147" s="1093" t="s">
        <v>1389</v>
      </c>
      <c r="B147" s="1092" t="s">
        <v>1390</v>
      </c>
      <c r="C147" s="1087" t="s">
        <v>209</v>
      </c>
      <c r="D147" s="1172">
        <v>30</v>
      </c>
      <c r="E147" s="1064"/>
      <c r="F147" s="1276">
        <f>D147*E147</f>
        <v>0</v>
      </c>
    </row>
    <row r="148" spans="1:6">
      <c r="A148" s="1093"/>
      <c r="B148" s="1092"/>
      <c r="C148" s="1087"/>
      <c r="D148" s="1172"/>
      <c r="E148" s="1064"/>
      <c r="F148" s="1276"/>
    </row>
    <row r="149" spans="1:6" ht="25.5">
      <c r="A149" s="1093"/>
      <c r="B149" s="1180" t="s">
        <v>1391</v>
      </c>
      <c r="C149" s="1087"/>
      <c r="D149" s="1172"/>
      <c r="E149" s="1064"/>
      <c r="F149" s="1276"/>
    </row>
    <row r="150" spans="1:6">
      <c r="A150" s="1093"/>
      <c r="B150" s="1092"/>
      <c r="C150" s="1087"/>
      <c r="D150" s="1172"/>
      <c r="E150" s="1064"/>
      <c r="F150" s="1276"/>
    </row>
    <row r="151" spans="1:6">
      <c r="A151" s="1093" t="s">
        <v>1392</v>
      </c>
      <c r="B151" s="1092" t="s">
        <v>1390</v>
      </c>
      <c r="C151" s="1087" t="s">
        <v>96</v>
      </c>
      <c r="D151" s="1172">
        <v>20</v>
      </c>
      <c r="E151" s="1064"/>
      <c r="F151" s="1276">
        <f>D151*E151</f>
        <v>0</v>
      </c>
    </row>
    <row r="152" spans="1:6">
      <c r="A152" s="1072"/>
      <c r="B152" s="1077"/>
      <c r="C152" s="1073"/>
      <c r="D152" s="1273"/>
      <c r="E152" s="1274"/>
      <c r="F152" s="1078"/>
    </row>
    <row r="153" spans="1:6">
      <c r="A153" s="1072"/>
      <c r="B153" s="1277" t="s">
        <v>1393</v>
      </c>
      <c r="C153" s="1073"/>
      <c r="D153" s="1273"/>
      <c r="E153" s="1274"/>
      <c r="F153" s="1078"/>
    </row>
    <row r="154" spans="1:6">
      <c r="A154" s="1072"/>
      <c r="B154" s="1077"/>
      <c r="C154" s="1073"/>
      <c r="D154" s="1273"/>
      <c r="E154" s="1274"/>
      <c r="F154" s="1078"/>
    </row>
    <row r="155" spans="1:6">
      <c r="A155" s="1072" t="s">
        <v>1394</v>
      </c>
      <c r="B155" s="1077" t="s">
        <v>1395</v>
      </c>
      <c r="C155" s="1073" t="s">
        <v>209</v>
      </c>
      <c r="D155" s="1273">
        <v>10</v>
      </c>
      <c r="E155" s="1274"/>
      <c r="F155" s="1078">
        <f>D155*E155</f>
        <v>0</v>
      </c>
    </row>
    <row r="156" spans="1:6">
      <c r="A156" s="1072"/>
      <c r="B156" s="1278"/>
      <c r="C156" s="1073"/>
      <c r="D156" s="1273"/>
      <c r="E156" s="1274"/>
      <c r="F156" s="1078"/>
    </row>
    <row r="157" spans="1:6">
      <c r="A157" s="1072"/>
      <c r="B157" s="1279" t="s">
        <v>180</v>
      </c>
      <c r="C157" s="1073"/>
      <c r="D157" s="1280"/>
      <c r="E157" s="1089"/>
      <c r="F157" s="1090"/>
    </row>
    <row r="158" spans="1:6">
      <c r="A158" s="1072"/>
      <c r="B158" s="1077"/>
      <c r="C158" s="1073"/>
      <c r="D158" s="1280"/>
      <c r="E158" s="1089"/>
      <c r="F158" s="1090"/>
    </row>
    <row r="159" spans="1:6" ht="15">
      <c r="A159" s="1267"/>
      <c r="B159" s="1281" t="s">
        <v>517</v>
      </c>
      <c r="C159" s="1269"/>
      <c r="D159" s="1188"/>
      <c r="E159" s="1194"/>
      <c r="F159" s="1271"/>
    </row>
    <row r="160" spans="1:6" ht="15">
      <c r="A160" s="1267"/>
      <c r="B160" s="1281"/>
      <c r="C160" s="1269"/>
      <c r="D160" s="1188"/>
      <c r="E160" s="1194"/>
      <c r="F160" s="1271"/>
    </row>
    <row r="161" spans="1:6" ht="15">
      <c r="A161" s="1267"/>
      <c r="B161" s="1282" t="s">
        <v>182</v>
      </c>
      <c r="C161" s="1269"/>
      <c r="D161" s="1188"/>
      <c r="E161" s="1194"/>
      <c r="F161" s="1271"/>
    </row>
    <row r="162" spans="1:6" ht="15">
      <c r="A162" s="1267"/>
      <c r="B162" s="1283"/>
      <c r="C162" s="1284"/>
      <c r="D162" s="1270"/>
      <c r="E162" s="1194"/>
      <c r="F162" s="1271"/>
    </row>
    <row r="163" spans="1:6" ht="15">
      <c r="A163" s="1093" t="s">
        <v>363</v>
      </c>
      <c r="B163" s="1283" t="s">
        <v>518</v>
      </c>
      <c r="C163" s="1269" t="s">
        <v>1333</v>
      </c>
      <c r="D163" s="1270">
        <v>50</v>
      </c>
      <c r="E163" s="1194"/>
      <c r="F163" s="1271">
        <f>D163*E163</f>
        <v>0</v>
      </c>
    </row>
    <row r="164" spans="1:6" ht="15">
      <c r="A164" s="1093"/>
      <c r="B164" s="1283"/>
      <c r="C164" s="1269"/>
      <c r="D164" s="1270"/>
      <c r="E164" s="1194"/>
      <c r="F164" s="1271"/>
    </row>
    <row r="165" spans="1:6" ht="15">
      <c r="A165" s="1267"/>
      <c r="B165" s="1285" t="s">
        <v>1345</v>
      </c>
      <c r="C165" s="1284"/>
      <c r="D165" s="1286"/>
      <c r="E165" s="1194"/>
      <c r="F165" s="1271"/>
    </row>
    <row r="166" spans="1:6">
      <c r="A166" s="1093"/>
      <c r="B166" s="1237"/>
      <c r="C166" s="545"/>
      <c r="D166" s="1192"/>
      <c r="E166" s="1189"/>
      <c r="F166" s="1095"/>
    </row>
    <row r="167" spans="1:6" ht="25.5">
      <c r="A167" s="1093"/>
      <c r="B167" s="1193" t="s">
        <v>3022</v>
      </c>
      <c r="C167" s="545"/>
      <c r="D167" s="1192"/>
      <c r="E167" s="1189"/>
      <c r="F167" s="1095"/>
    </row>
    <row r="168" spans="1:6" ht="15">
      <c r="A168" s="1267"/>
      <c r="B168" s="1283"/>
      <c r="C168" s="1284"/>
      <c r="D168" s="1286"/>
      <c r="E168" s="1194"/>
      <c r="F168" s="1271"/>
    </row>
    <row r="169" spans="1:6" ht="15">
      <c r="A169" s="1093" t="s">
        <v>1346</v>
      </c>
      <c r="B169" s="1287" t="s">
        <v>1396</v>
      </c>
      <c r="C169" s="1284" t="s">
        <v>31</v>
      </c>
      <c r="D169" s="1286">
        <v>8</v>
      </c>
      <c r="E169" s="1194"/>
      <c r="F169" s="1271">
        <f>D169*E169</f>
        <v>0</v>
      </c>
    </row>
    <row r="170" spans="1:6" ht="15">
      <c r="A170" s="1093" t="s">
        <v>1347</v>
      </c>
      <c r="B170" s="1287" t="s">
        <v>1397</v>
      </c>
      <c r="C170" s="1284" t="s">
        <v>31</v>
      </c>
      <c r="D170" s="1286">
        <v>4</v>
      </c>
      <c r="E170" s="1194"/>
      <c r="F170" s="1271">
        <f>D170*E170</f>
        <v>0</v>
      </c>
    </row>
    <row r="171" spans="1:6">
      <c r="A171" s="1055"/>
      <c r="B171" s="1056"/>
      <c r="C171" s="1055"/>
      <c r="D171" s="1057"/>
      <c r="E171" s="1256"/>
      <c r="F171" s="1257"/>
    </row>
    <row r="172" spans="1:6" ht="25.5">
      <c r="A172" s="545"/>
      <c r="B172" s="1042" t="s">
        <v>3023</v>
      </c>
      <c r="C172" s="545"/>
      <c r="D172" s="900"/>
      <c r="E172" s="1171"/>
      <c r="F172" s="1167"/>
    </row>
    <row r="173" spans="1:6">
      <c r="A173" s="545"/>
      <c r="B173" s="689"/>
      <c r="C173" s="545"/>
      <c r="D173" s="900"/>
      <c r="E173" s="1171"/>
      <c r="F173" s="1167"/>
    </row>
    <row r="174" spans="1:6">
      <c r="A174" s="688" t="s">
        <v>1399</v>
      </c>
      <c r="B174" s="1287" t="s">
        <v>1396</v>
      </c>
      <c r="C174" s="545" t="s">
        <v>31</v>
      </c>
      <c r="D174" s="900">
        <v>2</v>
      </c>
      <c r="E174" s="1256"/>
      <c r="F174" s="1167">
        <f>E174*D174</f>
        <v>0</v>
      </c>
    </row>
    <row r="175" spans="1:6">
      <c r="A175" s="688" t="s">
        <v>1400</v>
      </c>
      <c r="B175" s="1287" t="s">
        <v>1397</v>
      </c>
      <c r="C175" s="545" t="s">
        <v>31</v>
      </c>
      <c r="D175" s="900">
        <v>4</v>
      </c>
      <c r="E175" s="1256"/>
      <c r="F175" s="1167">
        <f>E175*D175</f>
        <v>0</v>
      </c>
    </row>
    <row r="176" spans="1:6">
      <c r="A176" s="688"/>
      <c r="B176" s="689"/>
      <c r="C176" s="545"/>
      <c r="D176" s="900"/>
      <c r="E176" s="1256"/>
      <c r="F176" s="1167"/>
    </row>
    <row r="177" spans="1:6" ht="15">
      <c r="A177" s="1093"/>
      <c r="B177" s="1283"/>
      <c r="C177" s="1269"/>
      <c r="D177" s="1270"/>
      <c r="E177" s="1194"/>
      <c r="F177" s="1271"/>
    </row>
    <row r="178" spans="1:6" ht="15">
      <c r="A178" s="1093"/>
      <c r="B178" s="1283"/>
      <c r="C178" s="1269"/>
      <c r="D178" s="1270"/>
      <c r="E178" s="1194"/>
      <c r="F178" s="1271"/>
    </row>
    <row r="179" spans="1:6" ht="15">
      <c r="A179" s="1093"/>
      <c r="B179" s="1283"/>
      <c r="C179" s="1269"/>
      <c r="D179" s="1270"/>
      <c r="E179" s="1194"/>
      <c r="F179" s="1271"/>
    </row>
    <row r="180" spans="1:6" ht="15">
      <c r="A180" s="1093"/>
      <c r="B180" s="1283"/>
      <c r="C180" s="1269"/>
      <c r="D180" s="1270"/>
      <c r="E180" s="1194"/>
      <c r="F180" s="1271"/>
    </row>
    <row r="181" spans="1:6" ht="15">
      <c r="A181" s="1093"/>
      <c r="B181" s="1283"/>
      <c r="C181" s="1269"/>
      <c r="D181" s="1270"/>
      <c r="E181" s="1194"/>
      <c r="F181" s="1271"/>
    </row>
    <row r="182" spans="1:6" ht="15">
      <c r="A182" s="1093"/>
      <c r="B182" s="1288"/>
      <c r="C182" s="1289"/>
      <c r="D182" s="1290"/>
      <c r="E182" s="1194"/>
      <c r="F182" s="1271"/>
    </row>
    <row r="183" spans="1:6">
      <c r="A183" s="1250"/>
      <c r="B183" s="1182"/>
      <c r="C183" s="1183"/>
      <c r="D183" s="1184"/>
      <c r="E183" s="1185" t="s">
        <v>48</v>
      </c>
      <c r="F183" s="1251">
        <f>SUM(F118:F182)</f>
        <v>0</v>
      </c>
    </row>
    <row r="184" spans="1:6">
      <c r="A184" s="1093"/>
      <c r="B184" s="1237"/>
      <c r="C184" s="545"/>
      <c r="D184" s="1192"/>
      <c r="E184" s="1189"/>
      <c r="F184" s="1095"/>
    </row>
    <row r="185" spans="1:6">
      <c r="A185" s="1093"/>
      <c r="B185" s="1252" t="s">
        <v>229</v>
      </c>
      <c r="C185" s="545"/>
      <c r="D185" s="1192"/>
      <c r="E185" s="1189"/>
      <c r="F185" s="1095"/>
    </row>
    <row r="186" spans="1:6">
      <c r="A186" s="1093"/>
      <c r="B186" s="1237"/>
      <c r="C186" s="545"/>
      <c r="D186" s="1192"/>
      <c r="E186" s="1189"/>
      <c r="F186" s="1095"/>
    </row>
    <row r="187" spans="1:6" s="57" customFormat="1" ht="15">
      <c r="A187" s="1267"/>
      <c r="B187" s="1157" t="s">
        <v>230</v>
      </c>
      <c r="C187" s="1284"/>
      <c r="D187" s="1286"/>
      <c r="E187" s="1194"/>
      <c r="F187" s="1271"/>
    </row>
    <row r="188" spans="1:6" s="57" customFormat="1" ht="15">
      <c r="A188" s="1267"/>
      <c r="B188" s="1291"/>
      <c r="C188" s="1284"/>
      <c r="D188" s="1286"/>
      <c r="E188" s="1194"/>
      <c r="F188" s="1271"/>
    </row>
    <row r="189" spans="1:6" s="57" customFormat="1" ht="15">
      <c r="A189" s="1267"/>
      <c r="B189" s="1191" t="s">
        <v>185</v>
      </c>
      <c r="C189" s="1269"/>
      <c r="D189" s="1292"/>
      <c r="E189" s="1194"/>
      <c r="F189" s="1271"/>
    </row>
    <row r="190" spans="1:6" s="57" customFormat="1" ht="15">
      <c r="A190" s="1267"/>
      <c r="B190" s="1293"/>
      <c r="C190" s="1269"/>
      <c r="D190" s="1292"/>
      <c r="E190" s="1194"/>
      <c r="F190" s="1271"/>
    </row>
    <row r="191" spans="1:6" s="57" customFormat="1" ht="38.25">
      <c r="A191" s="1267"/>
      <c r="B191" s="1030" t="s">
        <v>1237</v>
      </c>
      <c r="C191" s="1269"/>
      <c r="D191" s="1292"/>
      <c r="E191" s="1194"/>
      <c r="F191" s="1271"/>
    </row>
    <row r="192" spans="1:6" s="57" customFormat="1">
      <c r="A192" s="1093"/>
      <c r="B192" s="1237"/>
      <c r="C192" s="545"/>
      <c r="D192" s="1192"/>
      <c r="E192" s="1189"/>
      <c r="F192" s="1095"/>
    </row>
    <row r="193" spans="1:6" s="57" customFormat="1" ht="15">
      <c r="A193" s="1093" t="s">
        <v>1348</v>
      </c>
      <c r="B193" s="205" t="s">
        <v>2926</v>
      </c>
      <c r="C193" s="1294" t="s">
        <v>31</v>
      </c>
      <c r="D193" s="1286">
        <v>2</v>
      </c>
      <c r="E193" s="1194"/>
      <c r="F193" s="1271">
        <f>D193*E193</f>
        <v>0</v>
      </c>
    </row>
    <row r="194" spans="1:6" s="57" customFormat="1" ht="15">
      <c r="A194" s="1093"/>
      <c r="B194" s="1077"/>
      <c r="C194" s="1294"/>
      <c r="D194" s="1286"/>
      <c r="E194" s="1194"/>
      <c r="F194" s="1271"/>
    </row>
    <row r="195" spans="1:6" s="57" customFormat="1">
      <c r="A195" s="1295"/>
      <c r="B195" s="1051" t="s">
        <v>1170</v>
      </c>
      <c r="C195" s="545"/>
      <c r="D195" s="1197"/>
      <c r="E195" s="1005"/>
      <c r="F195" s="1006"/>
    </row>
    <row r="196" spans="1:6" s="57" customFormat="1">
      <c r="A196" s="1295"/>
      <c r="B196" s="1051"/>
      <c r="C196" s="545"/>
      <c r="D196" s="1197"/>
      <c r="E196" s="1296"/>
      <c r="F196" s="1006"/>
    </row>
    <row r="197" spans="1:6" s="57" customFormat="1" ht="25.5">
      <c r="A197" s="1295"/>
      <c r="B197" s="1042" t="s">
        <v>1401</v>
      </c>
      <c r="C197" s="545"/>
      <c r="D197" s="546"/>
      <c r="E197" s="1296"/>
      <c r="F197" s="1006"/>
    </row>
    <row r="198" spans="1:6" s="57" customFormat="1">
      <c r="A198" s="1295"/>
      <c r="B198" s="689"/>
      <c r="C198" s="545"/>
      <c r="D198" s="546"/>
      <c r="E198" s="1296"/>
      <c r="F198" s="1006"/>
    </row>
    <row r="199" spans="1:6" s="57" customFormat="1">
      <c r="A199" s="688" t="s">
        <v>1402</v>
      </c>
      <c r="B199" s="689" t="s">
        <v>2939</v>
      </c>
      <c r="C199" s="545" t="s">
        <v>31</v>
      </c>
      <c r="D199" s="1297">
        <v>2</v>
      </c>
      <c r="E199" s="1058"/>
      <c r="F199" s="1006">
        <f>D199*E199</f>
        <v>0</v>
      </c>
    </row>
    <row r="200" spans="1:6" s="57" customFormat="1" ht="15">
      <c r="A200" s="1267"/>
      <c r="B200" s="1248"/>
      <c r="C200" s="1087"/>
      <c r="D200" s="1292"/>
      <c r="E200" s="1194"/>
      <c r="F200" s="1271"/>
    </row>
    <row r="201" spans="1:6" s="57" customFormat="1">
      <c r="A201" s="1055"/>
      <c r="B201" s="1298" t="s">
        <v>369</v>
      </c>
      <c r="C201" s="1052"/>
      <c r="D201" s="1299"/>
      <c r="E201" s="713"/>
      <c r="F201" s="916"/>
    </row>
    <row r="202" spans="1:6" s="57" customFormat="1">
      <c r="A202" s="1055"/>
      <c r="B202" s="1298"/>
      <c r="C202" s="1052"/>
      <c r="D202" s="1299"/>
      <c r="E202" s="713"/>
      <c r="F202" s="916"/>
    </row>
    <row r="203" spans="1:6" s="57" customFormat="1" ht="25.5">
      <c r="A203" s="1300"/>
      <c r="B203" s="1180" t="s">
        <v>1403</v>
      </c>
      <c r="C203" s="1301"/>
      <c r="D203" s="1302"/>
      <c r="E203" s="1303"/>
      <c r="F203" s="1090"/>
    </row>
    <row r="204" spans="1:6" s="57" customFormat="1">
      <c r="A204" s="1300"/>
      <c r="B204" s="1304"/>
      <c r="C204" s="1301"/>
      <c r="D204" s="1302"/>
      <c r="E204" s="1303"/>
      <c r="F204" s="1090"/>
    </row>
    <row r="205" spans="1:6" s="57" customFormat="1">
      <c r="A205" s="1072" t="s">
        <v>1404</v>
      </c>
      <c r="B205" s="1077" t="s">
        <v>2927</v>
      </c>
      <c r="C205" s="1073" t="s">
        <v>31</v>
      </c>
      <c r="D205" s="1280">
        <v>2</v>
      </c>
      <c r="E205" s="901"/>
      <c r="F205" s="1090">
        <f>D205*E205</f>
        <v>0</v>
      </c>
    </row>
    <row r="206" spans="1:6" s="57" customFormat="1">
      <c r="A206" s="1072" t="s">
        <v>1405</v>
      </c>
      <c r="B206" s="509" t="s">
        <v>2926</v>
      </c>
      <c r="C206" s="1073" t="s">
        <v>31</v>
      </c>
      <c r="D206" s="1280">
        <v>3</v>
      </c>
      <c r="E206" s="901"/>
      <c r="F206" s="1090">
        <f>D206*E206</f>
        <v>0</v>
      </c>
    </row>
    <row r="207" spans="1:6" s="57" customFormat="1">
      <c r="A207" s="1072"/>
      <c r="B207" s="1077"/>
      <c r="C207" s="1073"/>
      <c r="D207" s="1280"/>
      <c r="E207" s="1303"/>
      <c r="F207" s="1090"/>
    </row>
    <row r="208" spans="1:6" s="57" customFormat="1" ht="15">
      <c r="A208" s="1093"/>
      <c r="B208" s="1191" t="s">
        <v>1246</v>
      </c>
      <c r="C208" s="1269"/>
      <c r="D208" s="1286"/>
      <c r="E208" s="1194"/>
      <c r="F208" s="1271"/>
    </row>
    <row r="209" spans="1:6" s="57" customFormat="1" ht="15">
      <c r="A209" s="1093"/>
      <c r="B209" s="1191"/>
      <c r="C209" s="1269"/>
      <c r="D209" s="1286"/>
      <c r="E209" s="1194"/>
      <c r="F209" s="1271"/>
    </row>
    <row r="210" spans="1:6" s="57" customFormat="1" ht="38.25">
      <c r="A210" s="1093"/>
      <c r="B210" s="1042" t="s">
        <v>1349</v>
      </c>
      <c r="C210" s="1269"/>
      <c r="D210" s="1286"/>
      <c r="E210" s="1194"/>
      <c r="F210" s="1271"/>
    </row>
    <row r="211" spans="1:6" s="57" customFormat="1" ht="15">
      <c r="A211" s="1093"/>
      <c r="B211" s="1056"/>
      <c r="C211" s="1269"/>
      <c r="D211" s="1286"/>
      <c r="E211" s="713"/>
      <c r="F211" s="1271"/>
    </row>
    <row r="212" spans="1:6" s="57" customFormat="1" ht="15">
      <c r="A212" s="1093" t="s">
        <v>1247</v>
      </c>
      <c r="B212" s="1056" t="s">
        <v>2926</v>
      </c>
      <c r="C212" s="1269" t="s">
        <v>31</v>
      </c>
      <c r="D212" s="1286">
        <v>4</v>
      </c>
      <c r="E212" s="713"/>
      <c r="F212" s="1271">
        <f>D212*E212</f>
        <v>0</v>
      </c>
    </row>
    <row r="213" spans="1:6" s="57" customFormat="1" ht="15">
      <c r="A213" s="1093" t="s">
        <v>1248</v>
      </c>
      <c r="B213" s="1056" t="s">
        <v>2927</v>
      </c>
      <c r="C213" s="1269" t="s">
        <v>31</v>
      </c>
      <c r="D213" s="1286">
        <v>4</v>
      </c>
      <c r="E213" s="713"/>
      <c r="F213" s="1271">
        <f>D213*E213</f>
        <v>0</v>
      </c>
    </row>
    <row r="214" spans="1:6" ht="15">
      <c r="A214" s="1267"/>
      <c r="B214" s="1287"/>
      <c r="C214" s="1294"/>
      <c r="D214" s="1286"/>
      <c r="E214" s="1194"/>
      <c r="F214" s="1271"/>
    </row>
    <row r="215" spans="1:6">
      <c r="A215" s="1093"/>
      <c r="B215" s="1191" t="s">
        <v>373</v>
      </c>
      <c r="C215" s="545"/>
      <c r="D215" s="1192"/>
      <c r="E215" s="1189"/>
      <c r="F215" s="1095"/>
    </row>
    <row r="216" spans="1:6">
      <c r="A216" s="1093"/>
      <c r="B216" s="1191"/>
      <c r="C216" s="545"/>
      <c r="D216" s="1192"/>
      <c r="E216" s="1189"/>
      <c r="F216" s="1095"/>
    </row>
    <row r="217" spans="1:6" ht="25.5">
      <c r="A217" s="1093"/>
      <c r="B217" s="1109" t="s">
        <v>1406</v>
      </c>
      <c r="C217" s="545"/>
      <c r="D217" s="1192"/>
      <c r="E217" s="1189"/>
      <c r="F217" s="1095"/>
    </row>
    <row r="218" spans="1:6">
      <c r="A218" s="1093"/>
      <c r="B218" s="1237"/>
      <c r="C218" s="545"/>
      <c r="D218" s="1192"/>
      <c r="E218" s="1189"/>
      <c r="F218" s="1095"/>
    </row>
    <row r="219" spans="1:6" ht="15">
      <c r="A219" s="1093" t="s">
        <v>191</v>
      </c>
      <c r="B219" s="1287" t="s">
        <v>3024</v>
      </c>
      <c r="C219" s="545" t="s">
        <v>31</v>
      </c>
      <c r="D219" s="1286">
        <v>2</v>
      </c>
      <c r="E219" s="901"/>
      <c r="F219" s="1271">
        <f>D219*E219</f>
        <v>0</v>
      </c>
    </row>
    <row r="220" spans="1:6" ht="15">
      <c r="A220" s="1093" t="s">
        <v>1407</v>
      </c>
      <c r="B220" s="1287" t="s">
        <v>3025</v>
      </c>
      <c r="C220" s="545" t="s">
        <v>31</v>
      </c>
      <c r="D220" s="1286">
        <v>2</v>
      </c>
      <c r="E220" s="901"/>
      <c r="F220" s="1271">
        <f>D220*E220</f>
        <v>0</v>
      </c>
    </row>
    <row r="221" spans="1:6" ht="15">
      <c r="A221" s="1093"/>
      <c r="B221" s="1305"/>
      <c r="C221" s="545"/>
      <c r="D221" s="1306"/>
      <c r="E221" s="1307"/>
      <c r="F221" s="1271"/>
    </row>
    <row r="222" spans="1:6" ht="25.5">
      <c r="A222" s="1093"/>
      <c r="B222" s="1109" t="s">
        <v>1408</v>
      </c>
      <c r="C222" s="545"/>
      <c r="D222" s="1192"/>
      <c r="E222" s="1189"/>
      <c r="F222" s="1095"/>
    </row>
    <row r="223" spans="1:6">
      <c r="A223" s="1093"/>
      <c r="B223" s="1308"/>
      <c r="C223" s="545"/>
      <c r="D223" s="1297"/>
      <c r="E223" s="1189"/>
      <c r="F223" s="1095"/>
    </row>
    <row r="224" spans="1:6" ht="15">
      <c r="A224" s="1093" t="s">
        <v>374</v>
      </c>
      <c r="B224" s="1287" t="s">
        <v>1409</v>
      </c>
      <c r="C224" s="545" t="s">
        <v>31</v>
      </c>
      <c r="D224" s="1286">
        <v>2</v>
      </c>
      <c r="E224" s="901"/>
      <c r="F224" s="1271">
        <f>D224*E224</f>
        <v>0</v>
      </c>
    </row>
    <row r="225" spans="1:6" ht="15">
      <c r="A225" s="1093" t="s">
        <v>1410</v>
      </c>
      <c r="B225" s="1287" t="s">
        <v>3026</v>
      </c>
      <c r="C225" s="545" t="s">
        <v>31</v>
      </c>
      <c r="D225" s="1286">
        <v>4</v>
      </c>
      <c r="E225" s="901"/>
      <c r="F225" s="1271">
        <f>D225*E225</f>
        <v>0</v>
      </c>
    </row>
    <row r="226" spans="1:6" ht="15">
      <c r="A226" s="1093" t="s">
        <v>1411</v>
      </c>
      <c r="B226" s="1287" t="s">
        <v>3027</v>
      </c>
      <c r="C226" s="545" t="s">
        <v>31</v>
      </c>
      <c r="D226" s="1286">
        <v>2</v>
      </c>
      <c r="E226" s="901"/>
      <c r="F226" s="1271">
        <f>D226*E226</f>
        <v>0</v>
      </c>
    </row>
    <row r="227" spans="1:6" ht="15">
      <c r="A227" s="1093"/>
      <c r="B227" s="1305"/>
      <c r="C227" s="545"/>
      <c r="D227" s="1306"/>
      <c r="E227" s="1194"/>
      <c r="F227" s="1271"/>
    </row>
    <row r="228" spans="1:6" ht="25.5">
      <c r="A228" s="1093"/>
      <c r="B228" s="1109" t="s">
        <v>1412</v>
      </c>
      <c r="C228" s="545"/>
      <c r="D228" s="1192"/>
      <c r="E228" s="1189"/>
      <c r="F228" s="1095"/>
    </row>
    <row r="229" spans="1:6">
      <c r="A229" s="1093"/>
      <c r="B229" s="1237"/>
      <c r="C229" s="545"/>
      <c r="D229" s="1192"/>
      <c r="E229" s="1189"/>
      <c r="F229" s="1095"/>
    </row>
    <row r="230" spans="1:6" ht="15">
      <c r="A230" s="1093" t="s">
        <v>1413</v>
      </c>
      <c r="B230" s="1287" t="s">
        <v>3028</v>
      </c>
      <c r="C230" s="545" t="s">
        <v>31</v>
      </c>
      <c r="D230" s="1286">
        <v>2</v>
      </c>
      <c r="E230" s="901"/>
      <c r="F230" s="1271">
        <f>D230*E230</f>
        <v>0</v>
      </c>
    </row>
    <row r="231" spans="1:6">
      <c r="A231" s="1093"/>
      <c r="B231" s="1191"/>
      <c r="C231" s="545"/>
      <c r="D231" s="1192"/>
      <c r="E231" s="1189"/>
      <c r="F231" s="1095"/>
    </row>
    <row r="232" spans="1:6" ht="25.5">
      <c r="A232" s="1093"/>
      <c r="B232" s="1109" t="s">
        <v>1414</v>
      </c>
      <c r="C232" s="545"/>
      <c r="D232" s="1192"/>
      <c r="E232" s="1189"/>
      <c r="F232" s="1095"/>
    </row>
    <row r="233" spans="1:6">
      <c r="A233" s="1093"/>
      <c r="B233" s="1308"/>
      <c r="C233" s="545"/>
      <c r="D233" s="1297"/>
      <c r="E233" s="1189"/>
      <c r="F233" s="1095"/>
    </row>
    <row r="234" spans="1:6" ht="15">
      <c r="A234" s="1093" t="s">
        <v>1415</v>
      </c>
      <c r="B234" s="1287" t="s">
        <v>3029</v>
      </c>
      <c r="C234" s="545" t="s">
        <v>31</v>
      </c>
      <c r="D234" s="1286">
        <v>6</v>
      </c>
      <c r="E234" s="901"/>
      <c r="F234" s="1271">
        <f>D234*E234</f>
        <v>0</v>
      </c>
    </row>
    <row r="235" spans="1:6" ht="15">
      <c r="A235" s="1093" t="s">
        <v>1416</v>
      </c>
      <c r="B235" s="1287" t="s">
        <v>3030</v>
      </c>
      <c r="C235" s="545" t="s">
        <v>31</v>
      </c>
      <c r="D235" s="1286">
        <v>2</v>
      </c>
      <c r="E235" s="901"/>
      <c r="F235" s="1271">
        <f>D235*E235</f>
        <v>0</v>
      </c>
    </row>
    <row r="236" spans="1:6" ht="15">
      <c r="A236" s="1093" t="s">
        <v>1417</v>
      </c>
      <c r="B236" s="1287" t="s">
        <v>1418</v>
      </c>
      <c r="C236" s="545" t="s">
        <v>31</v>
      </c>
      <c r="D236" s="1286">
        <v>2</v>
      </c>
      <c r="E236" s="901"/>
      <c r="F236" s="1271">
        <f>D236*E236</f>
        <v>0</v>
      </c>
    </row>
    <row r="237" spans="1:6">
      <c r="A237" s="1309"/>
      <c r="B237" s="1310"/>
      <c r="C237" s="1068"/>
      <c r="D237" s="1069"/>
      <c r="E237" s="1307"/>
      <c r="F237" s="1311"/>
    </row>
    <row r="238" spans="1:6" ht="15">
      <c r="A238" s="1093"/>
      <c r="B238" s="1305"/>
      <c r="C238" s="545"/>
      <c r="D238" s="1306"/>
      <c r="E238" s="1307"/>
      <c r="F238" s="1271"/>
    </row>
    <row r="239" spans="1:6" ht="15">
      <c r="A239" s="1093"/>
      <c r="B239" s="1305"/>
      <c r="C239" s="545"/>
      <c r="D239" s="1306"/>
      <c r="E239" s="1194"/>
      <c r="F239" s="1271"/>
    </row>
    <row r="240" spans="1:6" ht="15">
      <c r="A240" s="1093"/>
      <c r="B240" s="1305"/>
      <c r="C240" s="545"/>
      <c r="D240" s="1306"/>
      <c r="E240" s="1194"/>
      <c r="F240" s="1271"/>
    </row>
    <row r="241" spans="1:6" ht="15">
      <c r="A241" s="1093"/>
      <c r="B241" s="1305"/>
      <c r="C241" s="545"/>
      <c r="D241" s="1306"/>
      <c r="E241" s="1194"/>
      <c r="F241" s="1271"/>
    </row>
    <row r="242" spans="1:6">
      <c r="A242" s="1250"/>
      <c r="B242" s="1182"/>
      <c r="C242" s="1183"/>
      <c r="D242" s="1184"/>
      <c r="E242" s="1185" t="s">
        <v>48</v>
      </c>
      <c r="F242" s="1251">
        <f>SUM(F184:F241)</f>
        <v>0</v>
      </c>
    </row>
    <row r="243" spans="1:6" ht="15">
      <c r="A243" s="1093"/>
      <c r="B243" s="1305"/>
      <c r="C243" s="545"/>
      <c r="D243" s="1306"/>
      <c r="E243" s="1194"/>
      <c r="F243" s="1271"/>
    </row>
    <row r="244" spans="1:6">
      <c r="A244" s="1066"/>
      <c r="B244" s="1067" t="s">
        <v>1253</v>
      </c>
      <c r="C244" s="1068"/>
      <c r="D244" s="1069"/>
      <c r="E244" s="1070"/>
      <c r="F244" s="1071"/>
    </row>
    <row r="245" spans="1:6">
      <c r="A245" s="1066"/>
      <c r="B245" s="1067"/>
      <c r="C245" s="1068"/>
      <c r="D245" s="1069"/>
      <c r="E245" s="1070"/>
      <c r="F245" s="1071"/>
    </row>
    <row r="246" spans="1:6" ht="28.5" customHeight="1">
      <c r="A246" s="1072"/>
      <c r="B246" s="1030" t="s">
        <v>1254</v>
      </c>
      <c r="C246" s="1073"/>
      <c r="D246" s="1074"/>
      <c r="E246" s="1075"/>
      <c r="F246" s="1076"/>
    </row>
    <row r="247" spans="1:6">
      <c r="A247" s="1072"/>
      <c r="B247" s="1077"/>
      <c r="C247" s="1073"/>
      <c r="D247" s="1074"/>
      <c r="E247" s="1075"/>
      <c r="F247" s="1076"/>
    </row>
    <row r="248" spans="1:6">
      <c r="A248" s="1072" t="s">
        <v>1255</v>
      </c>
      <c r="B248" s="1077" t="s">
        <v>1419</v>
      </c>
      <c r="C248" s="1073" t="s">
        <v>31</v>
      </c>
      <c r="D248" s="1074">
        <v>1</v>
      </c>
      <c r="E248" s="1075"/>
      <c r="F248" s="1078">
        <f>D248*E248</f>
        <v>0</v>
      </c>
    </row>
    <row r="249" spans="1:6">
      <c r="A249" s="1072"/>
      <c r="B249" s="509"/>
      <c r="C249" s="1073"/>
      <c r="D249" s="1074"/>
      <c r="E249" s="1312"/>
      <c r="F249" s="1078"/>
    </row>
    <row r="250" spans="1:6">
      <c r="A250" s="1093"/>
      <c r="B250" s="1252" t="s">
        <v>234</v>
      </c>
      <c r="C250" s="545"/>
      <c r="D250" s="1192"/>
      <c r="E250" s="1189"/>
      <c r="F250" s="1095"/>
    </row>
    <row r="251" spans="1:6">
      <c r="A251" s="1093"/>
      <c r="B251" s="1252"/>
      <c r="C251" s="545"/>
      <c r="D251" s="1192"/>
      <c r="E251" s="1189"/>
      <c r="F251" s="1095"/>
    </row>
    <row r="252" spans="1:6">
      <c r="A252" s="1093"/>
      <c r="B252" s="1191" t="s">
        <v>235</v>
      </c>
      <c r="C252" s="545"/>
      <c r="D252" s="1192"/>
      <c r="E252" s="1189"/>
      <c r="F252" s="1095"/>
    </row>
    <row r="253" spans="1:6">
      <c r="A253" s="1093"/>
      <c r="B253" s="1313"/>
      <c r="C253" s="1087"/>
      <c r="D253" s="1297"/>
      <c r="E253" s="1189"/>
      <c r="F253" s="1095"/>
    </row>
    <row r="254" spans="1:6" ht="28.5" customHeight="1">
      <c r="A254" s="1267"/>
      <c r="B254" s="1314" t="s">
        <v>1355</v>
      </c>
      <c r="C254" s="1269"/>
      <c r="D254" s="1315"/>
      <c r="E254" s="1194"/>
      <c r="F254" s="1271"/>
    </row>
    <row r="255" spans="1:6" ht="15">
      <c r="A255" s="1267"/>
      <c r="B255" s="1316"/>
      <c r="C255" s="1269"/>
      <c r="D255" s="1315"/>
      <c r="E255" s="1194"/>
      <c r="F255" s="1271"/>
    </row>
    <row r="256" spans="1:6" ht="15">
      <c r="A256" s="1093" t="s">
        <v>1256</v>
      </c>
      <c r="B256" s="1317" t="s">
        <v>1419</v>
      </c>
      <c r="C256" s="1269" t="s">
        <v>31</v>
      </c>
      <c r="D256" s="1270">
        <v>4</v>
      </c>
      <c r="E256" s="915"/>
      <c r="F256" s="1271">
        <f>D256*E256</f>
        <v>0</v>
      </c>
    </row>
    <row r="257" spans="1:6" ht="15">
      <c r="A257" s="1093" t="s">
        <v>1420</v>
      </c>
      <c r="B257" s="1317" t="s">
        <v>1163</v>
      </c>
      <c r="C257" s="1269" t="s">
        <v>31</v>
      </c>
      <c r="D257" s="1270">
        <v>4</v>
      </c>
      <c r="E257" s="651"/>
      <c r="F257" s="1271">
        <f>D257*E257</f>
        <v>0</v>
      </c>
    </row>
    <row r="258" spans="1:6" ht="15">
      <c r="A258" s="1093"/>
      <c r="B258" s="1317"/>
      <c r="C258" s="1269"/>
      <c r="D258" s="1270"/>
      <c r="E258" s="1194"/>
      <c r="F258" s="1271"/>
    </row>
    <row r="259" spans="1:6">
      <c r="A259" s="1295"/>
      <c r="B259" s="1262" t="s">
        <v>1118</v>
      </c>
      <c r="C259" s="545"/>
      <c r="D259" s="1261"/>
      <c r="E259" s="1009"/>
      <c r="F259" s="1006"/>
    </row>
    <row r="260" spans="1:6">
      <c r="A260" s="1295"/>
      <c r="B260" s="1262"/>
      <c r="C260" s="545"/>
      <c r="D260" s="1261"/>
      <c r="E260" s="1009"/>
      <c r="F260" s="1006"/>
    </row>
    <row r="261" spans="1:6">
      <c r="A261" s="1295"/>
      <c r="B261" s="1157" t="s">
        <v>1358</v>
      </c>
      <c r="C261" s="1295"/>
      <c r="D261" s="1318"/>
      <c r="E261" s="1005"/>
      <c r="F261" s="1006"/>
    </row>
    <row r="262" spans="1:6">
      <c r="A262" s="1295"/>
      <c r="B262" s="1157"/>
      <c r="C262" s="1295"/>
      <c r="D262" s="1318"/>
      <c r="E262" s="1005"/>
      <c r="F262" s="1006"/>
    </row>
    <row r="263" spans="1:6" ht="25.5">
      <c r="A263" s="1295"/>
      <c r="B263" s="1319" t="s">
        <v>1359</v>
      </c>
      <c r="C263" s="1295"/>
      <c r="D263" s="1318"/>
      <c r="E263" s="1005"/>
      <c r="F263" s="1006"/>
    </row>
    <row r="264" spans="1:6">
      <c r="A264" s="1295"/>
      <c r="B264" s="689"/>
      <c r="C264" s="1295"/>
      <c r="D264" s="1318"/>
      <c r="E264" s="1005"/>
      <c r="F264" s="1006"/>
    </row>
    <row r="265" spans="1:6">
      <c r="A265" s="545" t="s">
        <v>1360</v>
      </c>
      <c r="B265" s="1320" t="s">
        <v>1362</v>
      </c>
      <c r="C265" s="545" t="s">
        <v>209</v>
      </c>
      <c r="D265" s="1321">
        <v>11.5</v>
      </c>
      <c r="E265" s="1005"/>
      <c r="F265" s="1006">
        <f>D265*E265</f>
        <v>0</v>
      </c>
    </row>
    <row r="266" spans="1:6">
      <c r="A266" s="1295"/>
      <c r="B266" s="1262"/>
      <c r="C266" s="545"/>
      <c r="D266" s="1261"/>
      <c r="E266" s="1009"/>
      <c r="F266" s="1006"/>
    </row>
    <row r="267" spans="1:6">
      <c r="A267" s="1295"/>
      <c r="B267" s="1262" t="s">
        <v>1119</v>
      </c>
      <c r="C267" s="1295"/>
      <c r="D267" s="1322"/>
      <c r="E267" s="1005"/>
      <c r="F267" s="1006"/>
    </row>
    <row r="268" spans="1:6">
      <c r="A268" s="1295"/>
      <c r="B268" s="1262"/>
      <c r="C268" s="1295"/>
      <c r="D268" s="1322"/>
      <c r="E268" s="1005"/>
      <c r="F268" s="1006"/>
    </row>
    <row r="269" spans="1:6" ht="29.25" customHeight="1">
      <c r="A269" s="1295"/>
      <c r="B269" s="1323" t="s">
        <v>1120</v>
      </c>
      <c r="C269" s="1295"/>
      <c r="D269" s="1322"/>
      <c r="E269" s="1005"/>
      <c r="F269" s="1006"/>
    </row>
    <row r="270" spans="1:6">
      <c r="A270" s="1295"/>
      <c r="B270" s="1323"/>
      <c r="C270" s="1295"/>
      <c r="D270" s="1322"/>
      <c r="E270" s="1005"/>
      <c r="F270" s="1006"/>
    </row>
    <row r="271" spans="1:6">
      <c r="A271" s="545" t="s">
        <v>1121</v>
      </c>
      <c r="B271" s="548" t="s">
        <v>1362</v>
      </c>
      <c r="C271" s="545" t="s">
        <v>209</v>
      </c>
      <c r="D271" s="1197">
        <v>27</v>
      </c>
      <c r="E271" s="1005"/>
      <c r="F271" s="1006">
        <f>D271*E271</f>
        <v>0</v>
      </c>
    </row>
    <row r="272" spans="1:6">
      <c r="A272" s="1324"/>
      <c r="B272" s="658"/>
      <c r="C272" s="1055"/>
      <c r="D272" s="1255"/>
      <c r="E272" s="1325"/>
      <c r="F272" s="916"/>
    </row>
    <row r="273" spans="1:6">
      <c r="A273" s="1055"/>
      <c r="B273" s="1326" t="s">
        <v>1421</v>
      </c>
      <c r="C273" s="1055"/>
      <c r="D273" s="1255"/>
      <c r="E273" s="1325"/>
      <c r="F273" s="916"/>
    </row>
    <row r="274" spans="1:6">
      <c r="A274" s="1055"/>
      <c r="B274" s="1326"/>
      <c r="C274" s="1055"/>
      <c r="D274" s="1255"/>
      <c r="E274" s="1325"/>
      <c r="F274" s="916"/>
    </row>
    <row r="275" spans="1:6" ht="29.25" customHeight="1">
      <c r="A275" s="1055"/>
      <c r="B275" s="1327" t="s">
        <v>1422</v>
      </c>
      <c r="C275" s="1055"/>
      <c r="D275" s="1255"/>
      <c r="E275" s="1325"/>
      <c r="F275" s="916"/>
    </row>
    <row r="276" spans="1:6">
      <c r="A276" s="1055"/>
      <c r="B276" s="1327"/>
      <c r="C276" s="1055"/>
      <c r="D276" s="1255"/>
      <c r="E276" s="1325"/>
      <c r="F276" s="916"/>
    </row>
    <row r="277" spans="1:6" ht="14.25">
      <c r="A277" s="1055" t="s">
        <v>1131</v>
      </c>
      <c r="B277" s="1056" t="s">
        <v>1362</v>
      </c>
      <c r="C277" s="1055" t="s">
        <v>450</v>
      </c>
      <c r="D277" s="1255">
        <v>7</v>
      </c>
      <c r="E277" s="1325"/>
      <c r="F277" s="916">
        <f>D277*E277</f>
        <v>0</v>
      </c>
    </row>
    <row r="278" spans="1:6">
      <c r="A278" s="1055"/>
      <c r="B278" s="1056"/>
      <c r="C278" s="1055"/>
      <c r="D278" s="1255"/>
      <c r="E278" s="1325"/>
      <c r="F278" s="916"/>
    </row>
    <row r="279" spans="1:6">
      <c r="A279" s="1295"/>
      <c r="B279" s="1157" t="s">
        <v>198</v>
      </c>
      <c r="C279" s="545"/>
      <c r="D279" s="1322"/>
      <c r="E279" s="1124"/>
      <c r="F279" s="1006"/>
    </row>
    <row r="280" spans="1:6">
      <c r="A280" s="1295"/>
      <c r="B280" s="1157"/>
      <c r="C280" s="545"/>
      <c r="D280" s="1322"/>
      <c r="E280" s="1124"/>
      <c r="F280" s="1006"/>
    </row>
    <row r="281" spans="1:6">
      <c r="A281" s="1295"/>
      <c r="B281" s="1157" t="s">
        <v>200</v>
      </c>
      <c r="C281" s="545"/>
      <c r="D281" s="1322"/>
      <c r="E281" s="1124"/>
      <c r="F281" s="1006"/>
    </row>
    <row r="282" spans="1:6">
      <c r="A282" s="1295"/>
      <c r="B282" s="1157"/>
      <c r="C282" s="545"/>
      <c r="D282" s="1322"/>
      <c r="E282" s="1124"/>
      <c r="F282" s="1006"/>
    </row>
    <row r="283" spans="1:6" ht="30" customHeight="1">
      <c r="A283" s="545"/>
      <c r="B283" s="1109" t="s">
        <v>201</v>
      </c>
      <c r="C283" s="545"/>
      <c r="D283" s="1197"/>
      <c r="E283" s="1124"/>
      <c r="F283" s="1006"/>
    </row>
    <row r="284" spans="1:6">
      <c r="A284" s="1295"/>
      <c r="B284" s="689"/>
      <c r="C284" s="545"/>
      <c r="D284" s="1322"/>
      <c r="E284" s="1124"/>
      <c r="F284" s="1006"/>
    </row>
    <row r="285" spans="1:6" ht="25.5">
      <c r="A285" s="545" t="s">
        <v>202</v>
      </c>
      <c r="B285" s="1328" t="s">
        <v>203</v>
      </c>
      <c r="C285" s="545" t="s">
        <v>96</v>
      </c>
      <c r="D285" s="1197">
        <v>50</v>
      </c>
      <c r="E285" s="1325"/>
      <c r="F285" s="1006">
        <f>D285*E285</f>
        <v>0</v>
      </c>
    </row>
    <row r="286" spans="1:6">
      <c r="A286" s="1295"/>
      <c r="B286" s="1328"/>
      <c r="C286" s="1295"/>
      <c r="D286" s="1322"/>
      <c r="E286" s="1124"/>
      <c r="F286" s="1329"/>
    </row>
    <row r="287" spans="1:6">
      <c r="A287" s="545"/>
      <c r="B287" s="1330" t="s">
        <v>343</v>
      </c>
      <c r="C287" s="545"/>
      <c r="D287" s="1197"/>
      <c r="E287" s="1331"/>
      <c r="F287" s="1332"/>
    </row>
    <row r="288" spans="1:6">
      <c r="A288" s="545"/>
      <c r="B288" s="1333"/>
      <c r="C288" s="545"/>
      <c r="D288" s="1197"/>
      <c r="E288" s="1331"/>
      <c r="F288" s="1332"/>
    </row>
    <row r="289" spans="1:6">
      <c r="A289" s="545"/>
      <c r="B289" s="1334" t="s">
        <v>1423</v>
      </c>
      <c r="C289" s="545"/>
      <c r="D289" s="1197"/>
      <c r="E289" s="1331"/>
      <c r="F289" s="1332"/>
    </row>
    <row r="290" spans="1:6">
      <c r="A290" s="545"/>
      <c r="B290" s="1333"/>
      <c r="C290" s="545"/>
      <c r="D290" s="1197"/>
      <c r="E290" s="1331"/>
      <c r="F290" s="1332"/>
    </row>
    <row r="291" spans="1:6" ht="25.5">
      <c r="A291" s="1101" t="s">
        <v>1424</v>
      </c>
      <c r="B291" s="1335" t="s">
        <v>1425</v>
      </c>
      <c r="C291" s="545" t="s">
        <v>31</v>
      </c>
      <c r="D291" s="1197">
        <v>4</v>
      </c>
      <c r="E291" s="1005"/>
      <c r="F291" s="1006">
        <f>D291*E291</f>
        <v>0</v>
      </c>
    </row>
    <row r="292" spans="1:6">
      <c r="A292" s="1336"/>
      <c r="B292" s="1335"/>
      <c r="C292" s="545"/>
      <c r="D292" s="1197"/>
      <c r="E292" s="1005"/>
      <c r="F292" s="1006"/>
    </row>
    <row r="293" spans="1:6">
      <c r="A293" s="1055"/>
      <c r="B293" s="1056"/>
      <c r="C293" s="1055"/>
      <c r="D293" s="1255"/>
      <c r="E293" s="1325"/>
      <c r="F293" s="916"/>
    </row>
    <row r="294" spans="1:6">
      <c r="A294" s="1055"/>
      <c r="B294" s="1056"/>
      <c r="C294" s="1055"/>
      <c r="D294" s="1255"/>
      <c r="E294" s="1325"/>
      <c r="F294" s="916"/>
    </row>
    <row r="295" spans="1:6">
      <c r="A295" s="1055"/>
      <c r="B295" s="1056"/>
      <c r="C295" s="1055"/>
      <c r="D295" s="1255"/>
      <c r="E295" s="1325"/>
      <c r="F295" s="916"/>
    </row>
    <row r="296" spans="1:6">
      <c r="A296" s="1055"/>
      <c r="B296" s="1056"/>
      <c r="C296" s="1055"/>
      <c r="D296" s="1255"/>
      <c r="E296" s="1325"/>
      <c r="F296" s="916"/>
    </row>
    <row r="297" spans="1:6">
      <c r="A297" s="1055"/>
      <c r="B297" s="1056"/>
      <c r="C297" s="1055"/>
      <c r="D297" s="1255"/>
      <c r="E297" s="1325"/>
      <c r="F297" s="916"/>
    </row>
    <row r="298" spans="1:6">
      <c r="A298" s="1055"/>
      <c r="B298" s="1056"/>
      <c r="C298" s="1055"/>
      <c r="D298" s="1255"/>
      <c r="E298" s="1325"/>
      <c r="F298" s="916"/>
    </row>
    <row r="299" spans="1:6">
      <c r="A299" s="1055"/>
      <c r="B299" s="1056"/>
      <c r="C299" s="1055"/>
      <c r="D299" s="1255"/>
      <c r="E299" s="1325"/>
      <c r="F299" s="916"/>
    </row>
    <row r="300" spans="1:6">
      <c r="A300" s="1295"/>
      <c r="B300" s="1157"/>
      <c r="C300" s="545"/>
      <c r="D300" s="1322"/>
      <c r="E300" s="1124"/>
      <c r="F300" s="1006"/>
    </row>
    <row r="301" spans="1:6">
      <c r="A301" s="1250"/>
      <c r="B301" s="1182"/>
      <c r="C301" s="1183"/>
      <c r="D301" s="1184"/>
      <c r="E301" s="1185" t="s">
        <v>48</v>
      </c>
      <c r="F301" s="1251">
        <f>SUM(F243:F300)</f>
        <v>0</v>
      </c>
    </row>
    <row r="302" spans="1:6">
      <c r="A302" s="1337"/>
      <c r="B302" s="1338"/>
      <c r="C302" s="1339"/>
      <c r="D302" s="1340"/>
      <c r="E302" s="1341"/>
      <c r="F302" s="1342"/>
    </row>
    <row r="303" spans="1:6">
      <c r="A303" s="545"/>
      <c r="B303" s="1343" t="s">
        <v>1426</v>
      </c>
      <c r="C303" s="545"/>
      <c r="D303" s="1197"/>
      <c r="E303" s="1124"/>
      <c r="F303" s="1006"/>
    </row>
    <row r="304" spans="1:6">
      <c r="A304" s="545"/>
      <c r="B304" s="1265"/>
      <c r="C304" s="545"/>
      <c r="D304" s="1197"/>
      <c r="E304" s="1124"/>
      <c r="F304" s="1006"/>
    </row>
    <row r="305" spans="1:7" ht="103.5">
      <c r="A305" s="1101" t="s">
        <v>1427</v>
      </c>
      <c r="B305" s="1344" t="s">
        <v>1428</v>
      </c>
      <c r="C305" s="545" t="s">
        <v>1429</v>
      </c>
      <c r="D305" s="1197">
        <v>30</v>
      </c>
      <c r="E305" s="1325"/>
      <c r="F305" s="1006">
        <f>D305*E305</f>
        <v>0</v>
      </c>
    </row>
    <row r="306" spans="1:7">
      <c r="A306" s="545"/>
      <c r="B306" s="1345"/>
      <c r="C306" s="545"/>
      <c r="D306" s="1197"/>
      <c r="E306" s="1124"/>
      <c r="F306" s="1006"/>
    </row>
    <row r="307" spans="1:7" ht="25.5">
      <c r="A307" s="1101" t="s">
        <v>1430</v>
      </c>
      <c r="B307" s="1345" t="s">
        <v>1431</v>
      </c>
      <c r="C307" s="545" t="s">
        <v>31</v>
      </c>
      <c r="D307" s="1197">
        <v>1</v>
      </c>
      <c r="E307" s="1124"/>
      <c r="F307" s="1006">
        <f>D307*E307</f>
        <v>0</v>
      </c>
    </row>
    <row r="308" spans="1:7">
      <c r="A308" s="1113"/>
      <c r="B308" s="1254"/>
      <c r="C308" s="1055"/>
      <c r="D308" s="1346"/>
      <c r="E308" s="1325"/>
      <c r="F308" s="916"/>
    </row>
    <row r="309" spans="1:7">
      <c r="A309" s="1347"/>
      <c r="B309" s="1209" t="s">
        <v>1432</v>
      </c>
      <c r="C309" s="1348"/>
      <c r="D309" s="1349"/>
      <c r="E309" s="1350"/>
      <c r="F309" s="1351"/>
      <c r="G309" s="1352"/>
    </row>
    <row r="310" spans="1:7">
      <c r="A310" s="1347"/>
      <c r="B310" s="1353"/>
      <c r="C310" s="1348"/>
      <c r="D310" s="1349"/>
      <c r="E310" s="1350"/>
      <c r="F310" s="1351"/>
      <c r="G310" s="1352"/>
    </row>
    <row r="311" spans="1:7" ht="38.25">
      <c r="A311" s="1079" t="s">
        <v>1433</v>
      </c>
      <c r="B311" s="521" t="s">
        <v>1434</v>
      </c>
      <c r="C311" s="506" t="s">
        <v>31</v>
      </c>
      <c r="D311" s="1354">
        <v>1</v>
      </c>
      <c r="E311" s="1089"/>
      <c r="F311" s="1006">
        <f>D311*E311</f>
        <v>0</v>
      </c>
      <c r="G311" s="952"/>
    </row>
    <row r="312" spans="1:7">
      <c r="A312" s="1055"/>
      <c r="B312" s="1344"/>
      <c r="C312" s="1055"/>
      <c r="D312" s="1057"/>
      <c r="E312" s="1325"/>
      <c r="F312" s="916"/>
    </row>
    <row r="313" spans="1:7">
      <c r="A313" s="1055"/>
      <c r="B313" s="1344"/>
      <c r="C313" s="1055"/>
      <c r="D313" s="1057"/>
      <c r="E313" s="1325"/>
      <c r="F313" s="916"/>
    </row>
    <row r="314" spans="1:7">
      <c r="A314" s="1055"/>
      <c r="B314" s="1344"/>
      <c r="C314" s="1055"/>
      <c r="D314" s="1057"/>
      <c r="E314" s="1325"/>
      <c r="F314" s="916"/>
    </row>
    <row r="315" spans="1:7">
      <c r="A315" s="1055"/>
      <c r="B315" s="1344"/>
      <c r="C315" s="1055"/>
      <c r="D315" s="1057"/>
      <c r="E315" s="1325"/>
      <c r="F315" s="916"/>
    </row>
    <row r="316" spans="1:7">
      <c r="A316" s="1055"/>
      <c r="B316" s="1344"/>
      <c r="C316" s="1055"/>
      <c r="D316" s="1057"/>
      <c r="E316" s="1325"/>
      <c r="F316" s="916"/>
    </row>
    <row r="317" spans="1:7">
      <c r="A317" s="1055"/>
      <c r="B317" s="1344"/>
      <c r="C317" s="1055"/>
      <c r="D317" s="1057"/>
      <c r="E317" s="1325"/>
      <c r="F317" s="916"/>
    </row>
    <row r="318" spans="1:7">
      <c r="A318" s="1055"/>
      <c r="B318" s="1344"/>
      <c r="C318" s="1055"/>
      <c r="D318" s="1057"/>
      <c r="E318" s="1325"/>
      <c r="F318" s="916"/>
    </row>
    <row r="319" spans="1:7">
      <c r="A319" s="1055"/>
      <c r="B319" s="1344"/>
      <c r="C319" s="1055"/>
      <c r="D319" s="1057"/>
      <c r="E319" s="1325"/>
      <c r="F319" s="916"/>
    </row>
    <row r="320" spans="1:7">
      <c r="A320" s="1055"/>
      <c r="B320" s="1344"/>
      <c r="C320" s="1055"/>
      <c r="D320" s="1057"/>
      <c r="E320" s="1325"/>
      <c r="F320" s="916"/>
    </row>
    <row r="321" spans="1:6">
      <c r="A321" s="1055"/>
      <c r="B321" s="1344"/>
      <c r="C321" s="1055"/>
      <c r="D321" s="1057"/>
      <c r="E321" s="1325"/>
      <c r="F321" s="916"/>
    </row>
    <row r="322" spans="1:6">
      <c r="A322" s="1055"/>
      <c r="B322" s="1344"/>
      <c r="C322" s="1055"/>
      <c r="D322" s="1057"/>
      <c r="E322" s="1325"/>
      <c r="F322" s="916"/>
    </row>
    <row r="323" spans="1:6">
      <c r="A323" s="1055"/>
      <c r="B323" s="1344"/>
      <c r="C323" s="1055"/>
      <c r="D323" s="1057"/>
      <c r="E323" s="1325"/>
      <c r="F323" s="916"/>
    </row>
    <row r="324" spans="1:6">
      <c r="A324" s="1055"/>
      <c r="B324" s="1344"/>
      <c r="C324" s="1055"/>
      <c r="D324" s="1057"/>
      <c r="E324" s="1325"/>
      <c r="F324" s="916"/>
    </row>
    <row r="325" spans="1:6">
      <c r="A325" s="1055"/>
      <c r="B325" s="1344"/>
      <c r="C325" s="1055"/>
      <c r="D325" s="1057"/>
      <c r="E325" s="1325"/>
      <c r="F325" s="916"/>
    </row>
    <row r="326" spans="1:6">
      <c r="A326" s="1055"/>
      <c r="B326" s="1344"/>
      <c r="C326" s="1055"/>
      <c r="D326" s="1057"/>
      <c r="E326" s="1325"/>
      <c r="F326" s="916"/>
    </row>
    <row r="327" spans="1:6">
      <c r="A327" s="1055"/>
      <c r="B327" s="1344"/>
      <c r="C327" s="1055"/>
      <c r="D327" s="1057"/>
      <c r="E327" s="1325"/>
      <c r="F327" s="916"/>
    </row>
    <row r="328" spans="1:6">
      <c r="A328" s="1055"/>
      <c r="B328" s="1344"/>
      <c r="C328" s="1055"/>
      <c r="D328" s="1057"/>
      <c r="E328" s="1325"/>
      <c r="F328" s="916"/>
    </row>
    <row r="329" spans="1:6">
      <c r="A329" s="1055"/>
      <c r="B329" s="1344"/>
      <c r="C329" s="1055"/>
      <c r="D329" s="1057"/>
      <c r="E329" s="1325"/>
      <c r="F329" s="916"/>
    </row>
    <row r="330" spans="1:6">
      <c r="A330" s="1055"/>
      <c r="B330" s="1344"/>
      <c r="C330" s="1055"/>
      <c r="D330" s="1057"/>
      <c r="E330" s="1325"/>
      <c r="F330" s="916"/>
    </row>
    <row r="331" spans="1:6">
      <c r="A331" s="1055"/>
      <c r="B331" s="1344"/>
      <c r="C331" s="1055"/>
      <c r="D331" s="1057"/>
      <c r="E331" s="1325"/>
      <c r="F331" s="916"/>
    </row>
    <row r="332" spans="1:6">
      <c r="A332" s="1055"/>
      <c r="B332" s="1344"/>
      <c r="C332" s="1055"/>
      <c r="D332" s="1057"/>
      <c r="E332" s="1325"/>
      <c r="F332" s="916"/>
    </row>
    <row r="333" spans="1:6">
      <c r="A333" s="1055"/>
      <c r="B333" s="1344"/>
      <c r="C333" s="1055"/>
      <c r="D333" s="1057"/>
      <c r="E333" s="1325"/>
      <c r="F333" s="916"/>
    </row>
    <row r="334" spans="1:6">
      <c r="A334" s="1055"/>
      <c r="B334" s="1344"/>
      <c r="C334" s="1055"/>
      <c r="D334" s="1057"/>
      <c r="E334" s="1325"/>
      <c r="F334" s="916"/>
    </row>
    <row r="335" spans="1:6">
      <c r="A335" s="1055"/>
      <c r="B335" s="1344"/>
      <c r="C335" s="1055"/>
      <c r="D335" s="1057"/>
      <c r="E335" s="1325"/>
      <c r="F335" s="916"/>
    </row>
    <row r="336" spans="1:6">
      <c r="A336" s="1055"/>
      <c r="B336" s="1344"/>
      <c r="C336" s="1055"/>
      <c r="D336" s="1057"/>
      <c r="E336" s="1325"/>
      <c r="F336" s="916"/>
    </row>
    <row r="337" spans="1:6">
      <c r="A337" s="1055"/>
      <c r="B337" s="1344"/>
      <c r="C337" s="1055"/>
      <c r="D337" s="1057"/>
      <c r="E337" s="1325"/>
      <c r="F337" s="916"/>
    </row>
    <row r="338" spans="1:6">
      <c r="A338" s="1055"/>
      <c r="B338" s="1344"/>
      <c r="C338" s="1055"/>
      <c r="D338" s="1057"/>
      <c r="E338" s="1325"/>
      <c r="F338" s="916"/>
    </row>
    <row r="339" spans="1:6">
      <c r="A339" s="1055"/>
      <c r="B339" s="1344"/>
      <c r="C339" s="1055"/>
      <c r="D339" s="1057"/>
      <c r="E339" s="1325"/>
      <c r="F339" s="916"/>
    </row>
    <row r="340" spans="1:6">
      <c r="A340" s="1055"/>
      <c r="B340" s="1344"/>
      <c r="C340" s="1055"/>
      <c r="D340" s="1057"/>
      <c r="E340" s="1325"/>
      <c r="F340" s="916"/>
    </row>
    <row r="341" spans="1:6">
      <c r="A341" s="1055"/>
      <c r="B341" s="1344"/>
      <c r="C341" s="1055"/>
      <c r="D341" s="1057"/>
      <c r="E341" s="1325"/>
      <c r="F341" s="916"/>
    </row>
    <row r="342" spans="1:6">
      <c r="A342" s="1055"/>
      <c r="B342" s="1344"/>
      <c r="C342" s="1055"/>
      <c r="D342" s="1057"/>
      <c r="E342" s="1325"/>
      <c r="F342" s="916"/>
    </row>
    <row r="343" spans="1:6">
      <c r="A343" s="1055"/>
      <c r="B343" s="1344"/>
      <c r="C343" s="1055"/>
      <c r="D343" s="1057"/>
      <c r="E343" s="1325"/>
      <c r="F343" s="916"/>
    </row>
    <row r="344" spans="1:6">
      <c r="A344" s="1055"/>
      <c r="B344" s="1344"/>
      <c r="C344" s="1055"/>
      <c r="D344" s="1057"/>
      <c r="E344" s="1325"/>
      <c r="F344" s="916"/>
    </row>
    <row r="345" spans="1:6">
      <c r="A345" s="1055"/>
      <c r="B345" s="1344"/>
      <c r="C345" s="1055"/>
      <c r="D345" s="1057"/>
      <c r="E345" s="1325"/>
      <c r="F345" s="916"/>
    </row>
    <row r="346" spans="1:6">
      <c r="A346" s="1055"/>
      <c r="B346" s="1344"/>
      <c r="C346" s="1055"/>
      <c r="D346" s="1057"/>
      <c r="E346" s="1325"/>
      <c r="F346" s="916"/>
    </row>
    <row r="347" spans="1:6">
      <c r="A347" s="1055"/>
      <c r="B347" s="1344"/>
      <c r="C347" s="1055"/>
      <c r="D347" s="1057"/>
      <c r="E347" s="1325"/>
      <c r="F347" s="916"/>
    </row>
    <row r="348" spans="1:6">
      <c r="A348" s="1055"/>
      <c r="B348" s="1056"/>
      <c r="C348" s="1055"/>
      <c r="D348" s="1057"/>
      <c r="E348" s="1325"/>
      <c r="F348" s="916"/>
    </row>
    <row r="349" spans="1:6">
      <c r="A349" s="1093"/>
      <c r="B349" s="1355"/>
      <c r="C349" s="1087"/>
      <c r="D349" s="1188"/>
      <c r="E349" s="1010"/>
      <c r="F349" s="1235"/>
    </row>
    <row r="350" spans="1:6">
      <c r="A350" s="1093"/>
      <c r="B350" s="1355"/>
      <c r="C350" s="1087"/>
      <c r="D350" s="1188"/>
      <c r="E350" s="1010"/>
      <c r="F350" s="1235"/>
    </row>
    <row r="351" spans="1:6">
      <c r="A351" s="1093"/>
      <c r="B351" s="1355"/>
      <c r="C351" s="1087"/>
      <c r="D351" s="1188"/>
      <c r="E351" s="1010"/>
      <c r="F351" s="1235"/>
    </row>
    <row r="352" spans="1:6">
      <c r="A352" s="1093"/>
      <c r="B352" s="1355"/>
      <c r="C352" s="1087"/>
      <c r="D352" s="1188"/>
      <c r="E352" s="1010"/>
      <c r="F352" s="1235"/>
    </row>
    <row r="353" spans="1:6">
      <c r="A353" s="1093"/>
      <c r="B353" s="1355"/>
      <c r="C353" s="1087"/>
      <c r="D353" s="1188"/>
      <c r="E353" s="1010"/>
      <c r="F353" s="1235"/>
    </row>
    <row r="354" spans="1:6">
      <c r="A354" s="1093"/>
      <c r="B354" s="1355"/>
      <c r="C354" s="1087"/>
      <c r="D354" s="1188"/>
      <c r="E354" s="1010"/>
      <c r="F354" s="1235"/>
    </row>
    <row r="355" spans="1:6">
      <c r="A355" s="1356"/>
      <c r="B355" s="1357"/>
      <c r="C355" s="1087"/>
      <c r="D355" s="1188"/>
      <c r="E355" s="1010"/>
      <c r="F355" s="1095"/>
    </row>
    <row r="356" spans="1:6">
      <c r="A356" s="1093"/>
      <c r="B356" s="1092"/>
      <c r="C356" s="1087"/>
      <c r="D356" s="1188"/>
      <c r="E356" s="1010"/>
      <c r="F356" s="1095"/>
    </row>
    <row r="357" spans="1:6">
      <c r="A357" s="1093"/>
      <c r="B357" s="1092"/>
      <c r="C357" s="1087"/>
      <c r="D357" s="1188"/>
      <c r="E357" s="1010"/>
      <c r="F357" s="1095"/>
    </row>
    <row r="358" spans="1:6">
      <c r="A358" s="1093"/>
      <c r="B358" s="1092"/>
      <c r="C358" s="1087"/>
      <c r="D358" s="1188"/>
      <c r="E358" s="1010"/>
      <c r="F358" s="1095"/>
    </row>
    <row r="359" spans="1:6">
      <c r="A359" s="1250"/>
      <c r="B359" s="1182"/>
      <c r="C359" s="1183"/>
      <c r="D359" s="1184"/>
      <c r="E359" s="1185" t="s">
        <v>48</v>
      </c>
      <c r="F359" s="1251">
        <f>SUM(F302:F358)</f>
        <v>0</v>
      </c>
    </row>
    <row r="360" spans="1:6">
      <c r="A360" s="1358"/>
      <c r="B360" s="1359"/>
      <c r="C360" s="1360"/>
      <c r="D360" s="1361"/>
      <c r="E360" s="1362"/>
      <c r="F360" s="1363"/>
    </row>
    <row r="361" spans="1:6">
      <c r="A361" s="1358"/>
      <c r="B361" s="1364" t="s">
        <v>70</v>
      </c>
      <c r="C361" s="1360"/>
      <c r="D361" s="1361"/>
      <c r="E361" s="1362"/>
      <c r="F361" s="1363"/>
    </row>
    <row r="362" spans="1:6">
      <c r="A362" s="1093"/>
      <c r="B362" s="1365"/>
      <c r="C362" s="1087"/>
      <c r="D362" s="1188"/>
      <c r="E362" s="1010"/>
      <c r="F362" s="1095"/>
    </row>
    <row r="363" spans="1:6">
      <c r="A363" s="1093"/>
      <c r="B363" s="1357" t="s">
        <v>1435</v>
      </c>
      <c r="C363" s="1087"/>
      <c r="D363" s="1188"/>
      <c r="E363" s="1010"/>
      <c r="F363" s="1095">
        <f>F64</f>
        <v>0</v>
      </c>
    </row>
    <row r="364" spans="1:6">
      <c r="A364" s="1093"/>
      <c r="B364" s="1357" t="s">
        <v>1436</v>
      </c>
      <c r="C364" s="1087"/>
      <c r="D364" s="1188"/>
      <c r="E364" s="1010"/>
      <c r="F364" s="1095">
        <f>F117</f>
        <v>0</v>
      </c>
    </row>
    <row r="365" spans="1:6">
      <c r="A365" s="1093"/>
      <c r="B365" s="1357" t="s">
        <v>1437</v>
      </c>
      <c r="C365" s="1087"/>
      <c r="D365" s="1188"/>
      <c r="E365" s="1010"/>
      <c r="F365" s="1095">
        <f>F183</f>
        <v>0</v>
      </c>
    </row>
    <row r="366" spans="1:6">
      <c r="A366" s="1093"/>
      <c r="B366" s="1357" t="s">
        <v>1438</v>
      </c>
      <c r="C366" s="1087"/>
      <c r="D366" s="1188"/>
      <c r="E366" s="1010"/>
      <c r="F366" s="1095">
        <f>F242</f>
        <v>0</v>
      </c>
    </row>
    <row r="367" spans="1:6">
      <c r="A367" s="1093"/>
      <c r="B367" s="1357" t="s">
        <v>1439</v>
      </c>
      <c r="C367" s="1087"/>
      <c r="D367" s="1188"/>
      <c r="E367" s="1010"/>
      <c r="F367" s="1095">
        <f>F301</f>
        <v>0</v>
      </c>
    </row>
    <row r="368" spans="1:6">
      <c r="A368" s="1093"/>
      <c r="B368" s="1357" t="s">
        <v>1440</v>
      </c>
      <c r="C368" s="1087"/>
      <c r="D368" s="1188"/>
      <c r="E368" s="1010"/>
      <c r="F368" s="1095">
        <f>F359</f>
        <v>0</v>
      </c>
    </row>
    <row r="369" spans="1:6">
      <c r="A369" s="1093"/>
      <c r="B369" s="1357"/>
      <c r="C369" s="1087"/>
      <c r="D369" s="1188"/>
      <c r="E369" s="1010"/>
      <c r="F369" s="1095"/>
    </row>
    <row r="370" spans="1:6">
      <c r="A370" s="1093"/>
      <c r="B370" s="1357"/>
      <c r="C370" s="1087"/>
      <c r="D370" s="1188"/>
      <c r="E370" s="1010"/>
      <c r="F370" s="1095"/>
    </row>
    <row r="371" spans="1:6">
      <c r="A371" s="1093"/>
      <c r="B371" s="1357"/>
      <c r="C371" s="1087"/>
      <c r="D371" s="1188"/>
      <c r="E371" s="1010"/>
      <c r="F371" s="1095"/>
    </row>
    <row r="372" spans="1:6">
      <c r="A372" s="1093"/>
      <c r="B372" s="1092"/>
      <c r="C372" s="1087"/>
      <c r="D372" s="1188"/>
      <c r="E372" s="1010"/>
      <c r="F372" s="1095"/>
    </row>
    <row r="373" spans="1:6">
      <c r="A373" s="1093"/>
      <c r="B373" s="1092"/>
      <c r="C373" s="1087"/>
      <c r="D373" s="1188"/>
      <c r="E373" s="1010"/>
      <c r="F373" s="1095"/>
    </row>
    <row r="374" spans="1:6">
      <c r="A374" s="1093"/>
      <c r="B374" s="1092"/>
      <c r="C374" s="1087"/>
      <c r="D374" s="1188"/>
      <c r="E374" s="1010"/>
      <c r="F374" s="1095"/>
    </row>
    <row r="375" spans="1:6">
      <c r="A375" s="1093"/>
      <c r="B375" s="1092"/>
      <c r="C375" s="1087"/>
      <c r="D375" s="1188"/>
      <c r="E375" s="1010"/>
      <c r="F375" s="1095"/>
    </row>
    <row r="376" spans="1:6">
      <c r="A376" s="1093"/>
      <c r="B376" s="1092"/>
      <c r="C376" s="1087"/>
      <c r="D376" s="1188"/>
      <c r="E376" s="1010"/>
      <c r="F376" s="1095"/>
    </row>
    <row r="377" spans="1:6">
      <c r="A377" s="1093"/>
      <c r="B377" s="1092"/>
      <c r="C377" s="1087"/>
      <c r="D377" s="1188"/>
      <c r="E377" s="1010"/>
      <c r="F377" s="1095"/>
    </row>
    <row r="378" spans="1:6">
      <c r="A378" s="1093"/>
      <c r="B378" s="1092"/>
      <c r="C378" s="1087"/>
      <c r="D378" s="1188"/>
      <c r="E378" s="1010"/>
      <c r="F378" s="1095"/>
    </row>
    <row r="379" spans="1:6">
      <c r="A379" s="1093"/>
      <c r="B379" s="1092"/>
      <c r="C379" s="1087"/>
      <c r="D379" s="1188"/>
      <c r="E379" s="1010"/>
      <c r="F379" s="1095"/>
    </row>
    <row r="380" spans="1:6">
      <c r="A380" s="1093"/>
      <c r="B380" s="1092"/>
      <c r="C380" s="1087"/>
      <c r="D380" s="1188"/>
      <c r="E380" s="1010"/>
      <c r="F380" s="1095"/>
    </row>
    <row r="381" spans="1:6">
      <c r="A381" s="1093"/>
      <c r="B381" s="1092"/>
      <c r="C381" s="1087"/>
      <c r="D381" s="1188"/>
      <c r="E381" s="1010"/>
      <c r="F381" s="1095"/>
    </row>
    <row r="382" spans="1:6">
      <c r="A382" s="1093"/>
      <c r="B382" s="1092"/>
      <c r="C382" s="1087"/>
      <c r="D382" s="1188"/>
      <c r="E382" s="1010"/>
      <c r="F382" s="1095"/>
    </row>
    <row r="383" spans="1:6">
      <c r="A383" s="1093"/>
      <c r="B383" s="1092"/>
      <c r="C383" s="1087"/>
      <c r="D383" s="1188"/>
      <c r="E383" s="1010"/>
      <c r="F383" s="1095"/>
    </row>
    <row r="384" spans="1:6">
      <c r="A384" s="1093"/>
      <c r="B384" s="1092"/>
      <c r="C384" s="1087"/>
      <c r="D384" s="1188"/>
      <c r="E384" s="1010"/>
      <c r="F384" s="1095"/>
    </row>
    <row r="385" spans="1:6">
      <c r="A385" s="1093"/>
      <c r="B385" s="1092"/>
      <c r="C385" s="1087"/>
      <c r="D385" s="1188"/>
      <c r="E385" s="1010"/>
      <c r="F385" s="1095"/>
    </row>
    <row r="386" spans="1:6">
      <c r="A386" s="1093"/>
      <c r="B386" s="1092"/>
      <c r="C386" s="1087"/>
      <c r="D386" s="1188"/>
      <c r="E386" s="1010"/>
      <c r="F386" s="1095"/>
    </row>
    <row r="387" spans="1:6">
      <c r="A387" s="1093"/>
      <c r="B387" s="1092"/>
      <c r="C387" s="1087"/>
      <c r="D387" s="1188"/>
      <c r="E387" s="1010"/>
      <c r="F387" s="1095"/>
    </row>
    <row r="388" spans="1:6">
      <c r="A388" s="1093"/>
      <c r="B388" s="1092"/>
      <c r="C388" s="1087"/>
      <c r="D388" s="1188"/>
      <c r="E388" s="1010"/>
      <c r="F388" s="1095"/>
    </row>
    <row r="389" spans="1:6">
      <c r="A389" s="1093"/>
      <c r="B389" s="1092"/>
      <c r="C389" s="1087"/>
      <c r="D389" s="1188"/>
      <c r="E389" s="1010"/>
      <c r="F389" s="1095"/>
    </row>
    <row r="390" spans="1:6">
      <c r="A390" s="1093"/>
      <c r="B390" s="1092"/>
      <c r="C390" s="1087"/>
      <c r="D390" s="1188"/>
      <c r="E390" s="1010"/>
      <c r="F390" s="1095"/>
    </row>
    <row r="391" spans="1:6">
      <c r="A391" s="1093"/>
      <c r="B391" s="1092"/>
      <c r="C391" s="1087"/>
      <c r="D391" s="1188"/>
      <c r="E391" s="1010"/>
      <c r="F391" s="1095"/>
    </row>
    <row r="392" spans="1:6">
      <c r="A392" s="1093"/>
      <c r="B392" s="1092"/>
      <c r="C392" s="1087"/>
      <c r="D392" s="1188"/>
      <c r="E392" s="1010"/>
      <c r="F392" s="1095"/>
    </row>
    <row r="393" spans="1:6">
      <c r="A393" s="1093"/>
      <c r="B393" s="1092"/>
      <c r="C393" s="1087"/>
      <c r="D393" s="1188"/>
      <c r="E393" s="1010"/>
      <c r="F393" s="1095"/>
    </row>
    <row r="394" spans="1:6">
      <c r="A394" s="1093"/>
      <c r="B394" s="1092"/>
      <c r="C394" s="1087"/>
      <c r="D394" s="1188"/>
      <c r="E394" s="1010"/>
      <c r="F394" s="1095"/>
    </row>
    <row r="395" spans="1:6">
      <c r="A395" s="1093"/>
      <c r="B395" s="1092"/>
      <c r="C395" s="1087"/>
      <c r="D395" s="1188"/>
      <c r="E395" s="1010"/>
      <c r="F395" s="1095"/>
    </row>
    <row r="396" spans="1:6">
      <c r="A396" s="1093"/>
      <c r="B396" s="1092"/>
      <c r="C396" s="1087"/>
      <c r="D396" s="1188"/>
      <c r="E396" s="1010"/>
      <c r="F396" s="1095"/>
    </row>
    <row r="397" spans="1:6">
      <c r="A397" s="1093"/>
      <c r="B397" s="1092"/>
      <c r="C397" s="1087"/>
      <c r="D397" s="1188"/>
      <c r="E397" s="1010"/>
      <c r="F397" s="1095"/>
    </row>
    <row r="398" spans="1:6">
      <c r="A398" s="1093"/>
      <c r="B398" s="1092"/>
      <c r="C398" s="1087"/>
      <c r="D398" s="1188"/>
      <c r="E398" s="1010"/>
      <c r="F398" s="1095"/>
    </row>
    <row r="399" spans="1:6">
      <c r="A399" s="1093"/>
      <c r="B399" s="1092"/>
      <c r="C399" s="1087"/>
      <c r="D399" s="1188"/>
      <c r="E399" s="1010"/>
      <c r="F399" s="1095"/>
    </row>
    <row r="400" spans="1:6">
      <c r="A400" s="1093"/>
      <c r="B400" s="1092"/>
      <c r="C400" s="1087"/>
      <c r="D400" s="1188"/>
      <c r="E400" s="1010"/>
      <c r="F400" s="1095"/>
    </row>
    <row r="401" spans="1:6">
      <c r="A401" s="1093"/>
      <c r="B401" s="1092"/>
      <c r="C401" s="1087"/>
      <c r="D401" s="1188"/>
      <c r="E401" s="1010"/>
      <c r="F401" s="1095"/>
    </row>
    <row r="402" spans="1:6">
      <c r="A402" s="1093"/>
      <c r="B402" s="1092"/>
      <c r="C402" s="1087"/>
      <c r="D402" s="1188"/>
      <c r="E402" s="1010"/>
      <c r="F402" s="1095"/>
    </row>
    <row r="403" spans="1:6">
      <c r="A403" s="1093"/>
      <c r="B403" s="1092"/>
      <c r="C403" s="1087"/>
      <c r="D403" s="1188"/>
      <c r="E403" s="1010"/>
      <c r="F403" s="1095"/>
    </row>
    <row r="404" spans="1:6">
      <c r="A404" s="1093"/>
      <c r="B404" s="1092"/>
      <c r="C404" s="1087"/>
      <c r="D404" s="1188"/>
      <c r="E404" s="1010"/>
      <c r="F404" s="1095"/>
    </row>
    <row r="405" spans="1:6">
      <c r="A405" s="1093"/>
      <c r="B405" s="1092"/>
      <c r="C405" s="1087"/>
      <c r="D405" s="1188"/>
      <c r="E405" s="1010"/>
      <c r="F405" s="1095"/>
    </row>
    <row r="406" spans="1:6">
      <c r="A406" s="1093"/>
      <c r="B406" s="1092"/>
      <c r="C406" s="1087"/>
      <c r="D406" s="1188"/>
      <c r="E406" s="1010"/>
      <c r="F406" s="1095"/>
    </row>
    <row r="407" spans="1:6">
      <c r="A407" s="1093"/>
      <c r="B407" s="1092"/>
      <c r="C407" s="1087"/>
      <c r="D407" s="1188"/>
      <c r="E407" s="1010"/>
      <c r="F407" s="1095"/>
    </row>
    <row r="408" spans="1:6">
      <c r="A408" s="1093"/>
      <c r="B408" s="1092"/>
      <c r="C408" s="1087"/>
      <c r="D408" s="1188"/>
      <c r="E408" s="1010"/>
      <c r="F408" s="1095"/>
    </row>
    <row r="409" spans="1:6">
      <c r="A409" s="1093"/>
      <c r="B409" s="1092"/>
      <c r="C409" s="1087"/>
      <c r="D409" s="1188"/>
      <c r="E409" s="1010"/>
      <c r="F409" s="1095"/>
    </row>
    <row r="410" spans="1:6">
      <c r="A410" s="1093"/>
      <c r="B410" s="1092"/>
      <c r="C410" s="1087"/>
      <c r="D410" s="1188"/>
      <c r="E410" s="1010"/>
      <c r="F410" s="1095"/>
    </row>
    <row r="411" spans="1:6">
      <c r="A411" s="1093"/>
      <c r="B411" s="1092"/>
      <c r="C411" s="1087"/>
      <c r="D411" s="1188"/>
      <c r="E411" s="1010"/>
      <c r="F411" s="1095"/>
    </row>
    <row r="412" spans="1:6">
      <c r="A412" s="1093"/>
      <c r="B412" s="1092"/>
      <c r="C412" s="1087"/>
      <c r="D412" s="1188"/>
      <c r="E412" s="1010"/>
      <c r="F412" s="1095"/>
    </row>
    <row r="413" spans="1:6">
      <c r="A413" s="1093"/>
      <c r="B413" s="1092"/>
      <c r="C413" s="1087"/>
      <c r="D413" s="1188"/>
      <c r="E413" s="1010"/>
      <c r="F413" s="1095"/>
    </row>
    <row r="414" spans="1:6">
      <c r="A414" s="1093"/>
      <c r="B414" s="1092"/>
      <c r="C414" s="1087"/>
      <c r="D414" s="1188"/>
      <c r="E414" s="1010"/>
      <c r="F414" s="1095"/>
    </row>
    <row r="415" spans="1:6">
      <c r="A415" s="1093"/>
      <c r="B415" s="1092"/>
      <c r="C415" s="1087"/>
      <c r="D415" s="1188"/>
      <c r="E415" s="1010"/>
      <c r="F415" s="1095"/>
    </row>
    <row r="416" spans="1:6">
      <c r="A416" s="1093"/>
      <c r="B416" s="1092"/>
      <c r="C416" s="1087"/>
      <c r="D416" s="1188"/>
      <c r="E416" s="1010"/>
      <c r="F416" s="1095"/>
    </row>
    <row r="417" spans="1:6">
      <c r="A417" s="1093"/>
      <c r="B417" s="1092"/>
      <c r="C417" s="1087"/>
      <c r="D417" s="1188"/>
      <c r="E417" s="1010"/>
      <c r="F417" s="1095"/>
    </row>
    <row r="418" spans="1:6">
      <c r="A418" s="953"/>
      <c r="B418" s="266"/>
      <c r="C418" s="65"/>
      <c r="D418" s="481"/>
      <c r="E418" s="101"/>
      <c r="F418" s="1366"/>
    </row>
    <row r="419" spans="1:6">
      <c r="A419" s="953"/>
      <c r="B419" s="266"/>
      <c r="C419" s="65"/>
      <c r="D419" s="481"/>
      <c r="E419" s="101"/>
      <c r="F419" s="1366"/>
    </row>
    <row r="420" spans="1:6">
      <c r="A420" s="953"/>
      <c r="B420" s="266"/>
      <c r="C420" s="65"/>
      <c r="D420" s="481"/>
      <c r="E420" s="101"/>
      <c r="F420" s="1366"/>
    </row>
    <row r="421" spans="1:6">
      <c r="A421" s="953"/>
      <c r="B421" s="266"/>
      <c r="C421" s="65"/>
      <c r="D421" s="481"/>
      <c r="E421" s="101"/>
      <c r="F421" s="1366"/>
    </row>
    <row r="422" spans="1:6">
      <c r="A422" s="953"/>
      <c r="B422" s="266"/>
      <c r="C422" s="65"/>
      <c r="D422" s="481"/>
      <c r="E422" s="101"/>
      <c r="F422" s="1366"/>
    </row>
    <row r="423" spans="1:6">
      <c r="A423" s="953"/>
      <c r="B423" s="266"/>
      <c r="C423" s="65"/>
      <c r="D423" s="65"/>
      <c r="E423" s="101"/>
      <c r="F423" s="1366"/>
    </row>
    <row r="424" spans="1:6">
      <c r="A424" s="953"/>
      <c r="B424" s="266"/>
      <c r="C424" s="65"/>
      <c r="D424" s="65"/>
      <c r="E424" s="101"/>
      <c r="F424" s="1366"/>
    </row>
    <row r="425" spans="1:6">
      <c r="A425" s="953"/>
      <c r="B425" s="266"/>
      <c r="C425" s="65"/>
      <c r="D425" s="65"/>
      <c r="E425" s="101"/>
      <c r="F425" s="1366"/>
    </row>
    <row r="426" spans="1:6">
      <c r="A426" s="953"/>
      <c r="B426" s="266"/>
      <c r="C426" s="65"/>
      <c r="D426" s="65"/>
      <c r="E426" s="101"/>
      <c r="F426" s="1366"/>
    </row>
    <row r="427" spans="1:6">
      <c r="A427" s="953"/>
      <c r="B427" s="266"/>
      <c r="C427" s="65"/>
      <c r="D427" s="65"/>
      <c r="E427" s="101"/>
      <c r="F427" s="1366"/>
    </row>
    <row r="428" spans="1:6">
      <c r="A428" s="953"/>
      <c r="B428" s="266"/>
      <c r="C428" s="65"/>
      <c r="D428" s="65"/>
      <c r="E428" s="101"/>
      <c r="F428" s="1366"/>
    </row>
    <row r="429" spans="1:6">
      <c r="A429" s="981"/>
      <c r="B429" s="75"/>
      <c r="C429" s="76"/>
      <c r="D429" s="76"/>
      <c r="E429" s="140" t="s">
        <v>71</v>
      </c>
      <c r="F429" s="1367">
        <f>SUM(F360:F427)</f>
        <v>0</v>
      </c>
    </row>
    <row r="431" spans="1:6">
      <c r="F431" s="892" t="s">
        <v>1441</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7" fitToHeight="3" orientation="portrait" r:id="rId1"/>
  <headerFooter>
    <oddFooter>&amp;LBill No. &amp;A&amp;R&amp;A/&amp;P</oddFooter>
  </headerFooter>
  <rowBreaks count="6" manualBreakCount="6">
    <brk id="64" max="5" man="1"/>
    <brk id="117" max="5" man="1"/>
    <brk id="183" max="5" man="1"/>
    <brk id="242" max="5" man="1"/>
    <brk id="301" max="5" man="1"/>
    <brk id="359"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5:I16"/>
  <sheetViews>
    <sheetView view="pageBreakPreview" zoomScale="60" zoomScaleNormal="100" workbookViewId="0">
      <selection activeCell="T48" sqref="T48"/>
    </sheetView>
  </sheetViews>
  <sheetFormatPr defaultRowHeight="15"/>
  <sheetData>
    <row r="15" spans="1:9" ht="26.25">
      <c r="D15" s="1766" t="s">
        <v>1769</v>
      </c>
    </row>
    <row r="16" spans="1:9" ht="55.5" customHeight="1">
      <c r="A16" s="3420" t="s">
        <v>1770</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6"/>
  <sheetViews>
    <sheetView showGridLines="0" view="pageBreakPreview" zoomScaleNormal="100" zoomScaleSheetLayoutView="100" workbookViewId="0">
      <selection activeCell="B229" sqref="B229"/>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8.140625" style="892" customWidth="1"/>
    <col min="7" max="7" width="15" style="2" bestFit="1" customWidth="1"/>
    <col min="8" max="8" width="11.85546875" style="2" bestFit="1" customWidth="1"/>
    <col min="9"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1.85546875" style="2" bestFit="1" customWidth="1"/>
    <col min="265"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1.85546875" style="2" bestFit="1" customWidth="1"/>
    <col min="521"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1.85546875" style="2" bestFit="1" customWidth="1"/>
    <col min="777"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1.85546875" style="2" bestFit="1" customWidth="1"/>
    <col min="1033"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1.85546875" style="2" bestFit="1" customWidth="1"/>
    <col min="1289"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1.85546875" style="2" bestFit="1" customWidth="1"/>
    <col min="1545"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1.85546875" style="2" bestFit="1" customWidth="1"/>
    <col min="1801"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1.85546875" style="2" bestFit="1" customWidth="1"/>
    <col min="2057"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1.85546875" style="2" bestFit="1" customWidth="1"/>
    <col min="2313"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1.85546875" style="2" bestFit="1" customWidth="1"/>
    <col min="2569"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1.85546875" style="2" bestFit="1" customWidth="1"/>
    <col min="2825"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1.85546875" style="2" bestFit="1" customWidth="1"/>
    <col min="3081"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1.85546875" style="2" bestFit="1" customWidth="1"/>
    <col min="3337"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1.85546875" style="2" bestFit="1" customWidth="1"/>
    <col min="3593"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1.85546875" style="2" bestFit="1" customWidth="1"/>
    <col min="3849"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1.85546875" style="2" bestFit="1" customWidth="1"/>
    <col min="4105"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1.85546875" style="2" bestFit="1" customWidth="1"/>
    <col min="4361"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1.85546875" style="2" bestFit="1" customWidth="1"/>
    <col min="4617"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1.85546875" style="2" bestFit="1" customWidth="1"/>
    <col min="4873"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1.85546875" style="2" bestFit="1" customWidth="1"/>
    <col min="5129"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1.85546875" style="2" bestFit="1" customWidth="1"/>
    <col min="5385"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1.85546875" style="2" bestFit="1" customWidth="1"/>
    <col min="5641"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1.85546875" style="2" bestFit="1" customWidth="1"/>
    <col min="5897"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1.85546875" style="2" bestFit="1" customWidth="1"/>
    <col min="6153"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1.85546875" style="2" bestFit="1" customWidth="1"/>
    <col min="6409"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1.85546875" style="2" bestFit="1" customWidth="1"/>
    <col min="6665"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1.85546875" style="2" bestFit="1" customWidth="1"/>
    <col min="6921"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1.85546875" style="2" bestFit="1" customWidth="1"/>
    <col min="7177"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1.85546875" style="2" bestFit="1" customWidth="1"/>
    <col min="7433"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1.85546875" style="2" bestFit="1" customWidth="1"/>
    <col min="7689"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1.85546875" style="2" bestFit="1" customWidth="1"/>
    <col min="7945"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1.85546875" style="2" bestFit="1" customWidth="1"/>
    <col min="8201"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1.85546875" style="2" bestFit="1" customWidth="1"/>
    <col min="8457"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1.85546875" style="2" bestFit="1" customWidth="1"/>
    <col min="8713"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1.85546875" style="2" bestFit="1" customWidth="1"/>
    <col min="8969"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1.85546875" style="2" bestFit="1" customWidth="1"/>
    <col min="9225"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1.85546875" style="2" bestFit="1" customWidth="1"/>
    <col min="9481"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1.85546875" style="2" bestFit="1" customWidth="1"/>
    <col min="9737"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1.85546875" style="2" bestFit="1" customWidth="1"/>
    <col min="9993"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1.85546875" style="2" bestFit="1" customWidth="1"/>
    <col min="10249"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1.85546875" style="2" bestFit="1" customWidth="1"/>
    <col min="10505"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1.85546875" style="2" bestFit="1" customWidth="1"/>
    <col min="10761"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1.85546875" style="2" bestFit="1" customWidth="1"/>
    <col min="11017"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1.85546875" style="2" bestFit="1" customWidth="1"/>
    <col min="11273"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1.85546875" style="2" bestFit="1" customWidth="1"/>
    <col min="11529"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1.85546875" style="2" bestFit="1" customWidth="1"/>
    <col min="11785"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1.85546875" style="2" bestFit="1" customWidth="1"/>
    <col min="12041"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1.85546875" style="2" bestFit="1" customWidth="1"/>
    <col min="12297"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1.85546875" style="2" bestFit="1" customWidth="1"/>
    <col min="12553"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1.85546875" style="2" bestFit="1" customWidth="1"/>
    <col min="12809"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1.85546875" style="2" bestFit="1" customWidth="1"/>
    <col min="13065"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1.85546875" style="2" bestFit="1" customWidth="1"/>
    <col min="13321"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1.85546875" style="2" bestFit="1" customWidth="1"/>
    <col min="13577"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1.85546875" style="2" bestFit="1" customWidth="1"/>
    <col min="13833"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1.85546875" style="2" bestFit="1" customWidth="1"/>
    <col min="14089"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1.85546875" style="2" bestFit="1" customWidth="1"/>
    <col min="14345"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1.85546875" style="2" bestFit="1" customWidth="1"/>
    <col min="14601"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1.85546875" style="2" bestFit="1" customWidth="1"/>
    <col min="14857"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1.85546875" style="2" bestFit="1" customWidth="1"/>
    <col min="15113"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1.85546875" style="2" bestFit="1" customWidth="1"/>
    <col min="15369"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1.85546875" style="2" bestFit="1" customWidth="1"/>
    <col min="15625"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1.85546875" style="2" bestFit="1" customWidth="1"/>
    <col min="15881"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1.85546875" style="2" bestFit="1" customWidth="1"/>
    <col min="16137"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1442</v>
      </c>
      <c r="B3" s="57"/>
      <c r="C3" s="87"/>
      <c r="D3" s="87"/>
      <c r="E3" s="747"/>
      <c r="F3" s="747"/>
      <c r="G3" s="89"/>
    </row>
    <row r="4" spans="1:7" ht="20.100000000000001" customHeight="1">
      <c r="A4" s="5" t="s">
        <v>1443</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1" t="s">
        <v>6</v>
      </c>
      <c r="G6" s="488"/>
    </row>
    <row r="7" spans="1:7">
      <c r="A7" s="17"/>
      <c r="B7" s="18"/>
      <c r="C7" s="17"/>
      <c r="D7" s="19"/>
      <c r="E7" s="757" t="s">
        <v>1100</v>
      </c>
      <c r="F7" s="757" t="s">
        <v>1100</v>
      </c>
      <c r="G7" s="488"/>
    </row>
    <row r="8" spans="1:7">
      <c r="A8" s="174"/>
      <c r="B8" s="187"/>
      <c r="C8" s="174"/>
      <c r="D8" s="174"/>
      <c r="E8" s="759"/>
      <c r="F8" s="759"/>
      <c r="G8" s="242"/>
    </row>
    <row r="9" spans="1:7">
      <c r="A9" s="154"/>
      <c r="B9" s="1368" t="s">
        <v>161</v>
      </c>
      <c r="C9" s="1369"/>
      <c r="D9" s="1370"/>
      <c r="E9" s="1371"/>
      <c r="F9" s="1372"/>
      <c r="G9" s="763"/>
    </row>
    <row r="10" spans="1:7">
      <c r="A10" s="154"/>
      <c r="B10" s="1373"/>
      <c r="C10" s="1369"/>
      <c r="D10" s="1370"/>
      <c r="E10" s="1371"/>
      <c r="F10" s="1372"/>
      <c r="G10" s="73"/>
    </row>
    <row r="11" spans="1:7" ht="51">
      <c r="A11" s="893"/>
      <c r="B11" s="338" t="s">
        <v>2667</v>
      </c>
      <c r="C11" s="1374"/>
      <c r="D11" s="1375"/>
      <c r="E11" s="1371"/>
      <c r="F11" s="1372"/>
      <c r="G11" s="73"/>
    </row>
    <row r="12" spans="1:7">
      <c r="A12" s="893"/>
      <c r="B12" s="1376"/>
      <c r="C12" s="1374"/>
      <c r="D12" s="1375"/>
      <c r="E12" s="1371">
        <v>0</v>
      </c>
      <c r="F12" s="1372"/>
      <c r="G12" s="73"/>
    </row>
    <row r="13" spans="1:7">
      <c r="A13" s="174"/>
      <c r="B13" s="1157" t="s">
        <v>166</v>
      </c>
      <c r="C13" s="545"/>
      <c r="D13" s="1158"/>
      <c r="E13" s="1377"/>
      <c r="F13" s="1332"/>
      <c r="G13" s="73"/>
    </row>
    <row r="14" spans="1:7">
      <c r="A14" s="458"/>
      <c r="B14" s="1378"/>
      <c r="C14" s="545"/>
      <c r="D14" s="1197"/>
      <c r="E14" s="1196"/>
      <c r="F14" s="1260"/>
      <c r="G14" s="73"/>
    </row>
    <row r="15" spans="1:7">
      <c r="A15" s="1093"/>
      <c r="B15" s="1175" t="s">
        <v>277</v>
      </c>
      <c r="C15" s="1087"/>
      <c r="D15" s="1176"/>
      <c r="E15" s="1194"/>
      <c r="F15" s="1235"/>
      <c r="G15" s="73"/>
    </row>
    <row r="16" spans="1:7">
      <c r="A16" s="1093"/>
      <c r="B16" s="1175"/>
      <c r="C16" s="1087"/>
      <c r="D16" s="1176"/>
      <c r="E16" s="1194"/>
      <c r="F16" s="1235"/>
      <c r="G16" s="73"/>
    </row>
    <row r="17" spans="1:7">
      <c r="A17" s="1093"/>
      <c r="B17" s="1191" t="s">
        <v>278</v>
      </c>
      <c r="C17" s="545"/>
      <c r="D17" s="1192"/>
      <c r="E17" s="1194"/>
      <c r="F17" s="1235"/>
      <c r="G17" s="73"/>
    </row>
    <row r="18" spans="1:7">
      <c r="A18" s="1093"/>
      <c r="B18" s="1191"/>
      <c r="C18" s="545"/>
      <c r="D18" s="1236"/>
      <c r="E18" s="1194"/>
      <c r="F18" s="1235"/>
      <c r="G18" s="73"/>
    </row>
    <row r="19" spans="1:7" ht="25.5">
      <c r="A19" s="1093"/>
      <c r="B19" s="1193" t="s">
        <v>1374</v>
      </c>
      <c r="C19" s="545"/>
      <c r="D19" s="1236"/>
      <c r="E19" s="1194"/>
      <c r="F19" s="1235"/>
      <c r="G19" s="73"/>
    </row>
    <row r="20" spans="1:7">
      <c r="A20" s="1093"/>
      <c r="B20" s="1237"/>
      <c r="C20" s="545"/>
      <c r="D20" s="1236"/>
      <c r="E20" s="1194"/>
      <c r="F20" s="1235"/>
      <c r="G20" s="73"/>
    </row>
    <row r="21" spans="1:7">
      <c r="A21" s="1093" t="s">
        <v>486</v>
      </c>
      <c r="B21" s="1238" t="s">
        <v>1375</v>
      </c>
      <c r="C21" s="545" t="s">
        <v>88</v>
      </c>
      <c r="D21" s="1192">
        <v>137.36000000000001</v>
      </c>
      <c r="E21" s="1194"/>
      <c r="F21" s="1239">
        <f>E21*D21</f>
        <v>0</v>
      </c>
      <c r="G21" s="73"/>
    </row>
    <row r="22" spans="1:7">
      <c r="A22" s="1093" t="s">
        <v>280</v>
      </c>
      <c r="B22" s="1238" t="s">
        <v>1376</v>
      </c>
      <c r="C22" s="545" t="s">
        <v>88</v>
      </c>
      <c r="D22" s="1192">
        <v>57.35</v>
      </c>
      <c r="E22" s="1194"/>
      <c r="F22" s="1239">
        <f>E22*D22</f>
        <v>0</v>
      </c>
      <c r="G22" s="73"/>
    </row>
    <row r="23" spans="1:7">
      <c r="A23" s="1093"/>
      <c r="B23" s="1238"/>
      <c r="C23" s="545"/>
      <c r="D23" s="1192"/>
      <c r="E23" s="1194"/>
      <c r="F23" s="1239"/>
      <c r="G23" s="73"/>
    </row>
    <row r="24" spans="1:7">
      <c r="A24" s="1093"/>
      <c r="B24" s="1191" t="s">
        <v>282</v>
      </c>
      <c r="C24" s="545"/>
      <c r="D24" s="1192"/>
      <c r="E24" s="1189"/>
      <c r="F24" s="1095"/>
      <c r="G24" s="73"/>
    </row>
    <row r="25" spans="1:7">
      <c r="A25" s="1093"/>
      <c r="B25" s="1191"/>
      <c r="C25" s="545"/>
      <c r="D25" s="1192"/>
      <c r="E25" s="1189"/>
      <c r="F25" s="1095"/>
      <c r="G25" s="73"/>
    </row>
    <row r="26" spans="1:7" ht="25.5">
      <c r="A26" s="1093"/>
      <c r="B26" s="1240" t="s">
        <v>488</v>
      </c>
      <c r="C26" s="545"/>
      <c r="D26" s="1192"/>
      <c r="E26" s="1189"/>
      <c r="F26" s="1095"/>
      <c r="G26" s="73"/>
    </row>
    <row r="27" spans="1:7">
      <c r="A27" s="1093"/>
      <c r="B27" s="1237"/>
      <c r="C27" s="545"/>
      <c r="D27" s="1192"/>
      <c r="E27" s="1189"/>
      <c r="F27" s="1095"/>
      <c r="G27" s="73"/>
    </row>
    <row r="28" spans="1:7">
      <c r="A28" s="1093" t="s">
        <v>489</v>
      </c>
      <c r="B28" s="1238" t="s">
        <v>490</v>
      </c>
      <c r="C28" s="545" t="s">
        <v>88</v>
      </c>
      <c r="D28" s="1192">
        <v>7</v>
      </c>
      <c r="E28" s="1166"/>
      <c r="F28" s="1095">
        <f>E28*D28</f>
        <v>0</v>
      </c>
      <c r="G28" s="73"/>
    </row>
    <row r="29" spans="1:7">
      <c r="A29" s="1093" t="s">
        <v>491</v>
      </c>
      <c r="B29" s="1238" t="s">
        <v>1102</v>
      </c>
      <c r="C29" s="545" t="s">
        <v>88</v>
      </c>
      <c r="D29" s="1192">
        <v>4</v>
      </c>
      <c r="E29" s="1166"/>
      <c r="F29" s="1095">
        <f>E29*D29</f>
        <v>0</v>
      </c>
      <c r="G29" s="73"/>
    </row>
    <row r="30" spans="1:7">
      <c r="A30" s="1093" t="s">
        <v>354</v>
      </c>
      <c r="B30" s="1238" t="s">
        <v>1376</v>
      </c>
      <c r="C30" s="545" t="s">
        <v>88</v>
      </c>
      <c r="D30" s="1192">
        <v>2</v>
      </c>
      <c r="E30" s="1166"/>
      <c r="F30" s="1095">
        <f>E30*D30</f>
        <v>0</v>
      </c>
      <c r="G30" s="73"/>
    </row>
    <row r="31" spans="1:7">
      <c r="A31" s="1093"/>
      <c r="B31" s="1241"/>
      <c r="C31" s="545"/>
      <c r="D31" s="1192"/>
      <c r="E31" s="1189"/>
      <c r="F31" s="1095"/>
      <c r="G31" s="73"/>
    </row>
    <row r="32" spans="1:7">
      <c r="A32" s="1093"/>
      <c r="B32" s="1242" t="s">
        <v>284</v>
      </c>
      <c r="C32" s="545"/>
      <c r="D32" s="1192"/>
      <c r="E32" s="1189"/>
      <c r="F32" s="1095"/>
      <c r="G32" s="73"/>
    </row>
    <row r="33" spans="1:7">
      <c r="A33" s="1093"/>
      <c r="B33" s="1238"/>
      <c r="C33" s="545"/>
      <c r="D33" s="1192"/>
      <c r="E33" s="1189"/>
      <c r="F33" s="1095"/>
      <c r="G33" s="73"/>
    </row>
    <row r="34" spans="1:7">
      <c r="A34" s="1093"/>
      <c r="B34" s="1243" t="s">
        <v>285</v>
      </c>
      <c r="C34" s="545"/>
      <c r="D34" s="1192"/>
      <c r="E34" s="1189"/>
      <c r="F34" s="1095"/>
      <c r="G34" s="73"/>
    </row>
    <row r="35" spans="1:7">
      <c r="A35" s="1093"/>
      <c r="B35" s="1243"/>
      <c r="C35" s="545"/>
      <c r="D35" s="1192"/>
      <c r="E35" s="1189"/>
      <c r="F35" s="1095"/>
      <c r="G35" s="73"/>
    </row>
    <row r="36" spans="1:7" ht="25.5">
      <c r="A36" s="1093"/>
      <c r="B36" s="1240" t="s">
        <v>497</v>
      </c>
      <c r="C36" s="545"/>
      <c r="D36" s="1192"/>
      <c r="E36" s="1189"/>
      <c r="F36" s="1095"/>
      <c r="G36" s="73"/>
    </row>
    <row r="37" spans="1:7">
      <c r="A37" s="1093"/>
      <c r="B37" s="1238"/>
      <c r="C37" s="545"/>
      <c r="D37" s="1192"/>
      <c r="E37" s="1189"/>
      <c r="F37" s="1095"/>
      <c r="G37" s="73"/>
    </row>
    <row r="38" spans="1:7" ht="25.5">
      <c r="A38" s="1244" t="s">
        <v>287</v>
      </c>
      <c r="B38" s="1238" t="s">
        <v>495</v>
      </c>
      <c r="C38" s="545" t="s">
        <v>96</v>
      </c>
      <c r="D38" s="1192">
        <v>68.67</v>
      </c>
      <c r="E38" s="1189"/>
      <c r="F38" s="1095">
        <f>E38*D38</f>
        <v>0</v>
      </c>
      <c r="G38" s="73"/>
    </row>
    <row r="39" spans="1:7">
      <c r="A39" s="1244"/>
      <c r="B39" s="1238"/>
      <c r="C39" s="545"/>
      <c r="D39" s="1192"/>
      <c r="E39" s="1189"/>
      <c r="F39" s="1095"/>
      <c r="G39" s="73"/>
    </row>
    <row r="40" spans="1:7" ht="25.5">
      <c r="A40" s="1244" t="s">
        <v>289</v>
      </c>
      <c r="B40" s="1238" t="s">
        <v>290</v>
      </c>
      <c r="C40" s="545" t="s">
        <v>96</v>
      </c>
      <c r="D40" s="1192">
        <v>5.4</v>
      </c>
      <c r="E40" s="1189"/>
      <c r="F40" s="1095">
        <f>E40*D40</f>
        <v>0</v>
      </c>
      <c r="G40" s="73"/>
    </row>
    <row r="41" spans="1:7">
      <c r="A41" s="1093"/>
      <c r="B41" s="1238"/>
      <c r="C41" s="900"/>
      <c r="D41" s="1245"/>
      <c r="E41" s="1189"/>
      <c r="F41" s="1095"/>
      <c r="G41" s="73"/>
    </row>
    <row r="42" spans="1:7">
      <c r="A42" s="1093"/>
      <c r="B42" s="1190" t="s">
        <v>291</v>
      </c>
      <c r="C42" s="1048"/>
      <c r="D42" s="1246"/>
      <c r="E42" s="1189"/>
      <c r="F42" s="1095"/>
      <c r="G42" s="73"/>
    </row>
    <row r="43" spans="1:7">
      <c r="A43" s="1093"/>
      <c r="B43" s="1190"/>
      <c r="C43" s="1087"/>
      <c r="D43" s="1188"/>
      <c r="E43" s="1189"/>
      <c r="F43" s="1095"/>
      <c r="G43" s="73"/>
    </row>
    <row r="44" spans="1:7" ht="38.25">
      <c r="A44" s="1093"/>
      <c r="B44" s="1180" t="s">
        <v>1377</v>
      </c>
      <c r="C44" s="1087"/>
      <c r="D44" s="1188"/>
      <c r="E44" s="1189"/>
      <c r="F44" s="1095"/>
      <c r="G44" s="73"/>
    </row>
    <row r="45" spans="1:7">
      <c r="A45" s="1093"/>
      <c r="B45" s="1094"/>
      <c r="C45" s="1087"/>
      <c r="D45" s="1188"/>
      <c r="E45" s="1189"/>
      <c r="F45" s="1095"/>
      <c r="G45" s="73"/>
    </row>
    <row r="46" spans="1:7">
      <c r="A46" s="1093" t="s">
        <v>411</v>
      </c>
      <c r="B46" s="1247" t="s">
        <v>499</v>
      </c>
      <c r="C46" s="1087" t="s">
        <v>88</v>
      </c>
      <c r="D46" s="1188">
        <f>D22+D21</f>
        <v>194.71</v>
      </c>
      <c r="E46" s="1194"/>
      <c r="F46" s="1095">
        <f>E46*D46</f>
        <v>0</v>
      </c>
      <c r="G46" s="73"/>
    </row>
    <row r="47" spans="1:7">
      <c r="A47" s="1093"/>
      <c r="B47" s="1247"/>
      <c r="C47" s="1087"/>
      <c r="D47" s="1188"/>
      <c r="E47" s="1194"/>
      <c r="F47" s="1095"/>
      <c r="G47" s="73"/>
    </row>
    <row r="48" spans="1:7" s="57" customFormat="1">
      <c r="A48" s="1093" t="s">
        <v>294</v>
      </c>
      <c r="B48" s="1094" t="s">
        <v>282</v>
      </c>
      <c r="C48" s="1087" t="s">
        <v>88</v>
      </c>
      <c r="D48" s="1188">
        <v>11</v>
      </c>
      <c r="E48" s="1194"/>
      <c r="F48" s="1095">
        <f>E48*D48</f>
        <v>0</v>
      </c>
      <c r="G48" s="79"/>
    </row>
    <row r="49" spans="1:7">
      <c r="A49" s="1093"/>
      <c r="B49" s="1094"/>
      <c r="C49" s="1087"/>
      <c r="D49" s="1188"/>
      <c r="E49" s="1194"/>
      <c r="F49" s="1095"/>
      <c r="G49" s="73"/>
    </row>
    <row r="50" spans="1:7" s="57" customFormat="1">
      <c r="A50" s="1093"/>
      <c r="B50" s="1175" t="s">
        <v>500</v>
      </c>
      <c r="C50" s="1087"/>
      <c r="D50" s="1176"/>
      <c r="E50" s="1010"/>
      <c r="F50" s="1095"/>
      <c r="G50" s="791"/>
    </row>
    <row r="51" spans="1:7">
      <c r="A51" s="1093"/>
      <c r="B51" s="1094"/>
      <c r="C51" s="1087"/>
      <c r="D51" s="1176"/>
      <c r="E51" s="1010"/>
      <c r="F51" s="1095"/>
      <c r="G51" s="73"/>
    </row>
    <row r="52" spans="1:7" ht="25.5">
      <c r="A52" s="1093"/>
      <c r="B52" s="1091" t="s">
        <v>501</v>
      </c>
      <c r="C52" s="1087"/>
      <c r="D52" s="1176"/>
      <c r="E52" s="1010"/>
      <c r="F52" s="1095"/>
      <c r="G52" s="73"/>
    </row>
    <row r="53" spans="1:7">
      <c r="A53" s="1093"/>
      <c r="B53" s="1094"/>
      <c r="C53" s="1087"/>
      <c r="D53" s="1176"/>
      <c r="E53" s="1010"/>
      <c r="F53" s="1095"/>
      <c r="G53" s="73"/>
    </row>
    <row r="54" spans="1:7" ht="25.5">
      <c r="A54" s="1093" t="s">
        <v>1330</v>
      </c>
      <c r="B54" s="1094" t="s">
        <v>298</v>
      </c>
      <c r="C54" s="1087" t="s">
        <v>88</v>
      </c>
      <c r="D54" s="1172">
        <v>10.4</v>
      </c>
      <c r="E54" s="1010"/>
      <c r="F54" s="1095">
        <f>D54*E54</f>
        <v>0</v>
      </c>
      <c r="G54" s="73"/>
    </row>
    <row r="55" spans="1:7" s="57" customFormat="1">
      <c r="A55" s="1093"/>
      <c r="B55" s="1094"/>
      <c r="C55" s="1087"/>
      <c r="D55" s="1172"/>
      <c r="E55" s="1010"/>
      <c r="F55" s="1095"/>
      <c r="G55" s="79"/>
    </row>
    <row r="56" spans="1:7">
      <c r="A56" s="1244"/>
      <c r="B56" s="1175" t="s">
        <v>301</v>
      </c>
      <c r="C56" s="1087"/>
      <c r="D56" s="1172"/>
      <c r="E56" s="1010"/>
      <c r="F56" s="1095"/>
      <c r="G56" s="73"/>
    </row>
    <row r="57" spans="1:7">
      <c r="A57" s="1244"/>
      <c r="B57" s="1175"/>
      <c r="C57" s="1087"/>
      <c r="D57" s="1172"/>
      <c r="E57" s="1010"/>
      <c r="F57" s="1095"/>
      <c r="G57" s="73"/>
    </row>
    <row r="58" spans="1:7" ht="25.5">
      <c r="A58" s="1244"/>
      <c r="B58" s="1180" t="s">
        <v>1332</v>
      </c>
      <c r="C58" s="1087"/>
      <c r="D58" s="1172"/>
      <c r="E58" s="1010"/>
      <c r="F58" s="1095"/>
      <c r="G58" s="73"/>
    </row>
    <row r="59" spans="1:7">
      <c r="A59" s="1244"/>
      <c r="B59" s="1180"/>
      <c r="C59" s="1087"/>
      <c r="D59" s="1172"/>
      <c r="E59" s="1010"/>
      <c r="F59" s="1095"/>
      <c r="G59" s="73"/>
    </row>
    <row r="60" spans="1:7" ht="25.5">
      <c r="A60" s="1093" t="s">
        <v>304</v>
      </c>
      <c r="B60" s="1094" t="s">
        <v>298</v>
      </c>
      <c r="C60" s="1087" t="s">
        <v>1333</v>
      </c>
      <c r="D60" s="1172">
        <v>8.64</v>
      </c>
      <c r="E60" s="1010"/>
      <c r="F60" s="1095">
        <f>D60*E60</f>
        <v>0</v>
      </c>
      <c r="G60" s="73"/>
    </row>
    <row r="61" spans="1:7">
      <c r="A61" s="1093"/>
      <c r="B61" s="1094"/>
      <c r="C61" s="1087"/>
      <c r="D61" s="1172"/>
      <c r="E61" s="1010"/>
      <c r="F61" s="1095"/>
      <c r="G61" s="73"/>
    </row>
    <row r="62" spans="1:7">
      <c r="A62" s="1093"/>
      <c r="B62" s="1094"/>
      <c r="C62" s="1087"/>
      <c r="D62" s="1172"/>
      <c r="E62" s="1010"/>
      <c r="F62" s="1095"/>
      <c r="G62" s="73"/>
    </row>
    <row r="63" spans="1:7">
      <c r="A63" s="1093"/>
      <c r="B63" s="1094"/>
      <c r="C63" s="1087"/>
      <c r="D63" s="1172"/>
      <c r="E63" s="1010"/>
      <c r="F63" s="1095"/>
      <c r="G63" s="73"/>
    </row>
    <row r="64" spans="1:7">
      <c r="A64" s="1093"/>
      <c r="B64" s="1094"/>
      <c r="C64" s="1087"/>
      <c r="D64" s="1172"/>
      <c r="E64" s="1010"/>
      <c r="F64" s="1095"/>
      <c r="G64" s="73"/>
    </row>
    <row r="65" spans="1:7">
      <c r="A65" s="1379"/>
      <c r="B65" s="1380"/>
      <c r="C65" s="1381"/>
      <c r="D65" s="1382"/>
      <c r="E65" s="1383" t="s">
        <v>48</v>
      </c>
      <c r="F65" s="1384">
        <f>SUM(F8:F64)</f>
        <v>0</v>
      </c>
      <c r="G65" s="73"/>
    </row>
    <row r="66" spans="1:7">
      <c r="A66" s="1093"/>
      <c r="B66" s="1094"/>
      <c r="C66" s="1087"/>
      <c r="D66" s="1172"/>
      <c r="E66" s="1010"/>
      <c r="F66" s="1095"/>
      <c r="G66" s="73"/>
    </row>
    <row r="67" spans="1:7">
      <c r="A67" s="170"/>
      <c r="B67" s="1385" t="s">
        <v>306</v>
      </c>
      <c r="C67" s="170"/>
      <c r="D67" s="196"/>
      <c r="E67" s="825"/>
      <c r="F67" s="1142"/>
      <c r="G67" s="73"/>
    </row>
    <row r="68" spans="1:7">
      <c r="A68" s="170"/>
      <c r="B68" s="1385"/>
      <c r="C68" s="170"/>
      <c r="D68" s="196"/>
      <c r="E68" s="825"/>
      <c r="F68" s="1142"/>
      <c r="G68" s="73"/>
    </row>
    <row r="69" spans="1:7">
      <c r="A69" s="170"/>
      <c r="B69" s="1385" t="s">
        <v>307</v>
      </c>
      <c r="C69" s="170"/>
      <c r="D69" s="196"/>
      <c r="E69" s="825"/>
      <c r="F69" s="1142"/>
      <c r="G69" s="73"/>
    </row>
    <row r="70" spans="1:7">
      <c r="A70" s="170"/>
      <c r="B70" s="245"/>
      <c r="C70" s="170"/>
      <c r="D70" s="196"/>
      <c r="E70" s="825"/>
      <c r="F70" s="1142"/>
      <c r="G70" s="73"/>
    </row>
    <row r="71" spans="1:7">
      <c r="A71" s="170"/>
      <c r="B71" s="1386" t="s">
        <v>168</v>
      </c>
      <c r="C71" s="170"/>
      <c r="D71" s="196"/>
      <c r="E71" s="825"/>
      <c r="F71" s="1142"/>
      <c r="G71" s="73"/>
    </row>
    <row r="72" spans="1:7">
      <c r="A72" s="170"/>
      <c r="B72" s="1386"/>
      <c r="C72" s="170"/>
      <c r="D72" s="196"/>
      <c r="E72" s="825"/>
      <c r="F72" s="1142"/>
      <c r="G72" s="73"/>
    </row>
    <row r="73" spans="1:7">
      <c r="A73" s="170"/>
      <c r="B73" s="195" t="s">
        <v>309</v>
      </c>
      <c r="C73" s="170"/>
      <c r="D73" s="196"/>
      <c r="E73" s="825"/>
      <c r="F73" s="1142"/>
      <c r="G73" s="73"/>
    </row>
    <row r="74" spans="1:7">
      <c r="A74" s="170"/>
      <c r="B74" s="1386"/>
      <c r="C74" s="170"/>
      <c r="D74" s="196"/>
      <c r="E74" s="825"/>
      <c r="F74" s="1142"/>
      <c r="G74" s="73"/>
    </row>
    <row r="75" spans="1:7" ht="38.25">
      <c r="A75" s="170"/>
      <c r="B75" s="192" t="s">
        <v>310</v>
      </c>
      <c r="C75" s="170"/>
      <c r="D75" s="196"/>
      <c r="E75" s="825"/>
      <c r="F75" s="1142"/>
      <c r="G75" s="73"/>
    </row>
    <row r="76" spans="1:7">
      <c r="A76" s="170"/>
      <c r="B76" s="245"/>
      <c r="C76" s="170"/>
      <c r="D76" s="196"/>
      <c r="E76" s="825"/>
      <c r="F76" s="1142"/>
      <c r="G76" s="73"/>
    </row>
    <row r="77" spans="1:7">
      <c r="A77" s="170" t="s">
        <v>311</v>
      </c>
      <c r="B77" s="245" t="s">
        <v>506</v>
      </c>
      <c r="C77" s="170" t="s">
        <v>88</v>
      </c>
      <c r="D77" s="196">
        <v>3.5</v>
      </c>
      <c r="E77" s="825"/>
      <c r="F77" s="1142">
        <f>D77*E77</f>
        <v>0</v>
      </c>
      <c r="G77" s="73"/>
    </row>
    <row r="78" spans="1:7">
      <c r="A78" s="170"/>
      <c r="B78" s="245"/>
      <c r="C78" s="170"/>
      <c r="D78" s="196"/>
      <c r="E78" s="825"/>
      <c r="F78" s="1142"/>
      <c r="G78" s="73"/>
    </row>
    <row r="79" spans="1:7">
      <c r="A79" s="170"/>
      <c r="B79" s="195" t="s">
        <v>170</v>
      </c>
      <c r="C79" s="170"/>
      <c r="D79" s="196"/>
      <c r="E79" s="825"/>
      <c r="F79" s="1142"/>
      <c r="G79" s="73"/>
    </row>
    <row r="80" spans="1:7">
      <c r="A80" s="170"/>
      <c r="B80" s="195"/>
      <c r="C80" s="170"/>
      <c r="D80" s="196"/>
      <c r="E80" s="825"/>
      <c r="F80" s="1142"/>
      <c r="G80" s="73"/>
    </row>
    <row r="81" spans="1:7" s="814" customFormat="1" ht="38.25">
      <c r="A81" s="170"/>
      <c r="B81" s="192" t="s">
        <v>312</v>
      </c>
      <c r="C81" s="170"/>
      <c r="D81" s="196"/>
      <c r="E81" s="825"/>
      <c r="F81" s="1142"/>
      <c r="G81" s="813"/>
    </row>
    <row r="82" spans="1:7" s="814" customFormat="1">
      <c r="A82" s="170"/>
      <c r="B82" s="245"/>
      <c r="C82" s="170"/>
      <c r="D82" s="196"/>
      <c r="E82" s="825"/>
      <c r="F82" s="1142"/>
      <c r="G82" s="813"/>
    </row>
    <row r="83" spans="1:7" s="814" customFormat="1">
      <c r="A83" s="170" t="s">
        <v>171</v>
      </c>
      <c r="B83" s="245" t="s">
        <v>506</v>
      </c>
      <c r="C83" s="170" t="s">
        <v>88</v>
      </c>
      <c r="D83" s="196">
        <v>183.4</v>
      </c>
      <c r="E83" s="825"/>
      <c r="F83" s="1142">
        <f>D83*E83</f>
        <v>0</v>
      </c>
      <c r="G83" s="813"/>
    </row>
    <row r="84" spans="1:7" s="814" customFormat="1">
      <c r="A84" s="170"/>
      <c r="B84" s="245"/>
      <c r="C84" s="170"/>
      <c r="D84" s="196"/>
      <c r="E84" s="825"/>
      <c r="F84" s="1142"/>
      <c r="G84" s="813"/>
    </row>
    <row r="85" spans="1:7" s="814" customFormat="1">
      <c r="A85" s="170"/>
      <c r="B85" s="197" t="s">
        <v>1110</v>
      </c>
      <c r="C85" s="170"/>
      <c r="D85" s="196"/>
      <c r="E85" s="825"/>
      <c r="F85" s="1142"/>
      <c r="G85" s="813"/>
    </row>
    <row r="86" spans="1:7">
      <c r="A86" s="170"/>
      <c r="B86" s="205"/>
      <c r="C86" s="170"/>
      <c r="D86" s="196"/>
      <c r="E86" s="825"/>
      <c r="F86" s="1142"/>
      <c r="G86" s="73"/>
    </row>
    <row r="87" spans="1:7">
      <c r="A87" s="170"/>
      <c r="B87" s="195" t="s">
        <v>314</v>
      </c>
      <c r="C87" s="170"/>
      <c r="D87" s="196"/>
      <c r="E87" s="825"/>
      <c r="F87" s="1142"/>
      <c r="G87" s="73"/>
    </row>
    <row r="88" spans="1:7">
      <c r="A88" s="170"/>
      <c r="B88" s="1386"/>
      <c r="C88" s="170"/>
      <c r="D88" s="196"/>
      <c r="E88" s="825"/>
      <c r="F88" s="1142"/>
      <c r="G88" s="73"/>
    </row>
    <row r="89" spans="1:7" ht="25.5">
      <c r="A89" s="170"/>
      <c r="B89" s="207" t="s">
        <v>1444</v>
      </c>
      <c r="C89" s="170"/>
      <c r="D89" s="196"/>
      <c r="E89" s="825"/>
      <c r="F89" s="1142"/>
      <c r="G89" s="73"/>
    </row>
    <row r="90" spans="1:7">
      <c r="A90" s="170"/>
      <c r="B90" s="245"/>
      <c r="C90" s="170"/>
      <c r="D90" s="196"/>
      <c r="E90" s="825"/>
      <c r="F90" s="1142"/>
      <c r="G90" s="73"/>
    </row>
    <row r="91" spans="1:7">
      <c r="A91" s="243" t="s">
        <v>315</v>
      </c>
      <c r="B91" s="245" t="s">
        <v>316</v>
      </c>
      <c r="C91" s="170" t="s">
        <v>88</v>
      </c>
      <c r="D91" s="196">
        <v>3.5</v>
      </c>
      <c r="E91" s="825"/>
      <c r="F91" s="1142">
        <f>D91*E91</f>
        <v>0</v>
      </c>
      <c r="G91" s="73"/>
    </row>
    <row r="92" spans="1:7">
      <c r="A92" s="170"/>
      <c r="B92" s="359"/>
      <c r="C92" s="170"/>
      <c r="D92" s="196"/>
      <c r="E92" s="825"/>
      <c r="F92" s="1142"/>
      <c r="G92" s="73"/>
    </row>
    <row r="93" spans="1:7">
      <c r="A93" s="170"/>
      <c r="B93" s="1385" t="s">
        <v>416</v>
      </c>
      <c r="C93" s="170"/>
      <c r="D93" s="196"/>
      <c r="E93" s="825"/>
      <c r="F93" s="1142"/>
      <c r="G93" s="73"/>
    </row>
    <row r="94" spans="1:7">
      <c r="A94" s="170"/>
      <c r="B94" s="245"/>
      <c r="C94" s="170"/>
      <c r="D94" s="196"/>
      <c r="E94" s="825"/>
      <c r="F94" s="1142"/>
      <c r="G94" s="73"/>
    </row>
    <row r="95" spans="1:7">
      <c r="A95" s="170"/>
      <c r="B95" s="1386" t="s">
        <v>317</v>
      </c>
      <c r="C95" s="170"/>
      <c r="D95" s="196"/>
      <c r="E95" s="825"/>
      <c r="F95" s="1142"/>
      <c r="G95" s="73"/>
    </row>
    <row r="96" spans="1:7">
      <c r="A96" s="170"/>
      <c r="B96" s="1386"/>
      <c r="C96" s="170"/>
      <c r="D96" s="196"/>
      <c r="E96" s="825"/>
      <c r="F96" s="1142"/>
      <c r="G96" s="73"/>
    </row>
    <row r="97" spans="1:7" s="130" customFormat="1" ht="25.5">
      <c r="A97" s="170"/>
      <c r="B97" s="192" t="s">
        <v>1336</v>
      </c>
      <c r="C97" s="170"/>
      <c r="D97" s="196"/>
      <c r="E97" s="825"/>
      <c r="F97" s="1142"/>
      <c r="G97" s="828"/>
    </row>
    <row r="98" spans="1:7">
      <c r="A98" s="170"/>
      <c r="B98" s="245"/>
      <c r="C98" s="170"/>
      <c r="D98" s="196"/>
      <c r="E98" s="825"/>
      <c r="F98" s="1142"/>
      <c r="G98" s="63"/>
    </row>
    <row r="99" spans="1:7">
      <c r="A99" s="243" t="s">
        <v>322</v>
      </c>
      <c r="B99" s="245" t="s">
        <v>1445</v>
      </c>
      <c r="C99" s="170" t="s">
        <v>88</v>
      </c>
      <c r="D99" s="196">
        <v>76.8</v>
      </c>
      <c r="E99" s="825"/>
      <c r="F99" s="1142">
        <f>D99*E99</f>
        <v>0</v>
      </c>
      <c r="G99" s="73"/>
    </row>
    <row r="100" spans="1:7">
      <c r="A100" s="243"/>
      <c r="B100" s="245"/>
      <c r="C100" s="170"/>
      <c r="D100" s="196"/>
      <c r="E100" s="825"/>
      <c r="F100" s="1142"/>
      <c r="G100" s="73"/>
    </row>
    <row r="101" spans="1:7">
      <c r="A101" s="170"/>
      <c r="B101" s="1386" t="s">
        <v>1339</v>
      </c>
      <c r="C101" s="170"/>
      <c r="D101" s="196"/>
      <c r="E101" s="825"/>
      <c r="F101" s="1142"/>
      <c r="G101" s="73"/>
    </row>
    <row r="102" spans="1:7">
      <c r="A102" s="170"/>
      <c r="B102" s="1386"/>
      <c r="C102" s="170"/>
      <c r="D102" s="196"/>
      <c r="E102" s="825"/>
      <c r="F102" s="1142"/>
      <c r="G102" s="73"/>
    </row>
    <row r="103" spans="1:7" s="57" customFormat="1" ht="25.5">
      <c r="A103" s="170"/>
      <c r="B103" s="192" t="s">
        <v>1340</v>
      </c>
      <c r="C103" s="170"/>
      <c r="D103" s="196"/>
      <c r="E103" s="825"/>
      <c r="F103" s="1142"/>
      <c r="G103" s="79"/>
    </row>
    <row r="104" spans="1:7">
      <c r="A104" s="170"/>
      <c r="B104" s="245"/>
      <c r="C104" s="170"/>
      <c r="D104" s="196"/>
      <c r="E104" s="825"/>
      <c r="F104" s="1142"/>
      <c r="G104" s="73"/>
    </row>
    <row r="105" spans="1:7" s="130" customFormat="1">
      <c r="A105" s="243" t="s">
        <v>1341</v>
      </c>
      <c r="B105" s="245" t="s">
        <v>1445</v>
      </c>
      <c r="C105" s="170" t="s">
        <v>88</v>
      </c>
      <c r="D105" s="196">
        <v>94.3</v>
      </c>
      <c r="E105" s="825"/>
      <c r="F105" s="1142">
        <f>E105*D105</f>
        <v>0</v>
      </c>
      <c r="G105" s="828"/>
    </row>
    <row r="106" spans="1:7" s="130" customFormat="1">
      <c r="A106" s="243"/>
      <c r="B106" s="245"/>
      <c r="C106" s="170"/>
      <c r="D106" s="196"/>
      <c r="E106" s="825"/>
      <c r="F106" s="1142"/>
      <c r="G106" s="828"/>
    </row>
    <row r="107" spans="1:7" s="130" customFormat="1">
      <c r="A107" s="170"/>
      <c r="B107" s="345" t="s">
        <v>1337</v>
      </c>
      <c r="C107" s="170"/>
      <c r="D107" s="196"/>
      <c r="E107" s="825"/>
      <c r="F107" s="1142"/>
      <c r="G107" s="828"/>
    </row>
    <row r="108" spans="1:7" s="130" customFormat="1">
      <c r="A108" s="170"/>
      <c r="B108" s="345"/>
      <c r="C108" s="170"/>
      <c r="D108" s="196"/>
      <c r="E108" s="825"/>
      <c r="F108" s="1142"/>
      <c r="G108" s="828"/>
    </row>
    <row r="109" spans="1:7" ht="25.5">
      <c r="A109" s="170"/>
      <c r="B109" s="192" t="s">
        <v>1381</v>
      </c>
      <c r="C109" s="170"/>
      <c r="D109" s="196"/>
      <c r="E109" s="825"/>
      <c r="F109" s="1142"/>
      <c r="G109" s="63"/>
    </row>
    <row r="110" spans="1:7">
      <c r="A110" s="170"/>
      <c r="B110" s="245"/>
      <c r="C110" s="170"/>
      <c r="D110" s="196"/>
      <c r="E110" s="825"/>
      <c r="F110" s="1142"/>
      <c r="G110" s="63"/>
    </row>
    <row r="111" spans="1:7">
      <c r="A111" s="243" t="s">
        <v>1382</v>
      </c>
      <c r="B111" s="245" t="s">
        <v>358</v>
      </c>
      <c r="C111" s="170" t="s">
        <v>88</v>
      </c>
      <c r="D111" s="196">
        <v>12.3</v>
      </c>
      <c r="E111" s="825"/>
      <c r="F111" s="1142">
        <f>E111*D111</f>
        <v>0</v>
      </c>
      <c r="G111" s="63"/>
    </row>
    <row r="112" spans="1:7">
      <c r="A112" s="243"/>
      <c r="B112" s="245"/>
      <c r="C112" s="170"/>
      <c r="D112" s="196"/>
      <c r="E112" s="825"/>
      <c r="F112" s="1142"/>
      <c r="G112" s="63"/>
    </row>
    <row r="113" spans="1:7">
      <c r="A113" s="170"/>
      <c r="B113" s="197" t="s">
        <v>172</v>
      </c>
      <c r="C113" s="170"/>
      <c r="D113" s="196"/>
      <c r="E113" s="825"/>
      <c r="F113" s="1142"/>
      <c r="G113" s="63"/>
    </row>
    <row r="114" spans="1:7">
      <c r="A114" s="170"/>
      <c r="B114" s="245"/>
      <c r="C114" s="170"/>
      <c r="D114" s="196"/>
      <c r="E114" s="825"/>
      <c r="F114" s="1142"/>
      <c r="G114" s="63"/>
    </row>
    <row r="115" spans="1:7">
      <c r="A115" s="170"/>
      <c r="B115" s="1385" t="s">
        <v>173</v>
      </c>
      <c r="C115" s="170"/>
      <c r="D115" s="196"/>
      <c r="E115" s="825"/>
      <c r="F115" s="1142"/>
      <c r="G115" s="63"/>
    </row>
    <row r="116" spans="1:7">
      <c r="A116" s="170"/>
      <c r="B116" s="245"/>
      <c r="C116" s="170"/>
      <c r="D116" s="196"/>
      <c r="E116" s="825"/>
      <c r="F116" s="1142"/>
      <c r="G116" s="63"/>
    </row>
    <row r="117" spans="1:7">
      <c r="A117" s="170"/>
      <c r="B117" s="195" t="s">
        <v>174</v>
      </c>
      <c r="C117" s="170"/>
      <c r="D117" s="196"/>
      <c r="E117" s="825"/>
      <c r="F117" s="1142"/>
      <c r="G117" s="63"/>
    </row>
    <row r="118" spans="1:7">
      <c r="A118" s="170"/>
      <c r="B118" s="205"/>
      <c r="C118" s="170"/>
      <c r="D118" s="196"/>
      <c r="E118" s="825"/>
      <c r="F118" s="1142"/>
      <c r="G118" s="63"/>
    </row>
    <row r="119" spans="1:7">
      <c r="A119" s="170"/>
      <c r="B119" s="192" t="s">
        <v>326</v>
      </c>
      <c r="C119" s="170"/>
      <c r="D119" s="196"/>
      <c r="E119" s="825"/>
      <c r="F119" s="1142"/>
      <c r="G119" s="63"/>
    </row>
    <row r="120" spans="1:7">
      <c r="A120" s="170"/>
      <c r="B120" s="245"/>
      <c r="C120" s="170"/>
      <c r="D120" s="196"/>
      <c r="E120" s="825"/>
      <c r="F120" s="1142"/>
      <c r="G120" s="63"/>
    </row>
    <row r="121" spans="1:7">
      <c r="A121" s="174" t="s">
        <v>1446</v>
      </c>
      <c r="B121" s="187" t="s">
        <v>1386</v>
      </c>
      <c r="C121" s="174" t="s">
        <v>96</v>
      </c>
      <c r="D121" s="196">
        <v>49</v>
      </c>
      <c r="E121" s="549"/>
      <c r="F121" s="1062">
        <f>D121*E121</f>
        <v>0</v>
      </c>
      <c r="G121" s="63"/>
    </row>
    <row r="122" spans="1:7">
      <c r="A122" s="170"/>
      <c r="B122" s="1386"/>
      <c r="C122" s="170"/>
      <c r="D122" s="196"/>
      <c r="E122" s="825"/>
      <c r="F122" s="1142"/>
      <c r="G122" s="63"/>
    </row>
    <row r="123" spans="1:7">
      <c r="A123" s="170"/>
      <c r="B123" s="195" t="s">
        <v>176</v>
      </c>
      <c r="C123" s="170"/>
      <c r="D123" s="196"/>
      <c r="E123" s="825"/>
      <c r="F123" s="1142"/>
      <c r="G123" s="63"/>
    </row>
    <row r="124" spans="1:7">
      <c r="A124" s="170"/>
      <c r="B124" s="205"/>
      <c r="C124" s="170"/>
      <c r="D124" s="196"/>
      <c r="E124" s="825"/>
      <c r="F124" s="1142"/>
      <c r="G124" s="63"/>
    </row>
    <row r="125" spans="1:7">
      <c r="A125" s="170"/>
      <c r="B125" s="192" t="s">
        <v>177</v>
      </c>
      <c r="C125" s="170"/>
      <c r="D125" s="196"/>
      <c r="E125" s="825"/>
      <c r="F125" s="1142"/>
      <c r="G125" s="63"/>
    </row>
    <row r="126" spans="1:7">
      <c r="A126" s="170"/>
      <c r="B126" s="245"/>
      <c r="C126" s="170"/>
      <c r="D126" s="196"/>
      <c r="E126" s="825"/>
      <c r="F126" s="1142"/>
      <c r="G126" s="63"/>
    </row>
    <row r="127" spans="1:7">
      <c r="A127" s="174" t="s">
        <v>1385</v>
      </c>
      <c r="B127" s="187" t="s">
        <v>1386</v>
      </c>
      <c r="C127" s="174" t="s">
        <v>96</v>
      </c>
      <c r="D127" s="265">
        <v>686</v>
      </c>
      <c r="E127" s="549"/>
      <c r="F127" s="1062">
        <f>D127*E127</f>
        <v>0</v>
      </c>
      <c r="G127" s="63"/>
    </row>
    <row r="128" spans="1:7">
      <c r="A128" s="1387"/>
      <c r="B128" s="1388"/>
      <c r="C128" s="1387"/>
      <c r="D128" s="1389"/>
      <c r="E128" s="1390"/>
      <c r="F128" s="1391"/>
      <c r="G128" s="63"/>
    </row>
    <row r="129" spans="1:7">
      <c r="A129" s="1379"/>
      <c r="B129" s="1392"/>
      <c r="C129" s="1393"/>
      <c r="D129" s="1394"/>
      <c r="E129" s="1395" t="s">
        <v>48</v>
      </c>
      <c r="F129" s="1396">
        <f>SUM(F66:F128)</f>
        <v>0</v>
      </c>
      <c r="G129" s="63"/>
    </row>
    <row r="130" spans="1:7">
      <c r="A130" s="254"/>
      <c r="B130" s="1397"/>
      <c r="C130" s="254"/>
      <c r="D130" s="1398"/>
      <c r="E130" s="1399"/>
      <c r="F130" s="1400"/>
      <c r="G130" s="63"/>
    </row>
    <row r="131" spans="1:7">
      <c r="A131" s="170"/>
      <c r="B131" s="197" t="s">
        <v>178</v>
      </c>
      <c r="C131" s="170"/>
      <c r="D131" s="196"/>
      <c r="E131" s="825"/>
      <c r="F131" s="1142"/>
    </row>
    <row r="132" spans="1:7">
      <c r="A132" s="170"/>
      <c r="B132" s="205"/>
      <c r="C132" s="170"/>
      <c r="D132" s="196"/>
      <c r="E132" s="825"/>
      <c r="F132" s="1142"/>
    </row>
    <row r="133" spans="1:7">
      <c r="A133" s="1401"/>
      <c r="B133" s="246" t="s">
        <v>1447</v>
      </c>
      <c r="C133" s="1401"/>
      <c r="D133" s="1402"/>
      <c r="E133" s="1403"/>
      <c r="F133" s="1404"/>
    </row>
    <row r="134" spans="1:7">
      <c r="A134" s="1401"/>
      <c r="B134" s="261"/>
      <c r="C134" s="1401"/>
      <c r="D134" s="1402"/>
      <c r="E134" s="1403"/>
      <c r="F134" s="1404"/>
    </row>
    <row r="135" spans="1:7" ht="25.5">
      <c r="A135" s="1401"/>
      <c r="B135" s="184" t="s">
        <v>1691</v>
      </c>
      <c r="C135" s="1401"/>
      <c r="D135" s="1402"/>
      <c r="E135" s="1403"/>
      <c r="F135" s="1404"/>
    </row>
    <row r="136" spans="1:7">
      <c r="A136" s="170"/>
      <c r="B136" s="205"/>
      <c r="C136" s="170"/>
      <c r="D136" s="196"/>
      <c r="E136" s="825"/>
      <c r="F136" s="1142"/>
    </row>
    <row r="137" spans="1:7">
      <c r="A137" s="170" t="s">
        <v>179</v>
      </c>
      <c r="B137" s="359" t="s">
        <v>514</v>
      </c>
      <c r="C137" s="170" t="s">
        <v>86</v>
      </c>
      <c r="D137" s="265">
        <f>1%*(D83)*2.2</f>
        <v>4.0348000000000006</v>
      </c>
      <c r="E137" s="986"/>
      <c r="F137" s="1142">
        <f>D137*E137</f>
        <v>0</v>
      </c>
    </row>
    <row r="138" spans="1:7">
      <c r="A138" s="170"/>
      <c r="B138" s="359"/>
      <c r="C138" s="170"/>
      <c r="D138" s="196"/>
      <c r="E138" s="825"/>
      <c r="F138" s="1142"/>
    </row>
    <row r="139" spans="1:7">
      <c r="A139" s="170"/>
      <c r="B139" s="197" t="s">
        <v>1387</v>
      </c>
      <c r="C139" s="170"/>
      <c r="D139" s="196"/>
      <c r="E139" s="825"/>
      <c r="F139" s="1142"/>
    </row>
    <row r="140" spans="1:7">
      <c r="A140" s="170"/>
      <c r="B140" s="205"/>
      <c r="C140" s="170"/>
      <c r="D140" s="196"/>
      <c r="E140" s="825"/>
      <c r="F140" s="1142"/>
    </row>
    <row r="141" spans="1:7">
      <c r="A141" s="170"/>
      <c r="B141" s="207" t="s">
        <v>1393</v>
      </c>
      <c r="C141" s="170"/>
      <c r="D141" s="196"/>
      <c r="E141" s="825"/>
      <c r="F141" s="1142"/>
    </row>
    <row r="142" spans="1:7">
      <c r="A142" s="170"/>
      <c r="B142" s="205"/>
      <c r="C142" s="170"/>
      <c r="D142" s="196"/>
      <c r="E142" s="825"/>
      <c r="F142" s="1142"/>
    </row>
    <row r="143" spans="1:7">
      <c r="A143" s="170" t="s">
        <v>1394</v>
      </c>
      <c r="B143" s="205" t="s">
        <v>1395</v>
      </c>
      <c r="C143" s="170" t="s">
        <v>209</v>
      </c>
      <c r="D143" s="196">
        <v>10</v>
      </c>
      <c r="E143" s="825"/>
      <c r="F143" s="1142">
        <f>D143*E143</f>
        <v>0</v>
      </c>
    </row>
    <row r="144" spans="1:7">
      <c r="A144" s="170"/>
      <c r="B144" s="195"/>
      <c r="C144" s="170"/>
      <c r="D144" s="196"/>
      <c r="E144" s="825"/>
      <c r="F144" s="1142"/>
    </row>
    <row r="145" spans="1:6">
      <c r="A145" s="170"/>
      <c r="B145" s="197" t="s">
        <v>180</v>
      </c>
      <c r="C145" s="170"/>
      <c r="D145" s="196"/>
      <c r="E145" s="825"/>
      <c r="F145" s="1142"/>
    </row>
    <row r="146" spans="1:6">
      <c r="A146" s="170"/>
      <c r="B146" s="205"/>
      <c r="C146" s="170"/>
      <c r="D146" s="196"/>
      <c r="E146" s="825"/>
      <c r="F146" s="1142"/>
    </row>
    <row r="147" spans="1:6">
      <c r="A147" s="170"/>
      <c r="B147" s="1405" t="s">
        <v>181</v>
      </c>
      <c r="C147" s="170"/>
      <c r="D147" s="196"/>
      <c r="E147" s="825"/>
      <c r="F147" s="1142"/>
    </row>
    <row r="148" spans="1:6">
      <c r="A148" s="170"/>
      <c r="B148" s="205"/>
      <c r="C148" s="170"/>
      <c r="D148" s="196"/>
      <c r="E148" s="825"/>
      <c r="F148" s="1142"/>
    </row>
    <row r="149" spans="1:6">
      <c r="A149" s="170"/>
      <c r="B149" s="1406" t="s">
        <v>182</v>
      </c>
      <c r="C149" s="170"/>
      <c r="D149" s="196"/>
      <c r="E149" s="825"/>
      <c r="F149" s="1142"/>
    </row>
    <row r="150" spans="1:6">
      <c r="A150" s="170"/>
      <c r="B150" s="205"/>
      <c r="C150" s="170"/>
      <c r="D150" s="196"/>
      <c r="E150" s="825"/>
      <c r="F150" s="1142"/>
    </row>
    <row r="151" spans="1:6">
      <c r="A151" s="174" t="s">
        <v>363</v>
      </c>
      <c r="B151" s="1407" t="s">
        <v>518</v>
      </c>
      <c r="C151" s="1401" t="s">
        <v>96</v>
      </c>
      <c r="D151" s="1402">
        <v>60</v>
      </c>
      <c r="E151" s="1403"/>
      <c r="F151" s="1404">
        <f>E151*D151</f>
        <v>0</v>
      </c>
    </row>
    <row r="152" spans="1:6">
      <c r="A152" s="170"/>
      <c r="B152" s="205"/>
      <c r="C152" s="170"/>
      <c r="D152" s="196"/>
      <c r="E152" s="825"/>
      <c r="F152" s="1142"/>
    </row>
    <row r="153" spans="1:6">
      <c r="A153" s="170"/>
      <c r="B153" s="195" t="s">
        <v>1345</v>
      </c>
      <c r="C153" s="170"/>
      <c r="D153" s="196"/>
      <c r="E153" s="825"/>
      <c r="F153" s="1142"/>
    </row>
    <row r="154" spans="1:6">
      <c r="A154" s="170"/>
      <c r="B154" s="205"/>
      <c r="C154" s="170"/>
      <c r="D154" s="196"/>
      <c r="E154" s="825"/>
      <c r="F154" s="1142"/>
    </row>
    <row r="155" spans="1:6" ht="25.5">
      <c r="A155" s="174"/>
      <c r="B155" s="192" t="s">
        <v>1449</v>
      </c>
      <c r="C155" s="174"/>
      <c r="D155" s="274"/>
      <c r="E155" s="549"/>
      <c r="F155" s="1062"/>
    </row>
    <row r="156" spans="1:6">
      <c r="A156" s="174"/>
      <c r="B156" s="189"/>
      <c r="C156" s="174"/>
      <c r="D156" s="274"/>
      <c r="E156" s="549"/>
      <c r="F156" s="1062"/>
    </row>
    <row r="157" spans="1:6">
      <c r="A157" s="247" t="s">
        <v>1450</v>
      </c>
      <c r="B157" s="189" t="s">
        <v>2940</v>
      </c>
      <c r="C157" s="174" t="s">
        <v>31</v>
      </c>
      <c r="D157" s="176">
        <v>3</v>
      </c>
      <c r="E157" s="1194"/>
      <c r="F157" s="1062">
        <f>E157*D157</f>
        <v>0</v>
      </c>
    </row>
    <row r="158" spans="1:6">
      <c r="A158" s="247"/>
      <c r="B158" s="189"/>
      <c r="C158" s="174"/>
      <c r="D158" s="176"/>
      <c r="E158" s="825"/>
      <c r="F158" s="1062"/>
    </row>
    <row r="159" spans="1:6" ht="25.5">
      <c r="A159" s="174"/>
      <c r="B159" s="192" t="s">
        <v>1398</v>
      </c>
      <c r="C159" s="174"/>
      <c r="D159" s="176"/>
      <c r="E159" s="549"/>
      <c r="F159" s="1062"/>
    </row>
    <row r="160" spans="1:6">
      <c r="A160" s="174"/>
      <c r="B160" s="189"/>
      <c r="C160" s="174"/>
      <c r="D160" s="176"/>
      <c r="E160" s="549"/>
      <c r="F160" s="1062"/>
    </row>
    <row r="161" spans="1:6">
      <c r="A161" s="247" t="s">
        <v>1451</v>
      </c>
      <c r="B161" s="189" t="s">
        <v>2941</v>
      </c>
      <c r="C161" s="174" t="s">
        <v>31</v>
      </c>
      <c r="D161" s="176">
        <v>1</v>
      </c>
      <c r="E161" s="1256"/>
      <c r="F161" s="1062">
        <f>E161*D161</f>
        <v>0</v>
      </c>
    </row>
    <row r="162" spans="1:6">
      <c r="A162" s="247" t="s">
        <v>1452</v>
      </c>
      <c r="B162" s="189" t="s">
        <v>2940</v>
      </c>
      <c r="C162" s="174" t="s">
        <v>31</v>
      </c>
      <c r="D162" s="176">
        <v>1</v>
      </c>
      <c r="E162" s="825"/>
      <c r="F162" s="1062">
        <f>E162*D162</f>
        <v>0</v>
      </c>
    </row>
    <row r="163" spans="1:6">
      <c r="A163" s="247"/>
      <c r="B163" s="189"/>
      <c r="C163" s="174"/>
      <c r="D163" s="176"/>
      <c r="E163" s="825"/>
      <c r="F163" s="1062"/>
    </row>
    <row r="164" spans="1:6">
      <c r="A164" s="1408"/>
      <c r="B164" s="1209" t="s">
        <v>184</v>
      </c>
      <c r="C164" s="506"/>
      <c r="D164" s="1409"/>
      <c r="E164" s="950"/>
      <c r="F164" s="951"/>
    </row>
    <row r="165" spans="1:6">
      <c r="A165" s="1408"/>
      <c r="B165" s="509"/>
      <c r="C165" s="506"/>
      <c r="D165" s="1409"/>
      <c r="E165" s="950"/>
      <c r="F165" s="951"/>
    </row>
    <row r="166" spans="1:6">
      <c r="A166" s="1408"/>
      <c r="B166" s="1209" t="s">
        <v>230</v>
      </c>
      <c r="C166" s="506"/>
      <c r="D166" s="1409"/>
      <c r="E166" s="950"/>
      <c r="F166" s="951"/>
    </row>
    <row r="167" spans="1:6">
      <c r="A167" s="1408"/>
      <c r="B167" s="1209"/>
      <c r="C167" s="506"/>
      <c r="D167" s="1409"/>
      <c r="E167" s="950"/>
      <c r="F167" s="951"/>
    </row>
    <row r="168" spans="1:6">
      <c r="A168" s="1408"/>
      <c r="B168" s="1410" t="s">
        <v>185</v>
      </c>
      <c r="C168" s="506"/>
      <c r="D168" s="1409"/>
      <c r="E168" s="950"/>
      <c r="F168" s="951"/>
    </row>
    <row r="169" spans="1:6">
      <c r="A169" s="1408"/>
      <c r="B169" s="1410"/>
      <c r="C169" s="506"/>
      <c r="D169" s="1409"/>
      <c r="E169" s="950"/>
      <c r="F169" s="951"/>
    </row>
    <row r="170" spans="1:6" ht="38.25">
      <c r="A170" s="1408"/>
      <c r="B170" s="512" t="s">
        <v>1453</v>
      </c>
      <c r="C170" s="506"/>
      <c r="D170" s="1409"/>
      <c r="E170" s="950"/>
      <c r="F170" s="951"/>
    </row>
    <row r="171" spans="1:6">
      <c r="A171" s="1408"/>
      <c r="B171" s="1411"/>
      <c r="C171" s="506"/>
      <c r="D171" s="1409"/>
      <c r="E171" s="950"/>
      <c r="F171" s="951"/>
    </row>
    <row r="172" spans="1:6">
      <c r="A172" s="1408" t="s">
        <v>1348</v>
      </c>
      <c r="B172" s="1411" t="s">
        <v>2928</v>
      </c>
      <c r="C172" s="506" t="s">
        <v>31</v>
      </c>
      <c r="D172" s="1409">
        <v>6</v>
      </c>
      <c r="E172" s="909"/>
      <c r="F172" s="951">
        <f>D172*E172</f>
        <v>0</v>
      </c>
    </row>
    <row r="173" spans="1:6">
      <c r="A173" s="1408"/>
      <c r="B173" s="1411"/>
      <c r="C173" s="506"/>
      <c r="D173" s="1409"/>
      <c r="E173" s="955"/>
      <c r="F173" s="951"/>
    </row>
    <row r="174" spans="1:6">
      <c r="A174" s="1408"/>
      <c r="B174" s="1411"/>
      <c r="C174" s="506"/>
      <c r="D174" s="1409"/>
      <c r="E174" s="955"/>
      <c r="F174" s="951"/>
    </row>
    <row r="175" spans="1:6">
      <c r="A175" s="1408"/>
      <c r="B175" s="1411"/>
      <c r="C175" s="506"/>
      <c r="D175" s="1409"/>
      <c r="E175" s="955"/>
      <c r="F175" s="951"/>
    </row>
    <row r="176" spans="1:6">
      <c r="A176" s="1408"/>
      <c r="B176" s="1411"/>
      <c r="C176" s="506"/>
      <c r="D176" s="1409"/>
      <c r="E176" s="950"/>
      <c r="F176" s="951"/>
    </row>
    <row r="177" spans="1:6">
      <c r="A177" s="247"/>
      <c r="B177" s="189"/>
      <c r="C177" s="174"/>
      <c r="D177" s="176"/>
      <c r="E177" s="825"/>
      <c r="F177" s="1062"/>
    </row>
    <row r="178" spans="1:6">
      <c r="A178" s="1412"/>
      <c r="B178" s="1413"/>
      <c r="C178" s="519"/>
      <c r="D178" s="520"/>
      <c r="E178" s="1414"/>
      <c r="F178" s="1415"/>
    </row>
    <row r="179" spans="1:6">
      <c r="A179" s="1416"/>
      <c r="B179" s="132"/>
      <c r="C179" s="133"/>
      <c r="D179" s="133"/>
      <c r="E179" s="123" t="s">
        <v>48</v>
      </c>
      <c r="F179" s="1417">
        <f>SUM(F130:F178)</f>
        <v>0</v>
      </c>
    </row>
    <row r="180" spans="1:6">
      <c r="A180" s="243"/>
      <c r="B180" s="205"/>
      <c r="C180" s="170"/>
      <c r="D180" s="204"/>
      <c r="E180" s="825"/>
      <c r="F180" s="1142"/>
    </row>
    <row r="181" spans="1:6" s="57" customFormat="1">
      <c r="A181" s="1408"/>
      <c r="B181" s="1410" t="s">
        <v>1170</v>
      </c>
      <c r="C181" s="506"/>
      <c r="D181" s="1409"/>
      <c r="E181" s="950"/>
      <c r="F181" s="951"/>
    </row>
    <row r="182" spans="1:6" s="57" customFormat="1">
      <c r="A182" s="1408"/>
      <c r="B182" s="1411"/>
      <c r="C182" s="506"/>
      <c r="D182" s="1409"/>
      <c r="E182" s="950"/>
      <c r="F182" s="951"/>
    </row>
    <row r="183" spans="1:6" s="57" customFormat="1" ht="25.5">
      <c r="A183" s="1408"/>
      <c r="B183" s="1223" t="s">
        <v>1454</v>
      </c>
      <c r="C183" s="506"/>
      <c r="D183" s="1409"/>
      <c r="E183" s="950"/>
      <c r="F183" s="951"/>
    </row>
    <row r="184" spans="1:6" s="57" customFormat="1">
      <c r="A184" s="1408"/>
      <c r="B184" s="1223"/>
      <c r="C184" s="506"/>
      <c r="D184" s="1409"/>
      <c r="E184" s="950"/>
      <c r="F184" s="951"/>
    </row>
    <row r="185" spans="1:6" s="57" customFormat="1">
      <c r="A185" s="1418" t="s">
        <v>1402</v>
      </c>
      <c r="B185" s="509" t="s">
        <v>2942</v>
      </c>
      <c r="C185" s="506" t="s">
        <v>31</v>
      </c>
      <c r="D185" s="1409">
        <v>4</v>
      </c>
      <c r="E185" s="1058"/>
      <c r="F185" s="951">
        <f>D185*E185</f>
        <v>0</v>
      </c>
    </row>
    <row r="186" spans="1:6" s="57" customFormat="1">
      <c r="A186" s="1418" t="s">
        <v>1171</v>
      </c>
      <c r="B186" s="509" t="s">
        <v>2943</v>
      </c>
      <c r="C186" s="506" t="s">
        <v>31</v>
      </c>
      <c r="D186" s="1409">
        <v>2</v>
      </c>
      <c r="E186" s="1058"/>
      <c r="F186" s="951">
        <f>D186*E186</f>
        <v>0</v>
      </c>
    </row>
    <row r="187" spans="1:6" s="57" customFormat="1">
      <c r="A187" s="1418"/>
      <c r="B187" s="509"/>
      <c r="C187" s="506"/>
      <c r="D187" s="1409"/>
      <c r="E187" s="259"/>
      <c r="F187" s="951"/>
    </row>
    <row r="188" spans="1:6" s="57" customFormat="1">
      <c r="A188" s="1419"/>
      <c r="B188" s="1410" t="s">
        <v>1041</v>
      </c>
      <c r="C188" s="506"/>
      <c r="D188" s="1409"/>
      <c r="E188" s="259"/>
      <c r="F188" s="951"/>
    </row>
    <row r="189" spans="1:6" s="57" customFormat="1">
      <c r="A189" s="1419"/>
      <c r="B189" s="509"/>
      <c r="C189" s="506"/>
      <c r="D189" s="1409"/>
      <c r="E189" s="259"/>
      <c r="F189" s="951"/>
    </row>
    <row r="190" spans="1:6" s="57" customFormat="1" ht="25.5">
      <c r="A190" s="1419"/>
      <c r="B190" s="512" t="s">
        <v>1455</v>
      </c>
      <c r="C190" s="506"/>
      <c r="D190" s="1409"/>
      <c r="E190" s="259"/>
      <c r="F190" s="951"/>
    </row>
    <row r="191" spans="1:6" s="57" customFormat="1">
      <c r="A191" s="1419"/>
      <c r="B191" s="509"/>
      <c r="C191" s="506"/>
      <c r="D191" s="1409"/>
      <c r="E191" s="259"/>
      <c r="F191" s="951"/>
    </row>
    <row r="192" spans="1:6" s="57" customFormat="1">
      <c r="A192" s="1420" t="s">
        <v>1245</v>
      </c>
      <c r="B192" s="509" t="s">
        <v>2944</v>
      </c>
      <c r="C192" s="506" t="s">
        <v>31</v>
      </c>
      <c r="D192" s="1409">
        <v>2</v>
      </c>
      <c r="E192" s="259"/>
      <c r="F192" s="951">
        <f>D192*E192</f>
        <v>0</v>
      </c>
    </row>
    <row r="193" spans="1:6" s="57" customFormat="1">
      <c r="A193" s="1418"/>
      <c r="B193" s="509"/>
      <c r="C193" s="506"/>
      <c r="D193" s="1409"/>
      <c r="E193" s="950"/>
      <c r="F193" s="951"/>
    </row>
    <row r="194" spans="1:6" s="57" customFormat="1">
      <c r="A194" s="1408"/>
      <c r="B194" s="1410" t="s">
        <v>369</v>
      </c>
      <c r="C194" s="506"/>
      <c r="D194" s="1409"/>
      <c r="E194" s="950"/>
      <c r="F194" s="951"/>
    </row>
    <row r="195" spans="1:6" s="57" customFormat="1">
      <c r="A195" s="1408"/>
      <c r="B195" s="509"/>
      <c r="C195" s="506"/>
      <c r="D195" s="1409"/>
      <c r="E195" s="950"/>
      <c r="F195" s="951"/>
    </row>
    <row r="196" spans="1:6" s="57" customFormat="1" ht="25.5">
      <c r="A196" s="1408"/>
      <c r="B196" s="512" t="s">
        <v>1456</v>
      </c>
      <c r="C196" s="506"/>
      <c r="D196" s="1409"/>
      <c r="E196" s="950"/>
      <c r="F196" s="951"/>
    </row>
    <row r="197" spans="1:6" s="57" customFormat="1">
      <c r="A197" s="1408"/>
      <c r="B197" s="509"/>
      <c r="C197" s="506"/>
      <c r="D197" s="1409"/>
      <c r="E197" s="950"/>
      <c r="F197" s="951"/>
    </row>
    <row r="198" spans="1:6" s="57" customFormat="1">
      <c r="A198" s="1418" t="s">
        <v>1457</v>
      </c>
      <c r="B198" s="266" t="s">
        <v>2926</v>
      </c>
      <c r="C198" s="506" t="s">
        <v>31</v>
      </c>
      <c r="D198" s="1409">
        <v>2</v>
      </c>
      <c r="E198" s="901"/>
      <c r="F198" s="951">
        <f>D198*E198</f>
        <v>0</v>
      </c>
    </row>
    <row r="199" spans="1:6" s="57" customFormat="1">
      <c r="A199" s="1418" t="s">
        <v>1458</v>
      </c>
      <c r="B199" s="266" t="s">
        <v>2928</v>
      </c>
      <c r="C199" s="506" t="s">
        <v>31</v>
      </c>
      <c r="D199" s="1409">
        <v>2</v>
      </c>
      <c r="E199" s="901"/>
      <c r="F199" s="951">
        <f>D199*E199</f>
        <v>0</v>
      </c>
    </row>
    <row r="200" spans="1:6" s="57" customFormat="1">
      <c r="A200" s="1418"/>
      <c r="B200" s="1421"/>
      <c r="C200" s="506"/>
      <c r="D200" s="1409"/>
      <c r="E200" s="950"/>
      <c r="F200" s="951"/>
    </row>
    <row r="201" spans="1:6" s="57" customFormat="1">
      <c r="A201" s="1408"/>
      <c r="B201" s="1410" t="s">
        <v>1246</v>
      </c>
      <c r="C201" s="506"/>
      <c r="D201" s="1409"/>
      <c r="E201" s="950"/>
      <c r="F201" s="951"/>
    </row>
    <row r="202" spans="1:6" s="57" customFormat="1">
      <c r="A202" s="1408"/>
      <c r="B202" s="1410"/>
      <c r="C202" s="506"/>
      <c r="D202" s="1409"/>
      <c r="E202" s="950"/>
      <c r="F202" s="951"/>
    </row>
    <row r="203" spans="1:6" ht="25.5">
      <c r="A203" s="1408"/>
      <c r="B203" s="512" t="s">
        <v>1459</v>
      </c>
      <c r="C203" s="506"/>
      <c r="D203" s="1409"/>
      <c r="E203" s="950"/>
      <c r="F203" s="951"/>
    </row>
    <row r="204" spans="1:6">
      <c r="A204" s="1408"/>
      <c r="B204" s="509"/>
      <c r="C204" s="506"/>
      <c r="D204" s="1409"/>
      <c r="E204" s="950"/>
      <c r="F204" s="951"/>
    </row>
    <row r="205" spans="1:6">
      <c r="A205" s="943" t="s">
        <v>1247</v>
      </c>
      <c r="B205" s="266" t="s">
        <v>2926</v>
      </c>
      <c r="C205" s="65" t="s">
        <v>31</v>
      </c>
      <c r="D205" s="103">
        <v>2</v>
      </c>
      <c r="E205" s="713"/>
      <c r="F205" s="1366">
        <f>D205*E205</f>
        <v>0</v>
      </c>
    </row>
    <row r="206" spans="1:6">
      <c r="A206" s="943" t="s">
        <v>1248</v>
      </c>
      <c r="B206" s="266" t="s">
        <v>2928</v>
      </c>
      <c r="C206" s="506" t="s">
        <v>31</v>
      </c>
      <c r="D206" s="1409">
        <v>4</v>
      </c>
      <c r="E206" s="713"/>
      <c r="F206" s="951">
        <f>D206*E206</f>
        <v>0</v>
      </c>
    </row>
    <row r="207" spans="1:6">
      <c r="A207" s="943"/>
      <c r="B207" s="266"/>
      <c r="C207" s="65"/>
      <c r="D207" s="103"/>
      <c r="E207" s="101"/>
      <c r="F207" s="1366"/>
    </row>
    <row r="208" spans="1:6">
      <c r="A208" s="1408"/>
      <c r="B208" s="1410" t="s">
        <v>373</v>
      </c>
      <c r="C208" s="506"/>
      <c r="D208" s="1409"/>
      <c r="E208" s="950"/>
      <c r="F208" s="951"/>
    </row>
    <row r="209" spans="1:6">
      <c r="A209" s="1408"/>
      <c r="B209" s="1410"/>
      <c r="C209" s="506"/>
      <c r="D209" s="1409"/>
      <c r="E209" s="950"/>
      <c r="F209" s="951"/>
    </row>
    <row r="210" spans="1:6" ht="38.25">
      <c r="A210" s="1422"/>
      <c r="B210" s="1423" t="s">
        <v>1460</v>
      </c>
      <c r="C210" s="1424"/>
      <c r="D210" s="1425"/>
      <c r="E210" s="1426"/>
      <c r="F210" s="1427"/>
    </row>
    <row r="211" spans="1:6">
      <c r="A211" s="1422"/>
      <c r="B211" s="1428"/>
      <c r="C211" s="1424"/>
      <c r="D211" s="1425"/>
      <c r="E211" s="1426"/>
      <c r="F211" s="1427"/>
    </row>
    <row r="212" spans="1:6">
      <c r="A212" s="1429" t="s">
        <v>1407</v>
      </c>
      <c r="B212" s="1310" t="s">
        <v>3031</v>
      </c>
      <c r="C212" s="1424" t="s">
        <v>31</v>
      </c>
      <c r="D212" s="1425">
        <v>2</v>
      </c>
      <c r="E212" s="901"/>
      <c r="F212" s="1427">
        <f>D212*E212</f>
        <v>0</v>
      </c>
    </row>
    <row r="213" spans="1:6">
      <c r="A213" s="1429" t="s">
        <v>1174</v>
      </c>
      <c r="B213" s="1310" t="s">
        <v>3032</v>
      </c>
      <c r="C213" s="1424" t="s">
        <v>31</v>
      </c>
      <c r="D213" s="1425">
        <v>1</v>
      </c>
      <c r="E213" s="901"/>
      <c r="F213" s="1427">
        <f>D213*E213</f>
        <v>0</v>
      </c>
    </row>
    <row r="214" spans="1:6">
      <c r="A214" s="1408"/>
      <c r="B214" s="1410"/>
      <c r="C214" s="506"/>
      <c r="D214" s="1409"/>
      <c r="E214" s="950"/>
      <c r="F214" s="951"/>
    </row>
    <row r="215" spans="1:6" ht="38.25">
      <c r="A215" s="1422"/>
      <c r="B215" s="1423" t="s">
        <v>1461</v>
      </c>
      <c r="C215" s="1424"/>
      <c r="D215" s="1425"/>
      <c r="E215" s="1426"/>
      <c r="F215" s="1427"/>
    </row>
    <row r="216" spans="1:6">
      <c r="A216" s="1422"/>
      <c r="B216" s="1428"/>
      <c r="C216" s="1424"/>
      <c r="D216" s="1425"/>
      <c r="E216" s="1426"/>
      <c r="F216" s="1427"/>
    </row>
    <row r="217" spans="1:6">
      <c r="A217" s="1429" t="s">
        <v>1410</v>
      </c>
      <c r="B217" s="1430" t="s">
        <v>3033</v>
      </c>
      <c r="C217" s="1424" t="s">
        <v>31</v>
      </c>
      <c r="D217" s="1425">
        <v>1</v>
      </c>
      <c r="E217" s="901"/>
      <c r="F217" s="1427">
        <f>D217*E217</f>
        <v>0</v>
      </c>
    </row>
    <row r="218" spans="1:6">
      <c r="A218" s="1429" t="s">
        <v>1176</v>
      </c>
      <c r="B218" s="1430" t="s">
        <v>3032</v>
      </c>
      <c r="C218" s="1424" t="s">
        <v>31</v>
      </c>
      <c r="D218" s="1425">
        <v>4</v>
      </c>
      <c r="E218" s="901"/>
      <c r="F218" s="1427">
        <f>D218*E218</f>
        <v>0</v>
      </c>
    </row>
    <row r="219" spans="1:6">
      <c r="A219" s="1429" t="s">
        <v>1462</v>
      </c>
      <c r="B219" s="1430" t="s">
        <v>2945</v>
      </c>
      <c r="C219" s="1424" t="s">
        <v>31</v>
      </c>
      <c r="D219" s="1425">
        <v>2</v>
      </c>
      <c r="E219" s="901"/>
      <c r="F219" s="1427">
        <f>D219*E219</f>
        <v>0</v>
      </c>
    </row>
    <row r="220" spans="1:6">
      <c r="A220" s="1429"/>
      <c r="B220" s="1430"/>
      <c r="C220" s="1424"/>
      <c r="D220" s="1425"/>
      <c r="E220" s="1431"/>
      <c r="F220" s="1427"/>
    </row>
    <row r="221" spans="1:6" ht="25.5">
      <c r="A221" s="1422"/>
      <c r="B221" s="1423" t="s">
        <v>1463</v>
      </c>
      <c r="C221" s="1424"/>
      <c r="D221" s="1425"/>
      <c r="E221" s="1426"/>
      <c r="F221" s="1427"/>
    </row>
    <row r="222" spans="1:6">
      <c r="A222" s="1422"/>
      <c r="B222" s="1428"/>
      <c r="C222" s="1424"/>
      <c r="D222" s="1425"/>
      <c r="E222" s="1426"/>
      <c r="F222" s="1427"/>
    </row>
    <row r="223" spans="1:6">
      <c r="A223" s="1429" t="s">
        <v>1464</v>
      </c>
      <c r="B223" s="1310" t="s">
        <v>2946</v>
      </c>
      <c r="C223" s="1068" t="s">
        <v>31</v>
      </c>
      <c r="D223" s="1069">
        <v>2</v>
      </c>
      <c r="E223" s="901"/>
      <c r="F223" s="1427">
        <f>D223*E223</f>
        <v>0</v>
      </c>
    </row>
    <row r="224" spans="1:6">
      <c r="A224" s="1429" t="s">
        <v>1465</v>
      </c>
      <c r="B224" s="1430" t="s">
        <v>3034</v>
      </c>
      <c r="C224" s="1424" t="s">
        <v>31</v>
      </c>
      <c r="D224" s="1425">
        <v>2</v>
      </c>
      <c r="E224" s="901"/>
      <c r="F224" s="1427">
        <f>D224*E224</f>
        <v>0</v>
      </c>
    </row>
    <row r="225" spans="1:6">
      <c r="A225" s="1429"/>
      <c r="B225" s="1430"/>
      <c r="C225" s="1424"/>
      <c r="D225" s="1425"/>
      <c r="E225" s="1431"/>
      <c r="F225" s="1427"/>
    </row>
    <row r="226" spans="1:6" ht="38.25">
      <c r="A226" s="1422"/>
      <c r="B226" s="1423" t="s">
        <v>1466</v>
      </c>
      <c r="C226" s="1424"/>
      <c r="D226" s="1425"/>
      <c r="E226" s="1426"/>
      <c r="F226" s="1427"/>
    </row>
    <row r="227" spans="1:6">
      <c r="A227" s="1422"/>
      <c r="B227" s="1428"/>
      <c r="C227" s="1424"/>
      <c r="D227" s="1425"/>
      <c r="E227" s="1426"/>
      <c r="F227" s="1427"/>
    </row>
    <row r="228" spans="1:6">
      <c r="A228" s="1429" t="s">
        <v>1467</v>
      </c>
      <c r="B228" s="1430" t="s">
        <v>2946</v>
      </c>
      <c r="C228" s="1424" t="s">
        <v>31</v>
      </c>
      <c r="D228" s="1425">
        <v>6</v>
      </c>
      <c r="E228" s="901"/>
      <c r="F228" s="1427">
        <f>D228*E228</f>
        <v>0</v>
      </c>
    </row>
    <row r="229" spans="1:6">
      <c r="A229" s="1429" t="s">
        <v>1468</v>
      </c>
      <c r="B229" s="1430" t="s">
        <v>2947</v>
      </c>
      <c r="C229" s="1424" t="s">
        <v>31</v>
      </c>
      <c r="D229" s="1425">
        <v>1</v>
      </c>
      <c r="E229" s="901"/>
      <c r="F229" s="1427">
        <f>D229*E229</f>
        <v>0</v>
      </c>
    </row>
    <row r="230" spans="1:6">
      <c r="A230" s="1429"/>
      <c r="B230" s="1430"/>
      <c r="C230" s="1424"/>
      <c r="D230" s="1425"/>
      <c r="E230" s="1432"/>
      <c r="F230" s="1427"/>
    </row>
    <row r="231" spans="1:6">
      <c r="A231" s="1429"/>
      <c r="B231" s="1430"/>
      <c r="C231" s="1424"/>
      <c r="D231" s="1425"/>
      <c r="E231" s="1432"/>
      <c r="F231" s="1427"/>
    </row>
    <row r="232" spans="1:6">
      <c r="A232" s="1429"/>
      <c r="B232" s="1430"/>
      <c r="C232" s="1424"/>
      <c r="D232" s="1425"/>
      <c r="E232" s="1432"/>
      <c r="F232" s="1427"/>
    </row>
    <row r="233" spans="1:6">
      <c r="A233" s="1429"/>
      <c r="B233" s="1430"/>
      <c r="C233" s="1424"/>
      <c r="D233" s="1425"/>
      <c r="E233" s="1432"/>
      <c r="F233" s="1427"/>
    </row>
    <row r="234" spans="1:6">
      <c r="A234" s="1429"/>
      <c r="B234" s="1430"/>
      <c r="C234" s="1424"/>
      <c r="D234" s="1425"/>
      <c r="E234" s="1431"/>
      <c r="F234" s="1427"/>
    </row>
    <row r="235" spans="1:6">
      <c r="A235" s="1429"/>
      <c r="B235" s="1430"/>
      <c r="C235" s="1424"/>
      <c r="D235" s="1425"/>
      <c r="E235" s="1431"/>
      <c r="F235" s="1427"/>
    </row>
    <row r="236" spans="1:6">
      <c r="A236" s="1429"/>
      <c r="B236" s="1430"/>
      <c r="C236" s="1424"/>
      <c r="D236" s="1425"/>
      <c r="E236" s="1431"/>
      <c r="F236" s="1427"/>
    </row>
    <row r="237" spans="1:6">
      <c r="A237" s="1429"/>
      <c r="B237" s="1430"/>
      <c r="C237" s="1424"/>
      <c r="D237" s="1425"/>
      <c r="E237" s="1431"/>
      <c r="F237" s="1427"/>
    </row>
    <row r="238" spans="1:6">
      <c r="A238" s="1408"/>
      <c r="B238" s="1410"/>
      <c r="C238" s="506"/>
      <c r="D238" s="1409"/>
      <c r="E238" s="950"/>
      <c r="F238" s="951"/>
    </row>
    <row r="239" spans="1:6">
      <c r="A239" s="1416"/>
      <c r="B239" s="132"/>
      <c r="C239" s="133"/>
      <c r="D239" s="133"/>
      <c r="E239" s="123" t="s">
        <v>48</v>
      </c>
      <c r="F239" s="1417">
        <f>SUM(F180:F238)</f>
        <v>0</v>
      </c>
    </row>
    <row r="240" spans="1:6">
      <c r="A240" s="1408"/>
      <c r="B240" s="1410"/>
      <c r="C240" s="506"/>
      <c r="D240" s="1409"/>
      <c r="E240" s="950"/>
      <c r="F240" s="951"/>
    </row>
    <row r="241" spans="1:7">
      <c r="A241" s="1422"/>
      <c r="B241" s="1433" t="s">
        <v>1253</v>
      </c>
      <c r="C241" s="1424"/>
      <c r="D241" s="1425"/>
      <c r="E241" s="1434"/>
      <c r="F241" s="1435"/>
    </row>
    <row r="242" spans="1:7">
      <c r="A242" s="1408"/>
      <c r="B242" s="1410"/>
      <c r="C242" s="506"/>
      <c r="D242" s="1409"/>
      <c r="E242" s="1436"/>
      <c r="F242" s="1437"/>
    </row>
    <row r="243" spans="1:7" ht="25.5">
      <c r="A243" s="1408"/>
      <c r="B243" s="512" t="s">
        <v>1254</v>
      </c>
      <c r="C243" s="506"/>
      <c r="D243" s="1409"/>
      <c r="E243" s="1436"/>
      <c r="F243" s="1437"/>
    </row>
    <row r="244" spans="1:7">
      <c r="A244" s="1408"/>
      <c r="B244" s="509"/>
      <c r="C244" s="506"/>
      <c r="D244" s="1409"/>
      <c r="E244" s="1436"/>
      <c r="F244" s="1437"/>
    </row>
    <row r="245" spans="1:7">
      <c r="A245" s="1408" t="s">
        <v>1469</v>
      </c>
      <c r="B245" s="509" t="s">
        <v>1163</v>
      </c>
      <c r="C245" s="506" t="s">
        <v>31</v>
      </c>
      <c r="D245" s="1409">
        <v>1</v>
      </c>
      <c r="E245" s="1436"/>
      <c r="F245" s="951">
        <f>D245*E245</f>
        <v>0</v>
      </c>
    </row>
    <row r="246" spans="1:7">
      <c r="A246" s="1408" t="s">
        <v>1470</v>
      </c>
      <c r="B246" s="509" t="s">
        <v>1471</v>
      </c>
      <c r="C246" s="506" t="s">
        <v>31</v>
      </c>
      <c r="D246" s="1409">
        <v>1</v>
      </c>
      <c r="E246" s="1436"/>
      <c r="F246" s="951">
        <f>D246*E246</f>
        <v>0</v>
      </c>
    </row>
    <row r="247" spans="1:7">
      <c r="A247" s="1408" t="s">
        <v>1255</v>
      </c>
      <c r="B247" s="509" t="s">
        <v>1472</v>
      </c>
      <c r="C247" s="506" t="s">
        <v>31</v>
      </c>
      <c r="D247" s="1409">
        <v>1</v>
      </c>
      <c r="E247" s="1436"/>
      <c r="F247" s="951">
        <f>D247*E247</f>
        <v>0</v>
      </c>
      <c r="G247" s="1438"/>
    </row>
    <row r="248" spans="1:7">
      <c r="A248" s="1408"/>
      <c r="B248" s="509"/>
      <c r="C248" s="506"/>
      <c r="D248" s="1409"/>
      <c r="E248" s="1436"/>
      <c r="F248" s="951"/>
    </row>
    <row r="249" spans="1:7">
      <c r="A249" s="1408"/>
      <c r="B249" s="1410" t="s">
        <v>1473</v>
      </c>
      <c r="C249" s="506"/>
      <c r="D249" s="1409"/>
      <c r="E249" s="1436"/>
      <c r="F249" s="1437"/>
    </row>
    <row r="250" spans="1:7">
      <c r="A250" s="1408"/>
      <c r="B250" s="1410"/>
      <c r="C250" s="506"/>
      <c r="D250" s="1409"/>
      <c r="E250" s="1436"/>
      <c r="F250" s="1437"/>
    </row>
    <row r="251" spans="1:7" ht="25.5">
      <c r="A251" s="1408"/>
      <c r="B251" s="512" t="s">
        <v>1474</v>
      </c>
      <c r="C251" s="506"/>
      <c r="D251" s="1409"/>
      <c r="E251" s="1436"/>
      <c r="F251" s="1437"/>
    </row>
    <row r="252" spans="1:7">
      <c r="A252" s="1408"/>
      <c r="B252" s="509"/>
      <c r="C252" s="506"/>
      <c r="D252" s="1409"/>
      <c r="E252" s="1436"/>
      <c r="F252" s="1437"/>
    </row>
    <row r="253" spans="1:7">
      <c r="A253" s="1408" t="s">
        <v>1475</v>
      </c>
      <c r="B253" s="509" t="s">
        <v>1476</v>
      </c>
      <c r="C253" s="506" t="s">
        <v>31</v>
      </c>
      <c r="D253" s="1409">
        <v>1</v>
      </c>
      <c r="E253" s="955"/>
      <c r="F253" s="951">
        <f>D253*E253</f>
        <v>0</v>
      </c>
    </row>
    <row r="254" spans="1:7">
      <c r="A254" s="1408"/>
      <c r="B254" s="509"/>
      <c r="C254" s="506"/>
      <c r="D254" s="1409"/>
      <c r="E254" s="1436"/>
      <c r="F254" s="951"/>
    </row>
    <row r="255" spans="1:7">
      <c r="A255" s="1408"/>
      <c r="B255" s="1209" t="s">
        <v>234</v>
      </c>
      <c r="C255" s="506"/>
      <c r="D255" s="1409"/>
      <c r="E255" s="950"/>
      <c r="F255" s="951"/>
    </row>
    <row r="256" spans="1:7">
      <c r="A256" s="1408"/>
      <c r="B256" s="1209"/>
      <c r="C256" s="506"/>
      <c r="D256" s="1409"/>
      <c r="E256" s="950"/>
      <c r="F256" s="951"/>
    </row>
    <row r="257" spans="1:6">
      <c r="A257" s="1408"/>
      <c r="B257" s="1410" t="s">
        <v>235</v>
      </c>
      <c r="C257" s="506"/>
      <c r="D257" s="1409"/>
      <c r="E257" s="950"/>
      <c r="F257" s="951"/>
    </row>
    <row r="258" spans="1:6">
      <c r="A258" s="1422"/>
      <c r="B258" s="1433"/>
      <c r="C258" s="1424"/>
      <c r="D258" s="1425"/>
      <c r="E258" s="1426"/>
      <c r="F258" s="1427"/>
    </row>
    <row r="259" spans="1:6" ht="51">
      <c r="A259" s="1422"/>
      <c r="B259" s="1439" t="s">
        <v>1477</v>
      </c>
      <c r="C259" s="1424"/>
      <c r="D259" s="1425"/>
      <c r="E259" s="1426"/>
      <c r="F259" s="1427"/>
    </row>
    <row r="260" spans="1:6">
      <c r="A260" s="1422"/>
      <c r="B260" s="1428"/>
      <c r="C260" s="1424"/>
      <c r="D260" s="1425"/>
      <c r="E260" s="1426"/>
      <c r="F260" s="1427"/>
    </row>
    <row r="261" spans="1:6">
      <c r="A261" s="1422" t="s">
        <v>1420</v>
      </c>
      <c r="B261" s="1428" t="s">
        <v>2926</v>
      </c>
      <c r="C261" s="1424" t="s">
        <v>31</v>
      </c>
      <c r="D261" s="1425">
        <v>1</v>
      </c>
      <c r="E261" s="651"/>
      <c r="F261" s="1427">
        <f>D261*E261</f>
        <v>0</v>
      </c>
    </row>
    <row r="262" spans="1:6">
      <c r="A262" s="1422" t="s">
        <v>1177</v>
      </c>
      <c r="B262" s="1428" t="s">
        <v>2928</v>
      </c>
      <c r="C262" s="1424" t="s">
        <v>31</v>
      </c>
      <c r="D262" s="1425">
        <v>4</v>
      </c>
      <c r="E262" s="1431"/>
      <c r="F262" s="1427">
        <f>D262*E262</f>
        <v>0</v>
      </c>
    </row>
    <row r="263" spans="1:6">
      <c r="A263" s="1440"/>
      <c r="B263" s="1441"/>
      <c r="C263" s="1430"/>
      <c r="D263" s="1442"/>
      <c r="E263" s="1426"/>
      <c r="F263" s="1427"/>
    </row>
    <row r="264" spans="1:6">
      <c r="A264" s="948"/>
      <c r="B264" s="949" t="s">
        <v>1478</v>
      </c>
      <c r="C264" s="266"/>
      <c r="D264" s="1232"/>
      <c r="E264" s="950"/>
      <c r="F264" s="951"/>
    </row>
    <row r="265" spans="1:6">
      <c r="A265" s="948"/>
      <c r="B265" s="949"/>
      <c r="C265" s="266"/>
      <c r="D265" s="1232"/>
      <c r="E265" s="950"/>
      <c r="F265" s="951"/>
    </row>
    <row r="266" spans="1:6" ht="25.5">
      <c r="A266" s="948"/>
      <c r="B266" s="111" t="s">
        <v>1479</v>
      </c>
      <c r="C266" s="266"/>
      <c r="D266" s="1232"/>
      <c r="E266" s="950"/>
      <c r="F266" s="951"/>
    </row>
    <row r="267" spans="1:6">
      <c r="A267" s="948"/>
      <c r="B267" s="266"/>
      <c r="C267" s="266"/>
      <c r="D267" s="1232"/>
      <c r="E267" s="950"/>
      <c r="F267" s="951"/>
    </row>
    <row r="268" spans="1:6">
      <c r="A268" s="953" t="s">
        <v>1480</v>
      </c>
      <c r="B268" s="266" t="s">
        <v>2948</v>
      </c>
      <c r="C268" s="506" t="s">
        <v>31</v>
      </c>
      <c r="D268" s="1409">
        <v>8</v>
      </c>
      <c r="E268" s="1194"/>
      <c r="F268" s="951">
        <f>D268*E268</f>
        <v>0</v>
      </c>
    </row>
    <row r="269" spans="1:6">
      <c r="A269" s="953"/>
      <c r="B269" s="266"/>
      <c r="C269" s="506"/>
      <c r="D269" s="1409"/>
      <c r="E269" s="955"/>
      <c r="F269" s="951"/>
    </row>
    <row r="270" spans="1:6" ht="25.5">
      <c r="A270" s="174"/>
      <c r="B270" s="292" t="s">
        <v>195</v>
      </c>
      <c r="C270" s="174"/>
      <c r="D270" s="176"/>
      <c r="E270" s="549"/>
      <c r="F270" s="1062"/>
    </row>
    <row r="271" spans="1:6">
      <c r="A271" s="174"/>
      <c r="B271" s="261"/>
      <c r="C271" s="174"/>
      <c r="D271" s="176"/>
      <c r="E271" s="549"/>
      <c r="F271" s="1062"/>
    </row>
    <row r="272" spans="1:6">
      <c r="A272" s="201"/>
      <c r="B272" s="175" t="s">
        <v>274</v>
      </c>
      <c r="C272" s="174"/>
      <c r="D272" s="1443"/>
      <c r="E272" s="549"/>
      <c r="F272" s="1062"/>
    </row>
    <row r="273" spans="1:8">
      <c r="A273" s="201"/>
      <c r="B273" s="189"/>
      <c r="C273" s="174"/>
      <c r="D273" s="1443"/>
      <c r="E273" s="549"/>
      <c r="F273" s="1062"/>
    </row>
    <row r="274" spans="1:8">
      <c r="A274" s="201"/>
      <c r="B274" s="188" t="s">
        <v>275</v>
      </c>
      <c r="C274" s="174"/>
      <c r="D274" s="1443"/>
      <c r="E274" s="549"/>
      <c r="F274" s="1062"/>
    </row>
    <row r="275" spans="1:8">
      <c r="A275" s="201"/>
      <c r="B275" s="188"/>
      <c r="C275" s="174"/>
      <c r="D275" s="1443"/>
      <c r="E275" s="549"/>
      <c r="F275" s="1062"/>
    </row>
    <row r="276" spans="1:8" ht="25.5">
      <c r="A276" s="168"/>
      <c r="B276" s="207" t="s">
        <v>1284</v>
      </c>
      <c r="C276" s="170"/>
      <c r="D276" s="1444"/>
      <c r="E276" s="825"/>
      <c r="F276" s="1142"/>
    </row>
    <row r="277" spans="1:8">
      <c r="A277" s="168"/>
      <c r="B277" s="205"/>
      <c r="C277" s="170"/>
      <c r="D277" s="1444"/>
      <c r="E277" s="825"/>
      <c r="F277" s="1142"/>
    </row>
    <row r="278" spans="1:8">
      <c r="A278" s="168" t="s">
        <v>1481</v>
      </c>
      <c r="B278" s="205" t="s">
        <v>2949</v>
      </c>
      <c r="C278" s="170" t="s">
        <v>31</v>
      </c>
      <c r="D278" s="204">
        <v>3</v>
      </c>
      <c r="E278" s="825"/>
      <c r="F278" s="1142">
        <f>D278*E278</f>
        <v>0</v>
      </c>
    </row>
    <row r="279" spans="1:8">
      <c r="A279" s="168"/>
      <c r="B279" s="205"/>
      <c r="C279" s="170"/>
      <c r="D279" s="204"/>
      <c r="E279" s="825"/>
      <c r="F279" s="1142"/>
    </row>
    <row r="280" spans="1:8">
      <c r="A280" s="174"/>
      <c r="B280" s="241" t="s">
        <v>1482</v>
      </c>
      <c r="C280" s="174"/>
      <c r="D280" s="176"/>
      <c r="E280" s="549"/>
      <c r="F280" s="1062"/>
    </row>
    <row r="281" spans="1:8">
      <c r="A281" s="174"/>
      <c r="B281" s="241"/>
      <c r="C281" s="174"/>
      <c r="D281" s="176"/>
      <c r="E281" s="549"/>
      <c r="F281" s="1062"/>
    </row>
    <row r="282" spans="1:8" ht="38.25">
      <c r="A282" s="174"/>
      <c r="B282" s="184" t="s">
        <v>1483</v>
      </c>
      <c r="C282" s="174"/>
      <c r="D282" s="176"/>
      <c r="E282" s="549"/>
      <c r="F282" s="1062"/>
    </row>
    <row r="283" spans="1:8">
      <c r="A283" s="174"/>
      <c r="B283" s="261"/>
      <c r="C283" s="174"/>
      <c r="D283" s="176"/>
      <c r="E283" s="549"/>
      <c r="F283" s="1062"/>
    </row>
    <row r="284" spans="1:8" ht="25.5">
      <c r="A284" s="174" t="s">
        <v>1484</v>
      </c>
      <c r="B284" s="1445" t="s">
        <v>1485</v>
      </c>
      <c r="C284" s="174" t="s">
        <v>31</v>
      </c>
      <c r="D284" s="176">
        <v>2</v>
      </c>
      <c r="E284" s="549"/>
      <c r="F284" s="1062">
        <f>E284*D284</f>
        <v>0</v>
      </c>
      <c r="H284" s="1446"/>
    </row>
    <row r="285" spans="1:8">
      <c r="A285" s="233"/>
      <c r="B285" s="239"/>
      <c r="C285" s="170"/>
      <c r="D285" s="204"/>
      <c r="E285" s="825"/>
      <c r="F285" s="1142"/>
    </row>
    <row r="286" spans="1:8" ht="25.5">
      <c r="A286" s="174" t="s">
        <v>1486</v>
      </c>
      <c r="B286" s="1445" t="s">
        <v>1487</v>
      </c>
      <c r="C286" s="174" t="s">
        <v>31</v>
      </c>
      <c r="D286" s="176">
        <v>5</v>
      </c>
      <c r="E286" s="549"/>
      <c r="F286" s="1062">
        <f>E286*D286</f>
        <v>0</v>
      </c>
    </row>
    <row r="287" spans="1:8">
      <c r="A287" s="168"/>
      <c r="B287" s="205"/>
      <c r="C287" s="170"/>
      <c r="D287" s="204"/>
      <c r="E287" s="825"/>
      <c r="F287" s="1142"/>
    </row>
    <row r="288" spans="1:8">
      <c r="A288" s="170"/>
      <c r="B288" s="197" t="s">
        <v>1118</v>
      </c>
      <c r="C288" s="170"/>
      <c r="D288" s="196"/>
      <c r="E288" s="825"/>
      <c r="F288" s="1142"/>
    </row>
    <row r="289" spans="1:6">
      <c r="A289" s="170"/>
      <c r="B289" s="205"/>
      <c r="C289" s="170"/>
      <c r="D289" s="196"/>
      <c r="E289" s="825"/>
      <c r="F289" s="1142"/>
    </row>
    <row r="290" spans="1:6">
      <c r="A290" s="170"/>
      <c r="B290" s="197" t="s">
        <v>1358</v>
      </c>
      <c r="C290" s="170"/>
      <c r="D290" s="196"/>
      <c r="E290" s="825"/>
      <c r="F290" s="1142"/>
    </row>
    <row r="291" spans="1:6">
      <c r="A291" s="201"/>
      <c r="B291" s="189"/>
      <c r="C291" s="174"/>
      <c r="D291" s="1230"/>
      <c r="E291" s="549"/>
      <c r="F291" s="1062"/>
    </row>
    <row r="292" spans="1:6" ht="25.5">
      <c r="A292" s="170"/>
      <c r="B292" s="207" t="s">
        <v>1359</v>
      </c>
      <c r="C292" s="170"/>
      <c r="D292" s="196"/>
      <c r="E292" s="825"/>
      <c r="F292" s="1142"/>
    </row>
    <row r="293" spans="1:6">
      <c r="A293" s="170"/>
      <c r="B293" s="205"/>
      <c r="C293" s="170"/>
      <c r="D293" s="196"/>
      <c r="E293" s="825"/>
      <c r="F293" s="1142"/>
    </row>
    <row r="294" spans="1:6">
      <c r="A294" s="170" t="s">
        <v>1360</v>
      </c>
      <c r="B294" s="359" t="s">
        <v>1361</v>
      </c>
      <c r="C294" s="170" t="s">
        <v>209</v>
      </c>
      <c r="D294" s="196">
        <v>14</v>
      </c>
      <c r="E294" s="825"/>
      <c r="F294" s="1142">
        <f>D294*E294</f>
        <v>0</v>
      </c>
    </row>
    <row r="295" spans="1:6">
      <c r="A295" s="170"/>
      <c r="B295" s="359"/>
      <c r="C295" s="170"/>
      <c r="D295" s="196"/>
      <c r="E295" s="825"/>
      <c r="F295" s="1142"/>
    </row>
    <row r="296" spans="1:6">
      <c r="A296" s="170"/>
      <c r="B296" s="359"/>
      <c r="C296" s="170"/>
      <c r="D296" s="196"/>
      <c r="E296" s="825"/>
      <c r="F296" s="1142"/>
    </row>
    <row r="297" spans="1:6">
      <c r="A297" s="168"/>
      <c r="B297" s="995"/>
      <c r="C297" s="170"/>
      <c r="D297" s="204"/>
      <c r="E297" s="825"/>
      <c r="F297" s="1142"/>
    </row>
    <row r="298" spans="1:6">
      <c r="A298" s="1416"/>
      <c r="B298" s="132"/>
      <c r="C298" s="133"/>
      <c r="D298" s="133"/>
      <c r="E298" s="123" t="s">
        <v>48</v>
      </c>
      <c r="F298" s="1417">
        <f>SUM(F240:F297)</f>
        <v>0</v>
      </c>
    </row>
    <row r="299" spans="1:6">
      <c r="A299" s="168"/>
      <c r="B299" s="995"/>
      <c r="C299" s="170"/>
      <c r="D299" s="204"/>
      <c r="E299" s="825"/>
      <c r="F299" s="1142"/>
    </row>
    <row r="300" spans="1:6">
      <c r="A300" s="170"/>
      <c r="B300" s="197" t="s">
        <v>1119</v>
      </c>
      <c r="C300" s="170"/>
      <c r="D300" s="196"/>
      <c r="E300" s="825"/>
      <c r="F300" s="1142"/>
    </row>
    <row r="301" spans="1:6">
      <c r="A301" s="201"/>
      <c r="B301" s="189"/>
      <c r="C301" s="174"/>
      <c r="D301" s="1230"/>
      <c r="E301" s="549"/>
      <c r="F301" s="1062"/>
    </row>
    <row r="302" spans="1:6" ht="25.5">
      <c r="A302" s="170"/>
      <c r="B302" s="379" t="s">
        <v>1120</v>
      </c>
      <c r="C302" s="170"/>
      <c r="D302" s="196"/>
      <c r="E302" s="825"/>
      <c r="F302" s="1142"/>
    </row>
    <row r="303" spans="1:6">
      <c r="A303" s="170"/>
      <c r="B303" s="379"/>
      <c r="C303" s="170"/>
      <c r="D303" s="196"/>
      <c r="E303" s="825"/>
      <c r="F303" s="1142"/>
    </row>
    <row r="304" spans="1:6">
      <c r="A304" s="170" t="s">
        <v>1121</v>
      </c>
      <c r="B304" s="205" t="s">
        <v>1362</v>
      </c>
      <c r="C304" s="170" t="s">
        <v>209</v>
      </c>
      <c r="D304" s="196">
        <v>45</v>
      </c>
      <c r="E304" s="825"/>
      <c r="F304" s="1142">
        <f>D304*E304</f>
        <v>0</v>
      </c>
    </row>
    <row r="305" spans="1:6">
      <c r="A305" s="170"/>
      <c r="B305" s="205"/>
      <c r="C305" s="170"/>
      <c r="D305" s="196"/>
      <c r="E305" s="825"/>
      <c r="F305" s="1142"/>
    </row>
    <row r="306" spans="1:6">
      <c r="A306" s="170"/>
      <c r="B306" s="1447" t="s">
        <v>343</v>
      </c>
      <c r="C306" s="170"/>
      <c r="D306" s="196"/>
      <c r="E306" s="825"/>
      <c r="F306" s="1142"/>
    </row>
    <row r="307" spans="1:6">
      <c r="A307" s="170"/>
      <c r="B307" s="1447"/>
      <c r="C307" s="170"/>
      <c r="D307" s="196"/>
      <c r="E307" s="825"/>
      <c r="F307" s="1142"/>
    </row>
    <row r="308" spans="1:6">
      <c r="A308" s="1079" t="s">
        <v>1488</v>
      </c>
      <c r="B308" s="202" t="s">
        <v>1489</v>
      </c>
      <c r="C308" s="170" t="s">
        <v>88</v>
      </c>
      <c r="D308" s="196">
        <v>5</v>
      </c>
      <c r="E308" s="825"/>
      <c r="F308" s="1142">
        <f>D308*E308</f>
        <v>0</v>
      </c>
    </row>
    <row r="309" spans="1:6">
      <c r="A309" s="170"/>
      <c r="B309" s="205"/>
      <c r="C309" s="170"/>
      <c r="D309" s="196"/>
      <c r="E309" s="825"/>
      <c r="F309" s="1142"/>
    </row>
    <row r="310" spans="1:6">
      <c r="A310" s="1079" t="s">
        <v>1490</v>
      </c>
      <c r="B310" s="202" t="s">
        <v>1491</v>
      </c>
      <c r="C310" s="170" t="s">
        <v>88</v>
      </c>
      <c r="D310" s="196">
        <v>20</v>
      </c>
      <c r="E310" s="825"/>
      <c r="F310" s="1142">
        <f>D310*E310</f>
        <v>0</v>
      </c>
    </row>
    <row r="311" spans="1:6">
      <c r="A311" s="170"/>
      <c r="B311" s="202"/>
      <c r="C311" s="170"/>
      <c r="D311" s="196"/>
      <c r="E311" s="825"/>
      <c r="F311" s="1003"/>
    </row>
    <row r="312" spans="1:6">
      <c r="A312" s="1079" t="s">
        <v>1492</v>
      </c>
      <c r="B312" s="205" t="s">
        <v>1493</v>
      </c>
      <c r="C312" s="170" t="s">
        <v>88</v>
      </c>
      <c r="D312" s="196">
        <v>10</v>
      </c>
      <c r="E312" s="825"/>
      <c r="F312" s="1142">
        <f>D312*E312</f>
        <v>0</v>
      </c>
    </row>
    <row r="313" spans="1:6">
      <c r="A313" s="168"/>
      <c r="B313" s="205"/>
      <c r="C313" s="170"/>
      <c r="D313" s="196"/>
      <c r="E313" s="825"/>
      <c r="F313" s="1142"/>
    </row>
    <row r="314" spans="1:6">
      <c r="A314" s="201"/>
      <c r="B314" s="66"/>
      <c r="C314" s="170"/>
      <c r="D314" s="196"/>
      <c r="E314" s="825"/>
      <c r="F314" s="1142"/>
    </row>
    <row r="315" spans="1:6" ht="14.25">
      <c r="A315" s="1079" t="s">
        <v>1934</v>
      </c>
      <c r="B315" s="66" t="s">
        <v>1494</v>
      </c>
      <c r="C315" s="170" t="s">
        <v>9</v>
      </c>
      <c r="D315" s="196">
        <v>1</v>
      </c>
      <c r="E315" s="825"/>
      <c r="F315" s="1142">
        <f>D315*E315</f>
        <v>0</v>
      </c>
    </row>
    <row r="316" spans="1:6">
      <c r="A316" s="1079"/>
      <c r="B316" s="66"/>
      <c r="C316" s="170"/>
      <c r="D316" s="196"/>
      <c r="E316" s="825"/>
      <c r="F316" s="1142"/>
    </row>
    <row r="317" spans="1:6">
      <c r="A317" s="1079"/>
      <c r="B317" s="66"/>
      <c r="C317" s="170"/>
      <c r="D317" s="196"/>
      <c r="E317" s="825"/>
      <c r="F317" s="1142"/>
    </row>
    <row r="318" spans="1:6">
      <c r="A318" s="1079"/>
      <c r="B318" s="66"/>
      <c r="C318" s="170"/>
      <c r="D318" s="196"/>
      <c r="E318" s="825"/>
      <c r="F318" s="1142"/>
    </row>
    <row r="319" spans="1:6">
      <c r="A319" s="1079"/>
      <c r="B319" s="66"/>
      <c r="C319" s="170"/>
      <c r="D319" s="196"/>
      <c r="E319" s="825"/>
      <c r="F319" s="1142"/>
    </row>
    <row r="320" spans="1:6">
      <c r="A320" s="1079"/>
      <c r="B320" s="66"/>
      <c r="C320" s="170"/>
      <c r="D320" s="196"/>
      <c r="E320" s="825"/>
      <c r="F320" s="1142"/>
    </row>
    <row r="321" spans="1:6">
      <c r="A321" s="1079"/>
      <c r="B321" s="66"/>
      <c r="C321" s="170"/>
      <c r="D321" s="196"/>
      <c r="E321" s="825"/>
      <c r="F321" s="1142"/>
    </row>
    <row r="322" spans="1:6">
      <c r="A322" s="1079"/>
      <c r="B322" s="66"/>
      <c r="C322" s="170"/>
      <c r="D322" s="196"/>
      <c r="E322" s="825"/>
      <c r="F322" s="1142"/>
    </row>
    <row r="323" spans="1:6">
      <c r="A323" s="1079"/>
      <c r="B323" s="66"/>
      <c r="C323" s="170"/>
      <c r="D323" s="196"/>
      <c r="E323" s="825"/>
      <c r="F323" s="1142"/>
    </row>
    <row r="324" spans="1:6">
      <c r="A324" s="1079"/>
      <c r="B324" s="66"/>
      <c r="C324" s="170"/>
      <c r="D324" s="196"/>
      <c r="E324" s="825"/>
      <c r="F324" s="1142"/>
    </row>
    <row r="325" spans="1:6">
      <c r="A325" s="1079"/>
      <c r="B325" s="66"/>
      <c r="C325" s="170"/>
      <c r="D325" s="196"/>
      <c r="E325" s="825"/>
      <c r="F325" s="1142"/>
    </row>
    <row r="326" spans="1:6">
      <c r="A326" s="1079"/>
      <c r="B326" s="66"/>
      <c r="C326" s="170"/>
      <c r="D326" s="196"/>
      <c r="E326" s="825"/>
      <c r="F326" s="1142"/>
    </row>
    <row r="327" spans="1:6">
      <c r="A327" s="1079"/>
      <c r="B327" s="66"/>
      <c r="C327" s="170"/>
      <c r="D327" s="196"/>
      <c r="E327" s="825"/>
      <c r="F327" s="1142"/>
    </row>
    <row r="328" spans="1:6">
      <c r="A328" s="1079"/>
      <c r="B328" s="66"/>
      <c r="C328" s="170"/>
      <c r="D328" s="196"/>
      <c r="E328" s="825"/>
      <c r="F328" s="1142"/>
    </row>
    <row r="329" spans="1:6">
      <c r="A329" s="1079"/>
      <c r="B329" s="66"/>
      <c r="C329" s="170"/>
      <c r="D329" s="196"/>
      <c r="E329" s="825"/>
      <c r="F329" s="1142"/>
    </row>
    <row r="330" spans="1:6">
      <c r="A330" s="1079"/>
      <c r="B330" s="66"/>
      <c r="C330" s="170"/>
      <c r="D330" s="196"/>
      <c r="E330" s="825"/>
      <c r="F330" s="1142"/>
    </row>
    <row r="331" spans="1:6">
      <c r="A331" s="1079"/>
      <c r="B331" s="66"/>
      <c r="C331" s="170"/>
      <c r="D331" s="196"/>
      <c r="E331" s="825"/>
      <c r="F331" s="1142"/>
    </row>
    <row r="332" spans="1:6">
      <c r="A332" s="1079"/>
      <c r="B332" s="66"/>
      <c r="C332" s="170"/>
      <c r="D332" s="196"/>
      <c r="E332" s="825"/>
      <c r="F332" s="1142"/>
    </row>
    <row r="333" spans="1:6">
      <c r="A333" s="1079"/>
      <c r="B333" s="66"/>
      <c r="C333" s="170"/>
      <c r="D333" s="196"/>
      <c r="E333" s="825"/>
      <c r="F333" s="1142"/>
    </row>
    <row r="334" spans="1:6">
      <c r="A334" s="1079"/>
      <c r="B334" s="66"/>
      <c r="C334" s="170"/>
      <c r="D334" s="196"/>
      <c r="E334" s="825"/>
      <c r="F334" s="1142"/>
    </row>
    <row r="335" spans="1:6">
      <c r="A335" s="1079"/>
      <c r="B335" s="66"/>
      <c r="C335" s="170"/>
      <c r="D335" s="196"/>
      <c r="E335" s="825"/>
      <c r="F335" s="1142"/>
    </row>
    <row r="336" spans="1:6">
      <c r="A336" s="1079"/>
      <c r="B336" s="66"/>
      <c r="C336" s="170"/>
      <c r="D336" s="196"/>
      <c r="E336" s="825"/>
      <c r="F336" s="1142"/>
    </row>
    <row r="337" spans="1:6">
      <c r="A337" s="1079"/>
      <c r="B337" s="66"/>
      <c r="C337" s="170"/>
      <c r="D337" s="196"/>
      <c r="E337" s="825"/>
      <c r="F337" s="1142"/>
    </row>
    <row r="338" spans="1:6">
      <c r="A338" s="1079"/>
      <c r="B338" s="66"/>
      <c r="C338" s="170"/>
      <c r="D338" s="196"/>
      <c r="E338" s="825"/>
      <c r="F338" s="1142"/>
    </row>
    <row r="339" spans="1:6">
      <c r="A339" s="1079"/>
      <c r="B339" s="66"/>
      <c r="C339" s="170"/>
      <c r="D339" s="196"/>
      <c r="E339" s="825"/>
      <c r="F339" s="1142"/>
    </row>
    <row r="340" spans="1:6">
      <c r="A340" s="1079"/>
      <c r="B340" s="66"/>
      <c r="C340" s="170"/>
      <c r="D340" s="196"/>
      <c r="E340" s="825"/>
      <c r="F340" s="1142"/>
    </row>
    <row r="341" spans="1:6">
      <c r="A341" s="1079"/>
      <c r="B341" s="66"/>
      <c r="C341" s="170"/>
      <c r="D341" s="196"/>
      <c r="E341" s="825"/>
      <c r="F341" s="1142"/>
    </row>
    <row r="342" spans="1:6">
      <c r="A342" s="1079"/>
      <c r="B342" s="66"/>
      <c r="C342" s="170"/>
      <c r="D342" s="196"/>
      <c r="E342" s="825"/>
      <c r="F342" s="1142"/>
    </row>
    <row r="343" spans="1:6">
      <c r="A343" s="1079"/>
      <c r="B343" s="66"/>
      <c r="C343" s="170"/>
      <c r="D343" s="196"/>
      <c r="E343" s="825"/>
      <c r="F343" s="1142"/>
    </row>
    <row r="344" spans="1:6">
      <c r="A344" s="1079"/>
      <c r="B344" s="66"/>
      <c r="C344" s="170"/>
      <c r="D344" s="196"/>
      <c r="E344" s="825"/>
      <c r="F344" s="1142"/>
    </row>
    <row r="345" spans="1:6">
      <c r="A345" s="1079"/>
      <c r="B345" s="66"/>
      <c r="C345" s="170"/>
      <c r="D345" s="196"/>
      <c r="E345" s="825"/>
      <c r="F345" s="1142"/>
    </row>
    <row r="346" spans="1:6">
      <c r="A346" s="1079"/>
      <c r="B346" s="66"/>
      <c r="C346" s="170"/>
      <c r="D346" s="196"/>
      <c r="E346" s="825"/>
      <c r="F346" s="1142"/>
    </row>
    <row r="347" spans="1:6">
      <c r="A347" s="1448"/>
      <c r="B347" s="381"/>
      <c r="C347" s="1387"/>
      <c r="D347" s="1389"/>
      <c r="E347" s="1390"/>
      <c r="F347" s="1391"/>
    </row>
    <row r="348" spans="1:6">
      <c r="A348" s="1379"/>
      <c r="B348" s="1392"/>
      <c r="C348" s="1393"/>
      <c r="D348" s="1449"/>
      <c r="E348" s="1395" t="s">
        <v>48</v>
      </c>
      <c r="F348" s="1396">
        <f>SUM(F299:F347)</f>
        <v>0</v>
      </c>
    </row>
    <row r="349" spans="1:6">
      <c r="A349" s="1450"/>
      <c r="B349" s="1451"/>
      <c r="C349" s="1450"/>
      <c r="D349" s="1452"/>
      <c r="E349" s="1399"/>
      <c r="F349" s="1400"/>
    </row>
    <row r="350" spans="1:6">
      <c r="A350" s="1453"/>
      <c r="B350" s="1454" t="s">
        <v>70</v>
      </c>
      <c r="C350" s="469"/>
      <c r="D350" s="1455"/>
      <c r="E350" s="1456"/>
      <c r="F350" s="1457"/>
    </row>
    <row r="351" spans="1:6">
      <c r="A351" s="233"/>
      <c r="B351" s="239"/>
      <c r="C351" s="170"/>
      <c r="D351" s="196"/>
      <c r="E351" s="825"/>
      <c r="F351" s="1142"/>
    </row>
    <row r="352" spans="1:6">
      <c r="A352" s="233"/>
      <c r="B352" s="1357" t="s">
        <v>994</v>
      </c>
      <c r="C352" s="170"/>
      <c r="D352" s="196"/>
      <c r="E352" s="825"/>
      <c r="F352" s="1142">
        <f>F65</f>
        <v>0</v>
      </c>
    </row>
    <row r="353" spans="1:6">
      <c r="A353" s="233"/>
      <c r="B353" s="1357" t="s">
        <v>995</v>
      </c>
      <c r="C353" s="170"/>
      <c r="D353" s="196"/>
      <c r="E353" s="825"/>
      <c r="F353" s="1142">
        <f>F129</f>
        <v>0</v>
      </c>
    </row>
    <row r="354" spans="1:6">
      <c r="A354" s="233"/>
      <c r="B354" s="1357" t="s">
        <v>996</v>
      </c>
      <c r="C354" s="170"/>
      <c r="D354" s="196"/>
      <c r="E354" s="825"/>
      <c r="F354" s="1142">
        <f>F179</f>
        <v>0</v>
      </c>
    </row>
    <row r="355" spans="1:6">
      <c r="A355" s="233"/>
      <c r="B355" s="1357" t="s">
        <v>997</v>
      </c>
      <c r="C355" s="170"/>
      <c r="D355" s="196"/>
      <c r="E355" s="825"/>
      <c r="F355" s="1142">
        <f>F239</f>
        <v>0</v>
      </c>
    </row>
    <row r="356" spans="1:6">
      <c r="A356" s="233"/>
      <c r="B356" s="1357" t="s">
        <v>998</v>
      </c>
      <c r="C356" s="170"/>
      <c r="D356" s="196"/>
      <c r="E356" s="825"/>
      <c r="F356" s="1142">
        <f>F298</f>
        <v>0</v>
      </c>
    </row>
    <row r="357" spans="1:6">
      <c r="A357" s="233"/>
      <c r="B357" s="1357" t="s">
        <v>999</v>
      </c>
      <c r="C357" s="170"/>
      <c r="D357" s="196"/>
      <c r="E357" s="825"/>
      <c r="F357" s="1142">
        <f>F348</f>
        <v>0</v>
      </c>
    </row>
    <row r="358" spans="1:6">
      <c r="A358" s="233"/>
      <c r="B358" s="1357"/>
      <c r="C358" s="170"/>
      <c r="D358" s="196"/>
      <c r="E358" s="825"/>
      <c r="F358" s="1142"/>
    </row>
    <row r="359" spans="1:6">
      <c r="A359" s="233"/>
      <c r="B359" s="239"/>
      <c r="C359" s="170"/>
      <c r="D359" s="196"/>
      <c r="E359" s="825"/>
      <c r="F359" s="1142"/>
    </row>
    <row r="360" spans="1:6">
      <c r="A360" s="233"/>
      <c r="B360" s="239"/>
      <c r="C360" s="170"/>
      <c r="D360" s="196"/>
      <c r="E360" s="825"/>
      <c r="F360" s="1142"/>
    </row>
    <row r="361" spans="1:6">
      <c r="A361" s="233"/>
      <c r="B361" s="239"/>
      <c r="C361" s="170"/>
      <c r="D361" s="196"/>
      <c r="E361" s="825"/>
      <c r="F361" s="1142"/>
    </row>
    <row r="362" spans="1:6">
      <c r="A362" s="233"/>
      <c r="B362" s="239"/>
      <c r="C362" s="170"/>
      <c r="D362" s="196"/>
      <c r="E362" s="825"/>
      <c r="F362" s="1142"/>
    </row>
    <row r="363" spans="1:6">
      <c r="A363" s="233"/>
      <c r="B363" s="239"/>
      <c r="C363" s="170"/>
      <c r="D363" s="196"/>
      <c r="E363" s="825"/>
      <c r="F363" s="1142"/>
    </row>
    <row r="364" spans="1:6">
      <c r="A364" s="233"/>
      <c r="B364" s="239"/>
      <c r="C364" s="170"/>
      <c r="D364" s="196"/>
      <c r="E364" s="825"/>
      <c r="F364" s="1142"/>
    </row>
    <row r="365" spans="1:6">
      <c r="A365" s="233"/>
      <c r="B365" s="239"/>
      <c r="C365" s="170"/>
      <c r="D365" s="196"/>
      <c r="E365" s="825"/>
      <c r="F365" s="1142"/>
    </row>
    <row r="366" spans="1:6">
      <c r="A366" s="233"/>
      <c r="B366" s="239"/>
      <c r="C366" s="170"/>
      <c r="D366" s="196"/>
      <c r="E366" s="825"/>
      <c r="F366" s="1142"/>
    </row>
    <row r="367" spans="1:6">
      <c r="A367" s="233"/>
      <c r="B367" s="239"/>
      <c r="C367" s="170"/>
      <c r="D367" s="196"/>
      <c r="E367" s="825"/>
      <c r="F367" s="1142"/>
    </row>
    <row r="368" spans="1:6">
      <c r="A368" s="233"/>
      <c r="B368" s="239"/>
      <c r="C368" s="170"/>
      <c r="D368" s="196"/>
      <c r="E368" s="825"/>
      <c r="F368" s="1142"/>
    </row>
    <row r="369" spans="1:6">
      <c r="A369" s="233"/>
      <c r="B369" s="239"/>
      <c r="C369" s="170"/>
      <c r="D369" s="196"/>
      <c r="E369" s="825"/>
      <c r="F369" s="1142"/>
    </row>
    <row r="370" spans="1:6">
      <c r="A370" s="233"/>
      <c r="B370" s="239"/>
      <c r="C370" s="170"/>
      <c r="D370" s="196"/>
      <c r="E370" s="825"/>
      <c r="F370" s="1142"/>
    </row>
    <row r="371" spans="1:6">
      <c r="A371" s="233"/>
      <c r="B371" s="239"/>
      <c r="C371" s="170"/>
      <c r="D371" s="196"/>
      <c r="E371" s="825"/>
      <c r="F371" s="1142"/>
    </row>
    <row r="372" spans="1:6">
      <c r="A372" s="233"/>
      <c r="B372" s="239"/>
      <c r="C372" s="170"/>
      <c r="D372" s="196"/>
      <c r="E372" s="825"/>
      <c r="F372" s="1142"/>
    </row>
    <row r="373" spans="1:6">
      <c r="A373" s="233"/>
      <c r="B373" s="239"/>
      <c r="C373" s="170"/>
      <c r="D373" s="196"/>
      <c r="E373" s="825"/>
      <c r="F373" s="1142"/>
    </row>
    <row r="374" spans="1:6">
      <c r="A374" s="233"/>
      <c r="B374" s="239"/>
      <c r="C374" s="170"/>
      <c r="D374" s="196"/>
      <c r="E374" s="825"/>
      <c r="F374" s="1142"/>
    </row>
    <row r="375" spans="1:6">
      <c r="A375" s="233"/>
      <c r="B375" s="239"/>
      <c r="C375" s="170"/>
      <c r="D375" s="196"/>
      <c r="E375" s="825"/>
      <c r="F375" s="1142"/>
    </row>
    <row r="376" spans="1:6">
      <c r="A376" s="233"/>
      <c r="B376" s="239"/>
      <c r="C376" s="170"/>
      <c r="D376" s="196"/>
      <c r="E376" s="825"/>
      <c r="F376" s="1142"/>
    </row>
    <row r="377" spans="1:6">
      <c r="A377" s="233"/>
      <c r="B377" s="239"/>
      <c r="C377" s="170"/>
      <c r="D377" s="196"/>
      <c r="E377" s="825"/>
      <c r="F377" s="1142"/>
    </row>
    <row r="378" spans="1:6">
      <c r="A378" s="233"/>
      <c r="B378" s="239"/>
      <c r="C378" s="170"/>
      <c r="D378" s="196"/>
      <c r="E378" s="825"/>
      <c r="F378" s="1142"/>
    </row>
    <row r="379" spans="1:6">
      <c r="A379" s="233"/>
      <c r="B379" s="239"/>
      <c r="C379" s="170"/>
      <c r="D379" s="196"/>
      <c r="E379" s="825"/>
      <c r="F379" s="1142"/>
    </row>
    <row r="380" spans="1:6">
      <c r="A380" s="233"/>
      <c r="B380" s="239"/>
      <c r="C380" s="170"/>
      <c r="D380" s="196"/>
      <c r="E380" s="825"/>
      <c r="F380" s="1142"/>
    </row>
    <row r="381" spans="1:6">
      <c r="A381" s="233"/>
      <c r="B381" s="239"/>
      <c r="C381" s="170"/>
      <c r="D381" s="196"/>
      <c r="E381" s="825"/>
      <c r="F381" s="1142"/>
    </row>
    <row r="382" spans="1:6">
      <c r="A382" s="233"/>
      <c r="B382" s="239"/>
      <c r="C382" s="170"/>
      <c r="D382" s="196"/>
      <c r="E382" s="825"/>
      <c r="F382" s="1142"/>
    </row>
    <row r="383" spans="1:6">
      <c r="A383" s="233"/>
      <c r="B383" s="239"/>
      <c r="C383" s="170"/>
      <c r="D383" s="196"/>
      <c r="E383" s="825"/>
      <c r="F383" s="1142"/>
    </row>
    <row r="384" spans="1:6">
      <c r="A384" s="233"/>
      <c r="B384" s="239"/>
      <c r="C384" s="170"/>
      <c r="D384" s="196"/>
      <c r="E384" s="825"/>
      <c r="F384" s="1142"/>
    </row>
    <row r="385" spans="1:6">
      <c r="A385" s="233"/>
      <c r="B385" s="239"/>
      <c r="C385" s="170"/>
      <c r="D385" s="196"/>
      <c r="E385" s="825"/>
      <c r="F385" s="1142"/>
    </row>
    <row r="386" spans="1:6">
      <c r="A386" s="233"/>
      <c r="B386" s="239"/>
      <c r="C386" s="170"/>
      <c r="D386" s="196"/>
      <c r="E386" s="825"/>
      <c r="F386" s="1142"/>
    </row>
    <row r="387" spans="1:6">
      <c r="A387" s="233"/>
      <c r="B387" s="239"/>
      <c r="C387" s="170"/>
      <c r="D387" s="196"/>
      <c r="E387" s="825"/>
      <c r="F387" s="1142"/>
    </row>
    <row r="388" spans="1:6">
      <c r="A388" s="233"/>
      <c r="B388" s="239"/>
      <c r="C388" s="170"/>
      <c r="D388" s="196"/>
      <c r="E388" s="825"/>
      <c r="F388" s="1142"/>
    </row>
    <row r="389" spans="1:6">
      <c r="A389" s="233"/>
      <c r="B389" s="239"/>
      <c r="C389" s="170"/>
      <c r="D389" s="196"/>
      <c r="E389" s="825"/>
      <c r="F389" s="1142"/>
    </row>
    <row r="390" spans="1:6">
      <c r="A390" s="233"/>
      <c r="B390" s="239"/>
      <c r="C390" s="170"/>
      <c r="D390" s="196"/>
      <c r="E390" s="825"/>
      <c r="F390" s="1142"/>
    </row>
    <row r="391" spans="1:6">
      <c r="A391" s="233"/>
      <c r="B391" s="239"/>
      <c r="C391" s="170"/>
      <c r="D391" s="196"/>
      <c r="E391" s="825"/>
      <c r="F391" s="1142"/>
    </row>
    <row r="392" spans="1:6">
      <c r="A392" s="233"/>
      <c r="B392" s="239"/>
      <c r="C392" s="170"/>
      <c r="D392" s="196"/>
      <c r="E392" s="825"/>
      <c r="F392" s="1142"/>
    </row>
    <row r="393" spans="1:6">
      <c r="A393" s="233"/>
      <c r="B393" s="239"/>
      <c r="C393" s="170"/>
      <c r="D393" s="196"/>
      <c r="E393" s="825"/>
      <c r="F393" s="1142"/>
    </row>
    <row r="394" spans="1:6">
      <c r="A394" s="233"/>
      <c r="B394" s="239"/>
      <c r="C394" s="170"/>
      <c r="D394" s="196"/>
      <c r="E394" s="825"/>
      <c r="F394" s="1142"/>
    </row>
    <row r="395" spans="1:6">
      <c r="A395" s="233"/>
      <c r="B395" s="239"/>
      <c r="C395" s="170"/>
      <c r="D395" s="196"/>
      <c r="E395" s="825"/>
      <c r="F395" s="1142"/>
    </row>
    <row r="396" spans="1:6">
      <c r="A396" s="233"/>
      <c r="B396" s="239"/>
      <c r="C396" s="170"/>
      <c r="D396" s="196"/>
      <c r="E396" s="825"/>
      <c r="F396" s="1142"/>
    </row>
    <row r="397" spans="1:6">
      <c r="A397" s="233"/>
      <c r="B397" s="239"/>
      <c r="C397" s="170"/>
      <c r="D397" s="196"/>
      <c r="E397" s="825"/>
      <c r="F397" s="1142"/>
    </row>
    <row r="398" spans="1:6">
      <c r="A398" s="233"/>
      <c r="B398" s="239"/>
      <c r="C398" s="170"/>
      <c r="D398" s="196"/>
      <c r="E398" s="825"/>
      <c r="F398" s="1142"/>
    </row>
    <row r="399" spans="1:6">
      <c r="A399" s="233"/>
      <c r="B399" s="239"/>
      <c r="C399" s="170"/>
      <c r="D399" s="196"/>
      <c r="E399" s="825"/>
      <c r="F399" s="1142"/>
    </row>
    <row r="400" spans="1:6">
      <c r="A400" s="233"/>
      <c r="B400" s="239"/>
      <c r="C400" s="170"/>
      <c r="D400" s="196"/>
      <c r="E400" s="825"/>
      <c r="F400" s="1142"/>
    </row>
    <row r="401" spans="1:6">
      <c r="A401" s="233"/>
      <c r="B401" s="239"/>
      <c r="C401" s="170"/>
      <c r="D401" s="196"/>
      <c r="E401" s="825"/>
      <c r="F401" s="1142"/>
    </row>
    <row r="402" spans="1:6">
      <c r="A402" s="233"/>
      <c r="B402" s="239"/>
      <c r="C402" s="170"/>
      <c r="D402" s="196"/>
      <c r="E402" s="825"/>
      <c r="F402" s="1142"/>
    </row>
    <row r="403" spans="1:6">
      <c r="A403" s="233"/>
      <c r="B403" s="239"/>
      <c r="C403" s="170"/>
      <c r="D403" s="196"/>
      <c r="E403" s="825"/>
      <c r="F403" s="1142"/>
    </row>
    <row r="404" spans="1:6">
      <c r="A404" s="233"/>
      <c r="B404" s="239"/>
      <c r="C404" s="170"/>
      <c r="D404" s="196"/>
      <c r="E404" s="825"/>
      <c r="F404" s="1142"/>
    </row>
    <row r="405" spans="1:6">
      <c r="A405" s="233"/>
      <c r="B405" s="239"/>
      <c r="C405" s="170"/>
      <c r="D405" s="196"/>
      <c r="E405" s="825"/>
      <c r="F405" s="1142"/>
    </row>
    <row r="406" spans="1:6">
      <c r="A406" s="233"/>
      <c r="B406" s="239"/>
      <c r="C406" s="170"/>
      <c r="D406" s="196"/>
      <c r="E406" s="825"/>
      <c r="F406" s="1142"/>
    </row>
    <row r="407" spans="1:6">
      <c r="A407" s="233"/>
      <c r="B407" s="239"/>
      <c r="C407" s="170"/>
      <c r="D407" s="203"/>
      <c r="E407" s="825"/>
      <c r="F407" s="1142"/>
    </row>
    <row r="408" spans="1:6">
      <c r="A408" s="233"/>
      <c r="B408" s="239"/>
      <c r="C408" s="170"/>
      <c r="D408" s="203"/>
      <c r="E408" s="825"/>
      <c r="F408" s="1142"/>
    </row>
    <row r="409" spans="1:6">
      <c r="A409" s="233"/>
      <c r="B409" s="239"/>
      <c r="C409" s="170"/>
      <c r="D409" s="203"/>
      <c r="E409" s="825"/>
      <c r="F409" s="1142"/>
    </row>
    <row r="410" spans="1:6">
      <c r="A410" s="233"/>
      <c r="B410" s="239"/>
      <c r="C410" s="170"/>
      <c r="D410" s="203"/>
      <c r="E410" s="825"/>
      <c r="F410" s="1142"/>
    </row>
    <row r="411" spans="1:6">
      <c r="A411" s="233"/>
      <c r="B411" s="239"/>
      <c r="C411" s="170"/>
      <c r="D411" s="203"/>
      <c r="E411" s="825"/>
      <c r="F411" s="1142"/>
    </row>
    <row r="412" spans="1:6">
      <c r="A412" s="233"/>
      <c r="B412" s="239"/>
      <c r="C412" s="170"/>
      <c r="D412" s="203"/>
      <c r="E412" s="825"/>
      <c r="F412" s="1142"/>
    </row>
    <row r="413" spans="1:6">
      <c r="A413" s="233"/>
      <c r="B413" s="239"/>
      <c r="C413" s="170"/>
      <c r="D413" s="203"/>
      <c r="E413" s="825"/>
      <c r="F413" s="1142"/>
    </row>
    <row r="414" spans="1:6">
      <c r="A414" s="233"/>
      <c r="B414" s="239"/>
      <c r="C414" s="170"/>
      <c r="D414" s="203"/>
      <c r="E414" s="825"/>
      <c r="F414" s="1142"/>
    </row>
    <row r="415" spans="1:6">
      <c r="A415" s="233"/>
      <c r="B415" s="239"/>
      <c r="C415" s="170"/>
      <c r="D415" s="203"/>
      <c r="E415" s="825"/>
      <c r="F415" s="1142"/>
    </row>
    <row r="416" spans="1:6">
      <c r="A416" s="1379"/>
      <c r="B416" s="1392"/>
      <c r="C416" s="1393"/>
      <c r="D416" s="1458"/>
      <c r="E416" s="1459" t="s">
        <v>71</v>
      </c>
      <c r="F416" s="1396">
        <f>SUM(F350:F415)</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7" fitToHeight="3" orientation="portrait" r:id="rId1"/>
  <headerFooter>
    <oddFooter>&amp;LBill No. &amp;A&amp;R&amp;A/&amp;P</oddFooter>
  </headerFooter>
  <rowBreaks count="6" manualBreakCount="6">
    <brk id="65" max="5" man="1"/>
    <brk id="129" max="5" man="1"/>
    <brk id="179" max="5" man="1"/>
    <brk id="239" max="5" man="1"/>
    <brk id="298" max="5" man="1"/>
    <brk id="348"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5:I16"/>
  <sheetViews>
    <sheetView view="pageBreakPreview" zoomScale="60" zoomScaleNormal="100" workbookViewId="0">
      <selection activeCell="L32" sqref="L32"/>
    </sheetView>
  </sheetViews>
  <sheetFormatPr defaultRowHeight="15"/>
  <sheetData>
    <row r="15" spans="1:9" ht="26.25">
      <c r="D15" s="1766" t="s">
        <v>1767</v>
      </c>
    </row>
    <row r="16" spans="1:9" ht="55.5" customHeight="1">
      <c r="A16" s="3420" t="s">
        <v>1768</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showGridLines="0" view="pageBreakPreview" zoomScaleNormal="100" zoomScaleSheetLayoutView="100" workbookViewId="0">
      <selection activeCell="H19" sqref="H19"/>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20.42578125" style="892" customWidth="1"/>
    <col min="7" max="7" width="15" style="2" bestFit="1" customWidth="1"/>
    <col min="8" max="8" width="11.85546875" style="2" bestFit="1" customWidth="1"/>
    <col min="9"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1.85546875" style="2" bestFit="1" customWidth="1"/>
    <col min="265"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1.85546875" style="2" bestFit="1" customWidth="1"/>
    <col min="521"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1.85546875" style="2" bestFit="1" customWidth="1"/>
    <col min="777"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1.85546875" style="2" bestFit="1" customWidth="1"/>
    <col min="1033"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1.85546875" style="2" bestFit="1" customWidth="1"/>
    <col min="1289"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1.85546875" style="2" bestFit="1" customWidth="1"/>
    <col min="1545"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1.85546875" style="2" bestFit="1" customWidth="1"/>
    <col min="1801"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1.85546875" style="2" bestFit="1" customWidth="1"/>
    <col min="2057"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1.85546875" style="2" bestFit="1" customWidth="1"/>
    <col min="2313"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1.85546875" style="2" bestFit="1" customWidth="1"/>
    <col min="2569"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1.85546875" style="2" bestFit="1" customWidth="1"/>
    <col min="2825"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1.85546875" style="2" bestFit="1" customWidth="1"/>
    <col min="3081"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1.85546875" style="2" bestFit="1" customWidth="1"/>
    <col min="3337"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1.85546875" style="2" bestFit="1" customWidth="1"/>
    <col min="3593"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1.85546875" style="2" bestFit="1" customWidth="1"/>
    <col min="3849"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1.85546875" style="2" bestFit="1" customWidth="1"/>
    <col min="4105"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1.85546875" style="2" bestFit="1" customWidth="1"/>
    <col min="4361"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1.85546875" style="2" bestFit="1" customWidth="1"/>
    <col min="4617"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1.85546875" style="2" bestFit="1" customWidth="1"/>
    <col min="4873"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1.85546875" style="2" bestFit="1" customWidth="1"/>
    <col min="5129"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1.85546875" style="2" bestFit="1" customWidth="1"/>
    <col min="5385"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1.85546875" style="2" bestFit="1" customWidth="1"/>
    <col min="5641"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1.85546875" style="2" bestFit="1" customWidth="1"/>
    <col min="5897"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1.85546875" style="2" bestFit="1" customWidth="1"/>
    <col min="6153"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1.85546875" style="2" bestFit="1" customWidth="1"/>
    <col min="6409"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1.85546875" style="2" bestFit="1" customWidth="1"/>
    <col min="6665"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1.85546875" style="2" bestFit="1" customWidth="1"/>
    <col min="6921"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1.85546875" style="2" bestFit="1" customWidth="1"/>
    <col min="7177"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1.85546875" style="2" bestFit="1" customWidth="1"/>
    <col min="7433"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1.85546875" style="2" bestFit="1" customWidth="1"/>
    <col min="7689"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1.85546875" style="2" bestFit="1" customWidth="1"/>
    <col min="7945"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1.85546875" style="2" bestFit="1" customWidth="1"/>
    <col min="8201"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1.85546875" style="2" bestFit="1" customWidth="1"/>
    <col min="8457"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1.85546875" style="2" bestFit="1" customWidth="1"/>
    <col min="8713"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1.85546875" style="2" bestFit="1" customWidth="1"/>
    <col min="8969"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1.85546875" style="2" bestFit="1" customWidth="1"/>
    <col min="9225"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1.85546875" style="2" bestFit="1" customWidth="1"/>
    <col min="9481"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1.85546875" style="2" bestFit="1" customWidth="1"/>
    <col min="9737"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1.85546875" style="2" bestFit="1" customWidth="1"/>
    <col min="9993"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1.85546875" style="2" bestFit="1" customWidth="1"/>
    <col min="10249"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1.85546875" style="2" bestFit="1" customWidth="1"/>
    <col min="10505"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1.85546875" style="2" bestFit="1" customWidth="1"/>
    <col min="10761"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1.85546875" style="2" bestFit="1" customWidth="1"/>
    <col min="11017"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1.85546875" style="2" bestFit="1" customWidth="1"/>
    <col min="11273"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1.85546875" style="2" bestFit="1" customWidth="1"/>
    <col min="11529"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1.85546875" style="2" bestFit="1" customWidth="1"/>
    <col min="11785"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1.85546875" style="2" bestFit="1" customWidth="1"/>
    <col min="12041"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1.85546875" style="2" bestFit="1" customWidth="1"/>
    <col min="12297"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1.85546875" style="2" bestFit="1" customWidth="1"/>
    <col min="12553"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1.85546875" style="2" bestFit="1" customWidth="1"/>
    <col min="12809"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1.85546875" style="2" bestFit="1" customWidth="1"/>
    <col min="13065"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1.85546875" style="2" bestFit="1" customWidth="1"/>
    <col min="13321"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1.85546875" style="2" bestFit="1" customWidth="1"/>
    <col min="13577"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1.85546875" style="2" bestFit="1" customWidth="1"/>
    <col min="13833"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1.85546875" style="2" bestFit="1" customWidth="1"/>
    <col min="14089"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1.85546875" style="2" bestFit="1" customWidth="1"/>
    <col min="14345"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1.85546875" style="2" bestFit="1" customWidth="1"/>
    <col min="14601"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1.85546875" style="2" bestFit="1" customWidth="1"/>
    <col min="14857"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1.85546875" style="2" bestFit="1" customWidth="1"/>
    <col min="15113"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1.85546875" style="2" bestFit="1" customWidth="1"/>
    <col min="15369"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1.85546875" style="2" bestFit="1" customWidth="1"/>
    <col min="15625"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1.85546875" style="2" bestFit="1" customWidth="1"/>
    <col min="15881"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1.85546875" style="2" bestFit="1" customWidth="1"/>
    <col min="16137"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2529</v>
      </c>
      <c r="E2" s="421"/>
      <c r="F2" s="421"/>
      <c r="G2" s="1"/>
    </row>
    <row r="3" spans="1:7" ht="20.100000000000001" customHeight="1">
      <c r="A3" s="5" t="s">
        <v>1495</v>
      </c>
      <c r="B3" s="57"/>
      <c r="C3" s="87"/>
      <c r="D3" s="87"/>
      <c r="E3" s="747"/>
      <c r="F3" s="747"/>
      <c r="G3" s="89"/>
    </row>
    <row r="4" spans="1:7" ht="20.100000000000001" customHeight="1">
      <c r="A4" s="5" t="s">
        <v>1496</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2" t="s">
        <v>6</v>
      </c>
      <c r="G6" s="16"/>
    </row>
    <row r="7" spans="1:7">
      <c r="A7" s="17"/>
      <c r="B7" s="18"/>
      <c r="C7" s="17"/>
      <c r="D7" s="19"/>
      <c r="E7" s="757" t="s">
        <v>160</v>
      </c>
      <c r="F7" s="758" t="s">
        <v>160</v>
      </c>
      <c r="G7" s="16"/>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1460"/>
      <c r="B11" s="338" t="s">
        <v>2666</v>
      </c>
      <c r="C11" s="1374"/>
      <c r="D11" s="1375"/>
      <c r="E11" s="1371"/>
      <c r="F11" s="1372"/>
      <c r="G11" s="73"/>
    </row>
    <row r="12" spans="1:7">
      <c r="A12" s="1460"/>
      <c r="B12" s="1376"/>
      <c r="C12" s="1374"/>
      <c r="D12" s="1375"/>
      <c r="E12" s="1371"/>
      <c r="F12" s="1372"/>
      <c r="G12" s="73"/>
    </row>
    <row r="13" spans="1:7">
      <c r="A13" s="174"/>
      <c r="B13" s="1157" t="s">
        <v>166</v>
      </c>
      <c r="C13" s="545"/>
      <c r="D13" s="1158"/>
      <c r="E13" s="1377"/>
      <c r="F13" s="1332"/>
      <c r="G13" s="73"/>
    </row>
    <row r="14" spans="1:7">
      <c r="A14" s="458"/>
      <c r="B14" s="1378"/>
      <c r="C14" s="545"/>
      <c r="D14" s="1197"/>
      <c r="E14" s="1196"/>
      <c r="F14" s="1260"/>
      <c r="G14" s="73"/>
    </row>
    <row r="15" spans="1:7">
      <c r="A15" s="1093"/>
      <c r="B15" s="1175" t="s">
        <v>277</v>
      </c>
      <c r="C15" s="1087"/>
      <c r="D15" s="1176"/>
      <c r="E15" s="1194"/>
      <c r="F15" s="1235"/>
      <c r="G15" s="73"/>
    </row>
    <row r="16" spans="1:7">
      <c r="A16" s="1093"/>
      <c r="B16" s="1175"/>
      <c r="C16" s="1087"/>
      <c r="D16" s="1176"/>
      <c r="E16" s="1194"/>
      <c r="F16" s="1235"/>
      <c r="G16" s="73"/>
    </row>
    <row r="17" spans="1:7">
      <c r="A17" s="1093"/>
      <c r="B17" s="1191" t="s">
        <v>278</v>
      </c>
      <c r="C17" s="545"/>
      <c r="D17" s="1192"/>
      <c r="E17" s="1194"/>
      <c r="F17" s="1235"/>
      <c r="G17" s="73"/>
    </row>
    <row r="18" spans="1:7">
      <c r="A18" s="1093"/>
      <c r="B18" s="1191"/>
      <c r="C18" s="545"/>
      <c r="D18" s="1236"/>
      <c r="E18" s="1194"/>
      <c r="F18" s="1235"/>
      <c r="G18" s="73"/>
    </row>
    <row r="19" spans="1:7" ht="25.5">
      <c r="A19" s="1093"/>
      <c r="B19" s="1193" t="s">
        <v>1374</v>
      </c>
      <c r="C19" s="545"/>
      <c r="D19" s="1236"/>
      <c r="E19" s="1194"/>
      <c r="F19" s="1235"/>
      <c r="G19" s="73"/>
    </row>
    <row r="20" spans="1:7">
      <c r="A20" s="1093"/>
      <c r="B20" s="1237"/>
      <c r="C20" s="545"/>
      <c r="D20" s="1236"/>
      <c r="E20" s="1194"/>
      <c r="F20" s="1235"/>
      <c r="G20" s="73"/>
    </row>
    <row r="21" spans="1:7">
      <c r="A21" s="1093" t="s">
        <v>486</v>
      </c>
      <c r="B21" s="1238" t="s">
        <v>1375</v>
      </c>
      <c r="C21" s="545" t="s">
        <v>88</v>
      </c>
      <c r="D21" s="1192">
        <v>124.53</v>
      </c>
      <c r="E21" s="1194"/>
      <c r="F21" s="1239">
        <f>E21*D21</f>
        <v>0</v>
      </c>
      <c r="G21" s="73"/>
    </row>
    <row r="22" spans="1:7">
      <c r="A22" s="1093" t="s">
        <v>280</v>
      </c>
      <c r="B22" s="1238" t="s">
        <v>1376</v>
      </c>
      <c r="C22" s="545" t="s">
        <v>88</v>
      </c>
      <c r="D22" s="1192">
        <v>53.045999999999999</v>
      </c>
      <c r="E22" s="1194"/>
      <c r="F22" s="1239">
        <f>E22*D22</f>
        <v>0</v>
      </c>
      <c r="G22" s="73"/>
    </row>
    <row r="23" spans="1:7">
      <c r="A23" s="1093"/>
      <c r="B23" s="1238"/>
      <c r="C23" s="545"/>
      <c r="D23" s="1192"/>
      <c r="E23" s="1194"/>
      <c r="F23" s="1239"/>
      <c r="G23" s="73"/>
    </row>
    <row r="24" spans="1:7">
      <c r="A24" s="1093"/>
      <c r="B24" s="1191" t="s">
        <v>282</v>
      </c>
      <c r="C24" s="545"/>
      <c r="D24" s="1192"/>
      <c r="E24" s="1189"/>
      <c r="F24" s="1095"/>
      <c r="G24" s="73"/>
    </row>
    <row r="25" spans="1:7">
      <c r="A25" s="1093"/>
      <c r="B25" s="1191"/>
      <c r="C25" s="545"/>
      <c r="D25" s="1192"/>
      <c r="E25" s="1189"/>
      <c r="F25" s="1095"/>
      <c r="G25" s="73"/>
    </row>
    <row r="26" spans="1:7" ht="25.5">
      <c r="A26" s="1093"/>
      <c r="B26" s="1240" t="s">
        <v>488</v>
      </c>
      <c r="C26" s="545"/>
      <c r="D26" s="1192"/>
      <c r="E26" s="1189"/>
      <c r="F26" s="1095"/>
      <c r="G26" s="73"/>
    </row>
    <row r="27" spans="1:7">
      <c r="A27" s="1093"/>
      <c r="B27" s="1237"/>
      <c r="C27" s="545"/>
      <c r="D27" s="1192"/>
      <c r="E27" s="1189"/>
      <c r="F27" s="1095"/>
      <c r="G27" s="73"/>
    </row>
    <row r="28" spans="1:7">
      <c r="A28" s="1093" t="s">
        <v>489</v>
      </c>
      <c r="B28" s="1238" t="s">
        <v>490</v>
      </c>
      <c r="C28" s="545" t="s">
        <v>88</v>
      </c>
      <c r="D28" s="1192">
        <v>6</v>
      </c>
      <c r="E28" s="1166"/>
      <c r="F28" s="1095">
        <f>E28*D28</f>
        <v>0</v>
      </c>
      <c r="G28" s="73"/>
    </row>
    <row r="29" spans="1:7">
      <c r="A29" s="1093" t="s">
        <v>491</v>
      </c>
      <c r="B29" s="1238" t="s">
        <v>1102</v>
      </c>
      <c r="C29" s="545" t="s">
        <v>88</v>
      </c>
      <c r="D29" s="1192">
        <v>3</v>
      </c>
      <c r="E29" s="1166"/>
      <c r="F29" s="1095">
        <f>E29*D29</f>
        <v>0</v>
      </c>
      <c r="G29" s="73"/>
    </row>
    <row r="30" spans="1:7">
      <c r="A30" s="1093" t="s">
        <v>354</v>
      </c>
      <c r="B30" s="1238" t="s">
        <v>1376</v>
      </c>
      <c r="C30" s="545" t="s">
        <v>88</v>
      </c>
      <c r="D30" s="1192">
        <v>1</v>
      </c>
      <c r="E30" s="1166"/>
      <c r="F30" s="1095">
        <f>E30*D30</f>
        <v>0</v>
      </c>
      <c r="G30" s="73"/>
    </row>
    <row r="31" spans="1:7">
      <c r="A31" s="1093"/>
      <c r="B31" s="1241"/>
      <c r="C31" s="545"/>
      <c r="D31" s="1192"/>
      <c r="E31" s="1189"/>
      <c r="F31" s="1095"/>
      <c r="G31" s="73"/>
    </row>
    <row r="32" spans="1:7">
      <c r="A32" s="1093"/>
      <c r="B32" s="1242" t="s">
        <v>284</v>
      </c>
      <c r="C32" s="545"/>
      <c r="D32" s="1192"/>
      <c r="E32" s="1189"/>
      <c r="F32" s="1095"/>
      <c r="G32" s="73"/>
    </row>
    <row r="33" spans="1:7">
      <c r="A33" s="1093"/>
      <c r="B33" s="1238"/>
      <c r="C33" s="545"/>
      <c r="D33" s="1192"/>
      <c r="E33" s="1189"/>
      <c r="F33" s="1095"/>
      <c r="G33" s="73"/>
    </row>
    <row r="34" spans="1:7">
      <c r="A34" s="1093"/>
      <c r="B34" s="1243" t="s">
        <v>285</v>
      </c>
      <c r="C34" s="545"/>
      <c r="D34" s="1192"/>
      <c r="E34" s="1189"/>
      <c r="F34" s="1095"/>
      <c r="G34" s="73"/>
    </row>
    <row r="35" spans="1:7">
      <c r="A35" s="1093"/>
      <c r="B35" s="1243"/>
      <c r="C35" s="545"/>
      <c r="D35" s="1192"/>
      <c r="E35" s="1189"/>
      <c r="F35" s="1095"/>
      <c r="G35" s="73"/>
    </row>
    <row r="36" spans="1:7" ht="25.5">
      <c r="A36" s="1093"/>
      <c r="B36" s="1240" t="s">
        <v>497</v>
      </c>
      <c r="C36" s="545"/>
      <c r="D36" s="1192"/>
      <c r="E36" s="1189"/>
      <c r="F36" s="1095"/>
      <c r="G36" s="73"/>
    </row>
    <row r="37" spans="1:7">
      <c r="A37" s="1093"/>
      <c r="B37" s="1238"/>
      <c r="C37" s="545"/>
      <c r="D37" s="1192"/>
      <c r="E37" s="1189"/>
      <c r="F37" s="1095"/>
      <c r="G37" s="73"/>
    </row>
    <row r="38" spans="1:7" ht="25.5">
      <c r="A38" s="1244" t="s">
        <v>287</v>
      </c>
      <c r="B38" s="1238" t="s">
        <v>495</v>
      </c>
      <c r="C38" s="545" t="s">
        <v>96</v>
      </c>
      <c r="D38" s="1192">
        <v>62.27</v>
      </c>
      <c r="E38" s="1189"/>
      <c r="F38" s="1095">
        <f>E38*D38</f>
        <v>0</v>
      </c>
      <c r="G38" s="73"/>
    </row>
    <row r="39" spans="1:7">
      <c r="A39" s="1244"/>
      <c r="B39" s="1238"/>
      <c r="C39" s="545"/>
      <c r="D39" s="1192"/>
      <c r="E39" s="1189"/>
      <c r="F39" s="1095"/>
      <c r="G39" s="73"/>
    </row>
    <row r="40" spans="1:7" ht="25.5">
      <c r="A40" s="1244" t="s">
        <v>289</v>
      </c>
      <c r="B40" s="1238" t="s">
        <v>290</v>
      </c>
      <c r="C40" s="545" t="s">
        <v>96</v>
      </c>
      <c r="D40" s="1192">
        <v>3.1</v>
      </c>
      <c r="E40" s="1189"/>
      <c r="F40" s="1095">
        <f>E40*D40</f>
        <v>0</v>
      </c>
      <c r="G40" s="73"/>
    </row>
    <row r="41" spans="1:7">
      <c r="A41" s="1093"/>
      <c r="B41" s="1238"/>
      <c r="C41" s="900"/>
      <c r="D41" s="1245"/>
      <c r="E41" s="1189"/>
      <c r="F41" s="1095"/>
      <c r="G41" s="73"/>
    </row>
    <row r="42" spans="1:7">
      <c r="A42" s="1093"/>
      <c r="B42" s="1190" t="s">
        <v>291</v>
      </c>
      <c r="C42" s="1048"/>
      <c r="D42" s="1246"/>
      <c r="E42" s="1189"/>
      <c r="F42" s="1095"/>
      <c r="G42" s="73"/>
    </row>
    <row r="43" spans="1:7">
      <c r="A43" s="1093"/>
      <c r="B43" s="1190"/>
      <c r="C43" s="1087"/>
      <c r="D43" s="1188"/>
      <c r="E43" s="1189"/>
      <c r="F43" s="1095"/>
      <c r="G43" s="73"/>
    </row>
    <row r="44" spans="1:7" ht="38.25">
      <c r="A44" s="1093"/>
      <c r="B44" s="1180" t="s">
        <v>1377</v>
      </c>
      <c r="C44" s="1087"/>
      <c r="D44" s="1188"/>
      <c r="E44" s="1189"/>
      <c r="F44" s="1095"/>
      <c r="G44" s="73"/>
    </row>
    <row r="45" spans="1:7">
      <c r="A45" s="1093"/>
      <c r="B45" s="1094"/>
      <c r="C45" s="1087"/>
      <c r="D45" s="1188"/>
      <c r="E45" s="1189"/>
      <c r="F45" s="1095"/>
      <c r="G45" s="73"/>
    </row>
    <row r="46" spans="1:7">
      <c r="A46" s="1093" t="s">
        <v>411</v>
      </c>
      <c r="B46" s="1247" t="s">
        <v>499</v>
      </c>
      <c r="C46" s="1087" t="s">
        <v>88</v>
      </c>
      <c r="D46" s="1188">
        <f>D22+D21</f>
        <v>177.57599999999999</v>
      </c>
      <c r="E46" s="1194"/>
      <c r="F46" s="1095">
        <f>E46*D46</f>
        <v>0</v>
      </c>
      <c r="G46" s="73"/>
    </row>
    <row r="47" spans="1:7" s="57" customFormat="1">
      <c r="A47" s="1093"/>
      <c r="B47" s="1247"/>
      <c r="C47" s="1087"/>
      <c r="D47" s="1188"/>
      <c r="E47" s="1194"/>
      <c r="F47" s="1095"/>
      <c r="G47" s="79"/>
    </row>
    <row r="48" spans="1:7">
      <c r="A48" s="1093" t="s">
        <v>294</v>
      </c>
      <c r="B48" s="1094" t="s">
        <v>282</v>
      </c>
      <c r="C48" s="1087" t="s">
        <v>88</v>
      </c>
      <c r="D48" s="1188">
        <v>10</v>
      </c>
      <c r="E48" s="1194"/>
      <c r="F48" s="1095">
        <f>E48*D48</f>
        <v>0</v>
      </c>
      <c r="G48" s="73"/>
    </row>
    <row r="49" spans="1:7" s="57" customFormat="1">
      <c r="A49" s="1093"/>
      <c r="B49" s="1094"/>
      <c r="C49" s="1087"/>
      <c r="D49" s="1188"/>
      <c r="E49" s="1194"/>
      <c r="F49" s="1095"/>
      <c r="G49" s="791"/>
    </row>
    <row r="50" spans="1:7">
      <c r="A50" s="1093"/>
      <c r="B50" s="1175" t="s">
        <v>500</v>
      </c>
      <c r="C50" s="1087"/>
      <c r="D50" s="1176"/>
      <c r="E50" s="1010"/>
      <c r="F50" s="1095"/>
      <c r="G50" s="73"/>
    </row>
    <row r="51" spans="1:7">
      <c r="A51" s="1093"/>
      <c r="B51" s="1094"/>
      <c r="C51" s="1087"/>
      <c r="D51" s="1176"/>
      <c r="E51" s="1010"/>
      <c r="F51" s="1095"/>
      <c r="G51" s="73"/>
    </row>
    <row r="52" spans="1:7" ht="25.5">
      <c r="A52" s="1093"/>
      <c r="B52" s="1091" t="s">
        <v>501</v>
      </c>
      <c r="C52" s="1087"/>
      <c r="D52" s="1176"/>
      <c r="E52" s="1010"/>
      <c r="F52" s="1095"/>
      <c r="G52" s="73"/>
    </row>
    <row r="53" spans="1:7">
      <c r="A53" s="1093"/>
      <c r="B53" s="1094"/>
      <c r="C53" s="1087"/>
      <c r="D53" s="1176"/>
      <c r="E53" s="1010"/>
      <c r="F53" s="1095"/>
      <c r="G53" s="73"/>
    </row>
    <row r="54" spans="1:7" ht="25.5">
      <c r="A54" s="1093" t="s">
        <v>1330</v>
      </c>
      <c r="B54" s="1094" t="s">
        <v>298</v>
      </c>
      <c r="C54" s="1087" t="s">
        <v>88</v>
      </c>
      <c r="D54" s="1172">
        <v>6.51</v>
      </c>
      <c r="E54" s="1010"/>
      <c r="F54" s="1095">
        <f>D54*E54</f>
        <v>0</v>
      </c>
      <c r="G54" s="73"/>
    </row>
    <row r="55" spans="1:7" s="57" customFormat="1">
      <c r="A55" s="1093"/>
      <c r="B55" s="1094"/>
      <c r="C55" s="1087"/>
      <c r="D55" s="1172"/>
      <c r="E55" s="1010"/>
      <c r="F55" s="1095"/>
      <c r="G55" s="79"/>
    </row>
    <row r="56" spans="1:7">
      <c r="A56" s="1244"/>
      <c r="B56" s="1175" t="s">
        <v>301</v>
      </c>
      <c r="C56" s="1087"/>
      <c r="D56" s="1172"/>
      <c r="E56" s="1010"/>
      <c r="F56" s="1095"/>
      <c r="G56" s="73"/>
    </row>
    <row r="57" spans="1:7">
      <c r="A57" s="1244"/>
      <c r="B57" s="1175"/>
      <c r="C57" s="1087"/>
      <c r="D57" s="1172"/>
      <c r="E57" s="1010"/>
      <c r="F57" s="1095"/>
      <c r="G57" s="73"/>
    </row>
    <row r="58" spans="1:7" ht="25.5">
      <c r="A58" s="1244"/>
      <c r="B58" s="1180" t="s">
        <v>1332</v>
      </c>
      <c r="C58" s="1087"/>
      <c r="D58" s="1172"/>
      <c r="E58" s="1010"/>
      <c r="F58" s="1095"/>
      <c r="G58" s="73"/>
    </row>
    <row r="59" spans="1:7">
      <c r="A59" s="1244"/>
      <c r="B59" s="1180"/>
      <c r="C59" s="1087"/>
      <c r="D59" s="1172"/>
      <c r="E59" s="1010"/>
      <c r="F59" s="1095"/>
      <c r="G59" s="73"/>
    </row>
    <row r="60" spans="1:7" ht="25.5">
      <c r="A60" s="1093" t="s">
        <v>304</v>
      </c>
      <c r="B60" s="1094" t="s">
        <v>298</v>
      </c>
      <c r="C60" s="1087" t="s">
        <v>1333</v>
      </c>
      <c r="D60" s="1172">
        <v>31.36</v>
      </c>
      <c r="E60" s="1010"/>
      <c r="F60" s="1095">
        <f>D60*E60</f>
        <v>0</v>
      </c>
      <c r="G60" s="73"/>
    </row>
    <row r="61" spans="1:7">
      <c r="A61" s="1093"/>
      <c r="B61" s="1094"/>
      <c r="C61" s="1087"/>
      <c r="D61" s="1172"/>
      <c r="E61" s="1010"/>
      <c r="F61" s="1095"/>
      <c r="G61" s="73"/>
    </row>
    <row r="62" spans="1:7">
      <c r="A62" s="1087"/>
      <c r="B62" s="1094"/>
      <c r="C62" s="1087"/>
      <c r="D62" s="1172"/>
      <c r="E62" s="1010"/>
      <c r="F62" s="1177"/>
      <c r="G62" s="73"/>
    </row>
    <row r="63" spans="1:7">
      <c r="A63" s="1087"/>
      <c r="B63" s="1094"/>
      <c r="C63" s="1087"/>
      <c r="D63" s="1172"/>
      <c r="E63" s="1010"/>
      <c r="F63" s="1177"/>
      <c r="G63" s="73"/>
    </row>
    <row r="64" spans="1:7">
      <c r="A64" s="1461"/>
      <c r="B64" s="1462"/>
      <c r="C64" s="1463"/>
      <c r="D64" s="1464"/>
      <c r="E64" s="1465" t="s">
        <v>48</v>
      </c>
      <c r="F64" s="1466">
        <f>SUM(F8:F63)</f>
        <v>0</v>
      </c>
      <c r="G64" s="73"/>
    </row>
    <row r="65" spans="1:7">
      <c r="A65" s="1087"/>
      <c r="B65" s="1094"/>
      <c r="C65" s="1087"/>
      <c r="D65" s="1172"/>
      <c r="E65" s="1010"/>
      <c r="F65" s="1177"/>
      <c r="G65" s="73"/>
    </row>
    <row r="66" spans="1:7">
      <c r="A66" s="545"/>
      <c r="B66" s="1467" t="s">
        <v>306</v>
      </c>
      <c r="C66" s="545"/>
      <c r="D66" s="1007"/>
      <c r="E66" s="1171"/>
      <c r="F66" s="1167"/>
      <c r="G66" s="73"/>
    </row>
    <row r="67" spans="1:7">
      <c r="A67" s="545"/>
      <c r="B67" s="907"/>
      <c r="C67" s="545"/>
      <c r="D67" s="1007"/>
      <c r="E67" s="1171"/>
      <c r="F67" s="1167"/>
      <c r="G67" s="73"/>
    </row>
    <row r="68" spans="1:7">
      <c r="A68" s="545"/>
      <c r="B68" s="1467" t="s">
        <v>307</v>
      </c>
      <c r="C68" s="545"/>
      <c r="D68" s="1007"/>
      <c r="E68" s="1171"/>
      <c r="F68" s="1167"/>
      <c r="G68" s="73"/>
    </row>
    <row r="69" spans="1:7">
      <c r="A69" s="545"/>
      <c r="B69" s="907"/>
      <c r="C69" s="545"/>
      <c r="D69" s="1007"/>
      <c r="E69" s="1171"/>
      <c r="F69" s="1167"/>
      <c r="G69" s="73"/>
    </row>
    <row r="70" spans="1:7">
      <c r="A70" s="545"/>
      <c r="B70" s="1169" t="s">
        <v>168</v>
      </c>
      <c r="C70" s="545"/>
      <c r="D70" s="1007"/>
      <c r="E70" s="1171"/>
      <c r="F70" s="1167"/>
      <c r="G70" s="73"/>
    </row>
    <row r="71" spans="1:7">
      <c r="A71" s="545"/>
      <c r="B71" s="1169"/>
      <c r="C71" s="545"/>
      <c r="D71" s="1007"/>
      <c r="E71" s="1171"/>
      <c r="F71" s="1167"/>
      <c r="G71" s="73"/>
    </row>
    <row r="72" spans="1:7">
      <c r="A72" s="545"/>
      <c r="B72" s="1051" t="s">
        <v>309</v>
      </c>
      <c r="C72" s="545"/>
      <c r="D72" s="1007"/>
      <c r="E72" s="1171"/>
      <c r="F72" s="1167"/>
      <c r="G72" s="73"/>
    </row>
    <row r="73" spans="1:7">
      <c r="A73" s="545"/>
      <c r="B73" s="907"/>
      <c r="C73" s="545"/>
      <c r="D73" s="1007"/>
      <c r="E73" s="1171"/>
      <c r="F73" s="1167"/>
      <c r="G73" s="73"/>
    </row>
    <row r="74" spans="1:7" ht="38.25">
      <c r="A74" s="545"/>
      <c r="B74" s="1109" t="s">
        <v>310</v>
      </c>
      <c r="C74" s="545"/>
      <c r="D74" s="1007"/>
      <c r="E74" s="1171"/>
      <c r="F74" s="1167"/>
      <c r="G74" s="73"/>
    </row>
    <row r="75" spans="1:7">
      <c r="A75" s="545"/>
      <c r="B75" s="907"/>
      <c r="C75" s="545"/>
      <c r="D75" s="1007"/>
      <c r="E75" s="1171"/>
      <c r="F75" s="1167"/>
      <c r="G75" s="73"/>
    </row>
    <row r="76" spans="1:7">
      <c r="A76" s="545" t="s">
        <v>311</v>
      </c>
      <c r="B76" s="907" t="s">
        <v>506</v>
      </c>
      <c r="C76" s="545" t="s">
        <v>88</v>
      </c>
      <c r="D76" s="1007">
        <v>3</v>
      </c>
      <c r="E76" s="1171"/>
      <c r="F76" s="1167">
        <f>D76*E76</f>
        <v>0</v>
      </c>
      <c r="G76" s="73"/>
    </row>
    <row r="77" spans="1:7">
      <c r="A77" s="545"/>
      <c r="B77" s="907"/>
      <c r="C77" s="545"/>
      <c r="D77" s="1007"/>
      <c r="E77" s="1171"/>
      <c r="F77" s="1167"/>
      <c r="G77" s="73"/>
    </row>
    <row r="78" spans="1:7">
      <c r="A78" s="545"/>
      <c r="B78" s="1051" t="s">
        <v>170</v>
      </c>
      <c r="C78" s="545"/>
      <c r="D78" s="1007"/>
      <c r="E78" s="1171"/>
      <c r="F78" s="1167"/>
      <c r="G78" s="73"/>
    </row>
    <row r="79" spans="1:7">
      <c r="A79" s="545"/>
      <c r="B79" s="1051"/>
      <c r="C79" s="545"/>
      <c r="D79" s="1007"/>
      <c r="E79" s="1171"/>
      <c r="F79" s="1167"/>
      <c r="G79" s="73"/>
    </row>
    <row r="80" spans="1:7" s="814" customFormat="1" ht="38.25">
      <c r="A80" s="545"/>
      <c r="B80" s="1109" t="s">
        <v>312</v>
      </c>
      <c r="C80" s="545"/>
      <c r="D80" s="1007"/>
      <c r="E80" s="1171"/>
      <c r="F80" s="1167"/>
      <c r="G80" s="813"/>
    </row>
    <row r="81" spans="1:7" s="814" customFormat="1">
      <c r="A81" s="545"/>
      <c r="B81" s="907"/>
      <c r="C81" s="545"/>
      <c r="D81" s="1007"/>
      <c r="E81" s="1171"/>
      <c r="F81" s="1167"/>
      <c r="G81" s="813"/>
    </row>
    <row r="82" spans="1:7" s="814" customFormat="1">
      <c r="A82" s="545" t="s">
        <v>171</v>
      </c>
      <c r="B82" s="907" t="s">
        <v>506</v>
      </c>
      <c r="C82" s="545" t="s">
        <v>88</v>
      </c>
      <c r="D82" s="1007">
        <v>96</v>
      </c>
      <c r="E82" s="1171"/>
      <c r="F82" s="1167">
        <f>D82*E82</f>
        <v>0</v>
      </c>
      <c r="G82" s="813"/>
    </row>
    <row r="83" spans="1:7" s="814" customFormat="1">
      <c r="A83" s="545"/>
      <c r="B83" s="907"/>
      <c r="C83" s="545"/>
      <c r="D83" s="1007"/>
      <c r="E83" s="1171"/>
      <c r="F83" s="1167"/>
      <c r="G83" s="813"/>
    </row>
    <row r="84" spans="1:7" s="814" customFormat="1">
      <c r="A84" s="545"/>
      <c r="B84" s="1157" t="s">
        <v>1110</v>
      </c>
      <c r="C84" s="545"/>
      <c r="D84" s="1007"/>
      <c r="E84" s="1171"/>
      <c r="F84" s="1167"/>
      <c r="G84" s="813"/>
    </row>
    <row r="85" spans="1:7">
      <c r="A85" s="545"/>
      <c r="B85" s="689"/>
      <c r="C85" s="545"/>
      <c r="D85" s="1007"/>
      <c r="E85" s="1171"/>
      <c r="F85" s="1167"/>
      <c r="G85" s="73"/>
    </row>
    <row r="86" spans="1:7">
      <c r="A86" s="545"/>
      <c r="B86" s="1051" t="s">
        <v>314</v>
      </c>
      <c r="C86" s="545"/>
      <c r="D86" s="1007"/>
      <c r="E86" s="1171"/>
      <c r="F86" s="1167"/>
      <c r="G86" s="73"/>
    </row>
    <row r="87" spans="1:7">
      <c r="A87" s="545"/>
      <c r="B87" s="907"/>
      <c r="C87" s="545"/>
      <c r="D87" s="1007"/>
      <c r="E87" s="1171"/>
      <c r="F87" s="1167"/>
      <c r="G87" s="73"/>
    </row>
    <row r="88" spans="1:7" ht="28.5" customHeight="1">
      <c r="A88" s="545"/>
      <c r="B88" s="1319" t="s">
        <v>1444</v>
      </c>
      <c r="C88" s="545"/>
      <c r="D88" s="1007"/>
      <c r="E88" s="1171"/>
      <c r="F88" s="1167"/>
      <c r="G88" s="73"/>
    </row>
    <row r="89" spans="1:7">
      <c r="A89" s="545"/>
      <c r="B89" s="907"/>
      <c r="C89" s="545"/>
      <c r="D89" s="1007"/>
      <c r="E89" s="1171"/>
      <c r="F89" s="1167"/>
      <c r="G89" s="73"/>
    </row>
    <row r="90" spans="1:7">
      <c r="A90" s="688" t="s">
        <v>315</v>
      </c>
      <c r="B90" s="907" t="s">
        <v>316</v>
      </c>
      <c r="C90" s="545" t="s">
        <v>88</v>
      </c>
      <c r="D90" s="1007">
        <v>3</v>
      </c>
      <c r="E90" s="1171"/>
      <c r="F90" s="1167">
        <f>D90*E90</f>
        <v>0</v>
      </c>
      <c r="G90" s="73"/>
    </row>
    <row r="91" spans="1:7">
      <c r="A91" s="545"/>
      <c r="B91" s="1320"/>
      <c r="C91" s="545"/>
      <c r="D91" s="1007"/>
      <c r="E91" s="1171"/>
      <c r="F91" s="1167"/>
      <c r="G91" s="73"/>
    </row>
    <row r="92" spans="1:7">
      <c r="A92" s="545"/>
      <c r="B92" s="1467" t="s">
        <v>321</v>
      </c>
      <c r="C92" s="545"/>
      <c r="D92" s="1007"/>
      <c r="E92" s="1171"/>
      <c r="F92" s="1167"/>
      <c r="G92" s="73"/>
    </row>
    <row r="93" spans="1:7">
      <c r="A93" s="545"/>
      <c r="B93" s="907"/>
      <c r="C93" s="545"/>
      <c r="D93" s="1007"/>
      <c r="E93" s="1171"/>
      <c r="F93" s="1167"/>
      <c r="G93" s="73"/>
    </row>
    <row r="94" spans="1:7">
      <c r="A94" s="545"/>
      <c r="B94" s="1169" t="s">
        <v>317</v>
      </c>
      <c r="C94" s="545"/>
      <c r="D94" s="1007"/>
      <c r="E94" s="1171"/>
      <c r="F94" s="1167"/>
      <c r="G94" s="73"/>
    </row>
    <row r="95" spans="1:7">
      <c r="A95" s="545"/>
      <c r="B95" s="1169"/>
      <c r="C95" s="545"/>
      <c r="D95" s="1007"/>
      <c r="E95" s="1171"/>
      <c r="F95" s="1167"/>
      <c r="G95" s="73"/>
    </row>
    <row r="96" spans="1:7" s="130" customFormat="1" ht="28.5" customHeight="1">
      <c r="A96" s="545"/>
      <c r="B96" s="1109" t="s">
        <v>1336</v>
      </c>
      <c r="C96" s="545"/>
      <c r="D96" s="1007"/>
      <c r="E96" s="1171"/>
      <c r="F96" s="1167"/>
      <c r="G96" s="828"/>
    </row>
    <row r="97" spans="1:7">
      <c r="A97" s="545"/>
      <c r="B97" s="907"/>
      <c r="C97" s="545"/>
      <c r="D97" s="1007"/>
      <c r="E97" s="1171"/>
      <c r="F97" s="1167"/>
      <c r="G97" s="63"/>
    </row>
    <row r="98" spans="1:7">
      <c r="A98" s="688" t="s">
        <v>322</v>
      </c>
      <c r="B98" s="907" t="s">
        <v>1445</v>
      </c>
      <c r="C98" s="545" t="s">
        <v>88</v>
      </c>
      <c r="D98" s="1007">
        <v>24</v>
      </c>
      <c r="E98" s="1171"/>
      <c r="F98" s="1167">
        <f>D98*E98</f>
        <v>0</v>
      </c>
      <c r="G98" s="73"/>
    </row>
    <row r="99" spans="1:7">
      <c r="A99" s="688"/>
      <c r="B99" s="907"/>
      <c r="C99" s="545"/>
      <c r="D99" s="1007"/>
      <c r="E99" s="1171"/>
      <c r="F99" s="1167"/>
      <c r="G99" s="73"/>
    </row>
    <row r="100" spans="1:7">
      <c r="A100" s="545"/>
      <c r="B100" s="1169" t="s">
        <v>1339</v>
      </c>
      <c r="C100" s="545"/>
      <c r="D100" s="1007"/>
      <c r="E100" s="1171"/>
      <c r="F100" s="1167"/>
      <c r="G100" s="73"/>
    </row>
    <row r="101" spans="1:7">
      <c r="A101" s="545"/>
      <c r="B101" s="1169"/>
      <c r="C101" s="545"/>
      <c r="D101" s="1007"/>
      <c r="E101" s="1171"/>
      <c r="F101" s="1167"/>
      <c r="G101" s="73"/>
    </row>
    <row r="102" spans="1:7" s="57" customFormat="1" ht="29.25" customHeight="1">
      <c r="A102" s="545"/>
      <c r="B102" s="1109" t="s">
        <v>1340</v>
      </c>
      <c r="C102" s="545"/>
      <c r="D102" s="1007"/>
      <c r="E102" s="1171"/>
      <c r="F102" s="1167"/>
      <c r="G102" s="79"/>
    </row>
    <row r="103" spans="1:7">
      <c r="A103" s="545"/>
      <c r="B103" s="907"/>
      <c r="C103" s="545"/>
      <c r="D103" s="1007"/>
      <c r="E103" s="1171"/>
      <c r="F103" s="1167"/>
      <c r="G103" s="73"/>
    </row>
    <row r="104" spans="1:7" s="130" customFormat="1">
      <c r="A104" s="688" t="s">
        <v>1341</v>
      </c>
      <c r="B104" s="907" t="s">
        <v>1445</v>
      </c>
      <c r="C104" s="545" t="s">
        <v>88</v>
      </c>
      <c r="D104" s="1007">
        <v>59</v>
      </c>
      <c r="E104" s="1171"/>
      <c r="F104" s="1167">
        <f>E104*D104</f>
        <v>0</v>
      </c>
      <c r="G104" s="828"/>
    </row>
    <row r="105" spans="1:7" s="130" customFormat="1">
      <c r="A105" s="688"/>
      <c r="B105" s="907"/>
      <c r="C105" s="545"/>
      <c r="D105" s="1007"/>
      <c r="E105" s="1171"/>
      <c r="F105" s="1167"/>
      <c r="G105" s="828"/>
    </row>
    <row r="106" spans="1:7" s="130" customFormat="1">
      <c r="A106" s="545"/>
      <c r="B106" s="1169" t="s">
        <v>1337</v>
      </c>
      <c r="C106" s="545"/>
      <c r="D106" s="1007"/>
      <c r="E106" s="1171"/>
      <c r="F106" s="1167"/>
      <c r="G106" s="828"/>
    </row>
    <row r="107" spans="1:7" s="130" customFormat="1">
      <c r="A107" s="545"/>
      <c r="B107" s="1169"/>
      <c r="C107" s="545"/>
      <c r="D107" s="1007"/>
      <c r="E107" s="1171"/>
      <c r="F107" s="1167"/>
      <c r="G107" s="828"/>
    </row>
    <row r="108" spans="1:7" ht="28.5" customHeight="1">
      <c r="A108" s="545"/>
      <c r="B108" s="1109" t="s">
        <v>1381</v>
      </c>
      <c r="C108" s="545"/>
      <c r="D108" s="1007"/>
      <c r="E108" s="1171"/>
      <c r="F108" s="1167"/>
      <c r="G108" s="63"/>
    </row>
    <row r="109" spans="1:7">
      <c r="A109" s="545"/>
      <c r="B109" s="907"/>
      <c r="C109" s="545"/>
      <c r="D109" s="1007"/>
      <c r="E109" s="1171"/>
      <c r="F109" s="1167"/>
      <c r="G109" s="63"/>
    </row>
    <row r="110" spans="1:7">
      <c r="A110" s="688" t="s">
        <v>1382</v>
      </c>
      <c r="B110" s="907" t="s">
        <v>358</v>
      </c>
      <c r="C110" s="545" t="s">
        <v>88</v>
      </c>
      <c r="D110" s="1007">
        <v>13</v>
      </c>
      <c r="E110" s="1171"/>
      <c r="F110" s="1167">
        <f>E110*D110</f>
        <v>0</v>
      </c>
      <c r="G110" s="63"/>
    </row>
    <row r="111" spans="1:7">
      <c r="A111" s="688"/>
      <c r="B111" s="907"/>
      <c r="C111" s="545"/>
      <c r="D111" s="1007"/>
      <c r="E111" s="1171"/>
      <c r="F111" s="1167"/>
      <c r="G111" s="63"/>
    </row>
    <row r="112" spans="1:7">
      <c r="A112" s="545"/>
      <c r="B112" s="1157" t="s">
        <v>172</v>
      </c>
      <c r="C112" s="545"/>
      <c r="D112" s="1007"/>
      <c r="E112" s="1171"/>
      <c r="F112" s="1167"/>
      <c r="G112" s="63"/>
    </row>
    <row r="113" spans="1:7">
      <c r="A113" s="545"/>
      <c r="B113" s="907"/>
      <c r="C113" s="545"/>
      <c r="D113" s="1007"/>
      <c r="E113" s="1171"/>
      <c r="F113" s="1167"/>
      <c r="G113" s="63"/>
    </row>
    <row r="114" spans="1:7">
      <c r="A114" s="545"/>
      <c r="B114" s="1467" t="s">
        <v>173</v>
      </c>
      <c r="C114" s="545"/>
      <c r="D114" s="1007"/>
      <c r="E114" s="1171"/>
      <c r="F114" s="1167"/>
      <c r="G114" s="63"/>
    </row>
    <row r="115" spans="1:7">
      <c r="A115" s="545"/>
      <c r="B115" s="907"/>
      <c r="C115" s="545"/>
      <c r="D115" s="1007"/>
      <c r="E115" s="1171"/>
      <c r="F115" s="1167"/>
      <c r="G115" s="63"/>
    </row>
    <row r="116" spans="1:7">
      <c r="A116" s="545"/>
      <c r="B116" s="1051" t="s">
        <v>174</v>
      </c>
      <c r="C116" s="545"/>
      <c r="D116" s="1007"/>
      <c r="E116" s="1171"/>
      <c r="F116" s="1167"/>
      <c r="G116" s="63"/>
    </row>
    <row r="117" spans="1:7">
      <c r="A117" s="545"/>
      <c r="B117" s="907"/>
      <c r="C117" s="545"/>
      <c r="D117" s="1007"/>
      <c r="E117" s="1171"/>
      <c r="F117" s="1167"/>
      <c r="G117" s="63"/>
    </row>
    <row r="118" spans="1:7">
      <c r="A118" s="545"/>
      <c r="B118" s="1109" t="s">
        <v>326</v>
      </c>
      <c r="C118" s="545"/>
      <c r="D118" s="1007"/>
      <c r="E118" s="1171"/>
      <c r="F118" s="1167"/>
      <c r="G118" s="63"/>
    </row>
    <row r="119" spans="1:7">
      <c r="A119" s="545"/>
      <c r="B119" s="1109"/>
      <c r="C119" s="545"/>
      <c r="D119" s="1007"/>
      <c r="E119" s="1171"/>
      <c r="F119" s="1167"/>
      <c r="G119" s="63"/>
    </row>
    <row r="120" spans="1:7">
      <c r="A120" s="545" t="s">
        <v>1446</v>
      </c>
      <c r="B120" s="907" t="s">
        <v>1386</v>
      </c>
      <c r="C120" s="545" t="s">
        <v>96</v>
      </c>
      <c r="D120" s="1007">
        <v>49</v>
      </c>
      <c r="E120" s="1171"/>
      <c r="F120" s="1167">
        <f>D120*E120</f>
        <v>0</v>
      </c>
      <c r="G120" s="63"/>
    </row>
    <row r="121" spans="1:7">
      <c r="A121" s="688"/>
      <c r="B121" s="907"/>
      <c r="C121" s="545"/>
      <c r="D121" s="1007"/>
      <c r="E121" s="1171"/>
      <c r="F121" s="1167"/>
      <c r="G121" s="63"/>
    </row>
    <row r="122" spans="1:7">
      <c r="A122" s="688"/>
      <c r="B122" s="907"/>
      <c r="C122" s="545"/>
      <c r="D122" s="1007"/>
      <c r="E122" s="1171"/>
      <c r="F122" s="1167"/>
      <c r="G122" s="63"/>
    </row>
    <row r="123" spans="1:7">
      <c r="A123" s="688"/>
      <c r="B123" s="907"/>
      <c r="C123" s="545"/>
      <c r="D123" s="1007"/>
      <c r="E123" s="1171"/>
      <c r="F123" s="1167"/>
      <c r="G123" s="63"/>
    </row>
    <row r="124" spans="1:7">
      <c r="A124" s="688"/>
      <c r="B124" s="907"/>
      <c r="C124" s="545"/>
      <c r="D124" s="1007"/>
      <c r="E124" s="1171"/>
      <c r="F124" s="1167"/>
      <c r="G124" s="63"/>
    </row>
    <row r="125" spans="1:7">
      <c r="A125" s="545"/>
      <c r="B125" s="907"/>
      <c r="C125" s="545"/>
      <c r="D125" s="1007"/>
      <c r="E125" s="1171"/>
      <c r="F125" s="1167"/>
      <c r="G125" s="63"/>
    </row>
    <row r="126" spans="1:7">
      <c r="A126" s="1461"/>
      <c r="B126" s="1462"/>
      <c r="C126" s="1463"/>
      <c r="D126" s="1464"/>
      <c r="E126" s="1465" t="s">
        <v>48</v>
      </c>
      <c r="F126" s="1466">
        <f>SUM(F65:F125)</f>
        <v>0</v>
      </c>
      <c r="G126" s="63"/>
    </row>
    <row r="127" spans="1:7">
      <c r="A127" s="545"/>
      <c r="B127" s="907"/>
      <c r="C127" s="545"/>
      <c r="D127" s="1007"/>
      <c r="E127" s="1171"/>
      <c r="F127" s="1167"/>
      <c r="G127" s="63"/>
    </row>
    <row r="128" spans="1:7">
      <c r="A128" s="1087"/>
      <c r="B128" s="1086" t="s">
        <v>176</v>
      </c>
      <c r="C128" s="1087"/>
      <c r="D128" s="1172"/>
      <c r="E128" s="1173"/>
      <c r="F128" s="1174"/>
      <c r="G128" s="63"/>
    </row>
    <row r="129" spans="1:7">
      <c r="A129" s="1087"/>
      <c r="B129" s="1094"/>
      <c r="C129" s="1087"/>
      <c r="D129" s="1172"/>
      <c r="E129" s="1173"/>
      <c r="F129" s="1174"/>
      <c r="G129" s="63"/>
    </row>
    <row r="130" spans="1:7">
      <c r="A130" s="1087"/>
      <c r="B130" s="1180" t="s">
        <v>177</v>
      </c>
      <c r="C130" s="1087"/>
      <c r="D130" s="1172"/>
      <c r="E130" s="1173"/>
      <c r="F130" s="1174"/>
      <c r="G130" s="63"/>
    </row>
    <row r="131" spans="1:7">
      <c r="A131" s="1087"/>
      <c r="B131" s="1094"/>
      <c r="C131" s="1087"/>
      <c r="D131" s="1172"/>
      <c r="E131" s="1173"/>
      <c r="F131" s="1174"/>
      <c r="G131" s="63"/>
    </row>
    <row r="132" spans="1:7">
      <c r="A132" s="1087" t="s">
        <v>1385</v>
      </c>
      <c r="B132" s="1094" t="s">
        <v>1497</v>
      </c>
      <c r="C132" s="1087" t="s">
        <v>96</v>
      </c>
      <c r="D132" s="1188">
        <v>373</v>
      </c>
      <c r="E132" s="1173"/>
      <c r="F132" s="1174">
        <f>D132*E132</f>
        <v>0</v>
      </c>
      <c r="G132" s="63"/>
    </row>
    <row r="133" spans="1:7">
      <c r="A133" s="1087"/>
      <c r="B133" s="1094"/>
      <c r="C133" s="1087"/>
      <c r="D133" s="1188"/>
      <c r="E133" s="1173"/>
      <c r="F133" s="1174"/>
      <c r="G133" s="63"/>
    </row>
    <row r="134" spans="1:7">
      <c r="A134" s="1087"/>
      <c r="B134" s="1175" t="s">
        <v>178</v>
      </c>
      <c r="C134" s="1087"/>
      <c r="D134" s="1172"/>
      <c r="E134" s="1173"/>
      <c r="F134" s="1174"/>
      <c r="G134" s="63"/>
    </row>
    <row r="135" spans="1:7">
      <c r="A135" s="1087"/>
      <c r="B135" s="1092"/>
      <c r="C135" s="1087"/>
      <c r="D135" s="1172"/>
      <c r="E135" s="1173"/>
      <c r="F135" s="1174"/>
      <c r="G135" s="63"/>
    </row>
    <row r="136" spans="1:7">
      <c r="A136" s="1087"/>
      <c r="B136" s="1468" t="s">
        <v>1447</v>
      </c>
      <c r="C136" s="1087"/>
      <c r="D136" s="1172"/>
      <c r="E136" s="1469"/>
      <c r="F136" s="1470"/>
    </row>
    <row r="137" spans="1:7">
      <c r="A137" s="1087"/>
      <c r="B137" s="1094"/>
      <c r="C137" s="1087"/>
      <c r="D137" s="1172"/>
      <c r="E137" s="1173"/>
      <c r="F137" s="1174"/>
    </row>
    <row r="138" spans="1:7" ht="28.5" customHeight="1">
      <c r="A138" s="1087"/>
      <c r="B138" s="1180" t="s">
        <v>1448</v>
      </c>
      <c r="C138" s="1087"/>
      <c r="D138" s="1172"/>
      <c r="E138" s="1469"/>
      <c r="F138" s="1470"/>
    </row>
    <row r="139" spans="1:7">
      <c r="A139" s="1087"/>
      <c r="B139" s="1092"/>
      <c r="C139" s="1087"/>
      <c r="D139" s="1172"/>
      <c r="E139" s="1173"/>
      <c r="F139" s="1174"/>
    </row>
    <row r="140" spans="1:7">
      <c r="A140" s="1087" t="s">
        <v>179</v>
      </c>
      <c r="B140" s="1355" t="s">
        <v>514</v>
      </c>
      <c r="C140" s="1087" t="s">
        <v>86</v>
      </c>
      <c r="D140" s="1188">
        <f>5%*(D82)*2.2</f>
        <v>10.560000000000002</v>
      </c>
      <c r="E140" s="1199"/>
      <c r="F140" s="1174">
        <f>D140*E140</f>
        <v>0</v>
      </c>
    </row>
    <row r="141" spans="1:7">
      <c r="A141" s="1087"/>
      <c r="B141" s="1355"/>
      <c r="C141" s="1087"/>
      <c r="D141" s="1172"/>
      <c r="E141" s="1173"/>
      <c r="F141" s="1174"/>
    </row>
    <row r="142" spans="1:7">
      <c r="A142" s="1087"/>
      <c r="B142" s="1175" t="s">
        <v>1387</v>
      </c>
      <c r="C142" s="1087"/>
      <c r="D142" s="1172"/>
      <c r="E142" s="1173"/>
      <c r="F142" s="1174"/>
    </row>
    <row r="143" spans="1:7">
      <c r="A143" s="1087"/>
      <c r="B143" s="1094"/>
      <c r="C143" s="1087"/>
      <c r="D143" s="1172"/>
      <c r="E143" s="1173"/>
      <c r="F143" s="1174"/>
    </row>
    <row r="144" spans="1:7">
      <c r="A144" s="1275"/>
      <c r="B144" s="1180" t="s">
        <v>1388</v>
      </c>
      <c r="C144" s="1275"/>
      <c r="D144" s="1227"/>
      <c r="E144" s="1064"/>
      <c r="F144" s="1174"/>
    </row>
    <row r="145" spans="1:6">
      <c r="A145" s="1275"/>
      <c r="B145" s="1092"/>
      <c r="C145" s="1275"/>
      <c r="D145" s="1227"/>
      <c r="E145" s="1064"/>
      <c r="F145" s="1174"/>
    </row>
    <row r="146" spans="1:6">
      <c r="A146" s="1087" t="s">
        <v>1389</v>
      </c>
      <c r="B146" s="1092" t="s">
        <v>1390</v>
      </c>
      <c r="C146" s="1087" t="s">
        <v>209</v>
      </c>
      <c r="D146" s="1172">
        <v>50</v>
      </c>
      <c r="E146" s="1064"/>
      <c r="F146" s="1174">
        <f>D146*E146</f>
        <v>0</v>
      </c>
    </row>
    <row r="147" spans="1:6">
      <c r="A147" s="1087"/>
      <c r="B147" s="1092"/>
      <c r="C147" s="1087"/>
      <c r="D147" s="1172"/>
      <c r="E147" s="1064"/>
      <c r="F147" s="1174"/>
    </row>
    <row r="148" spans="1:6" ht="27.75" customHeight="1">
      <c r="A148" s="1087"/>
      <c r="B148" s="1180" t="s">
        <v>1391</v>
      </c>
      <c r="C148" s="1087"/>
      <c r="D148" s="1172"/>
      <c r="E148" s="1064"/>
      <c r="F148" s="1174"/>
    </row>
    <row r="149" spans="1:6">
      <c r="A149" s="1087"/>
      <c r="B149" s="1092"/>
      <c r="C149" s="1087"/>
      <c r="D149" s="1172"/>
      <c r="E149" s="1064"/>
      <c r="F149" s="1174"/>
    </row>
    <row r="150" spans="1:6">
      <c r="A150" s="1087" t="s">
        <v>1392</v>
      </c>
      <c r="B150" s="1092" t="s">
        <v>1390</v>
      </c>
      <c r="C150" s="1087" t="s">
        <v>96</v>
      </c>
      <c r="D150" s="1172">
        <v>50</v>
      </c>
      <c r="E150" s="1064"/>
      <c r="F150" s="1174">
        <f>D150*E150</f>
        <v>0</v>
      </c>
    </row>
    <row r="151" spans="1:6">
      <c r="A151" s="1087"/>
      <c r="B151" s="1092"/>
      <c r="C151" s="1087"/>
      <c r="D151" s="1172"/>
      <c r="E151" s="1173"/>
      <c r="F151" s="1174"/>
    </row>
    <row r="152" spans="1:6">
      <c r="A152" s="1087"/>
      <c r="B152" s="1091" t="s">
        <v>1393</v>
      </c>
      <c r="C152" s="1087"/>
      <c r="D152" s="1172"/>
      <c r="E152" s="1173"/>
      <c r="F152" s="1174"/>
    </row>
    <row r="153" spans="1:6">
      <c r="A153" s="1087"/>
      <c r="B153" s="1092"/>
      <c r="C153" s="1087"/>
      <c r="D153" s="1172"/>
      <c r="E153" s="1173"/>
      <c r="F153" s="1174"/>
    </row>
    <row r="154" spans="1:6">
      <c r="A154" s="1087" t="s">
        <v>1394</v>
      </c>
      <c r="B154" s="1092" t="s">
        <v>1395</v>
      </c>
      <c r="C154" s="1087" t="s">
        <v>209</v>
      </c>
      <c r="D154" s="1172">
        <v>50</v>
      </c>
      <c r="E154" s="1173"/>
      <c r="F154" s="1174">
        <f>D154*E154</f>
        <v>0</v>
      </c>
    </row>
    <row r="155" spans="1:6">
      <c r="A155" s="1087"/>
      <c r="B155" s="1086"/>
      <c r="C155" s="1087"/>
      <c r="D155" s="1172"/>
      <c r="E155" s="1173"/>
      <c r="F155" s="1174"/>
    </row>
    <row r="156" spans="1:6">
      <c r="A156" s="1087"/>
      <c r="B156" s="1175" t="s">
        <v>180</v>
      </c>
      <c r="C156" s="1087"/>
      <c r="D156" s="1172"/>
      <c r="E156" s="1173"/>
      <c r="F156" s="1174"/>
    </row>
    <row r="157" spans="1:6">
      <c r="A157" s="1087"/>
      <c r="B157" s="1092"/>
      <c r="C157" s="1087"/>
      <c r="D157" s="1172"/>
      <c r="E157" s="1173"/>
      <c r="F157" s="1174"/>
    </row>
    <row r="158" spans="1:6">
      <c r="A158" s="1087"/>
      <c r="B158" s="1471" t="s">
        <v>181</v>
      </c>
      <c r="C158" s="1087"/>
      <c r="D158" s="1172"/>
      <c r="E158" s="1173"/>
      <c r="F158" s="1174"/>
    </row>
    <row r="159" spans="1:6">
      <c r="A159" s="1087"/>
      <c r="B159" s="1094"/>
      <c r="C159" s="1087"/>
      <c r="D159" s="1172"/>
      <c r="E159" s="1173"/>
      <c r="F159" s="1174"/>
    </row>
    <row r="160" spans="1:6">
      <c r="A160" s="1087"/>
      <c r="B160" s="1472" t="s">
        <v>182</v>
      </c>
      <c r="C160" s="1087"/>
      <c r="D160" s="1172"/>
      <c r="E160" s="1173"/>
      <c r="F160" s="1174"/>
    </row>
    <row r="161" spans="1:6">
      <c r="A161" s="1087"/>
      <c r="B161" s="1092"/>
      <c r="C161" s="1087"/>
      <c r="D161" s="1172"/>
      <c r="E161" s="1173"/>
      <c r="F161" s="1174"/>
    </row>
    <row r="162" spans="1:6">
      <c r="A162" s="1087" t="s">
        <v>363</v>
      </c>
      <c r="B162" s="1248" t="s">
        <v>518</v>
      </c>
      <c r="C162" s="1087" t="s">
        <v>96</v>
      </c>
      <c r="D162" s="1172">
        <v>120</v>
      </c>
      <c r="E162" s="1469"/>
      <c r="F162" s="1470">
        <f>E162*D162</f>
        <v>0</v>
      </c>
    </row>
    <row r="163" spans="1:6">
      <c r="A163" s="1087"/>
      <c r="B163" s="1092"/>
      <c r="C163" s="1087"/>
      <c r="D163" s="1172"/>
      <c r="E163" s="1173"/>
      <c r="F163" s="1174"/>
    </row>
    <row r="164" spans="1:6">
      <c r="A164" s="1087"/>
      <c r="B164" s="1086" t="s">
        <v>1345</v>
      </c>
      <c r="C164" s="1087"/>
      <c r="D164" s="1172"/>
      <c r="E164" s="1173"/>
      <c r="F164" s="1174"/>
    </row>
    <row r="165" spans="1:6">
      <c r="A165" s="1087"/>
      <c r="B165" s="1094"/>
      <c r="C165" s="1087"/>
      <c r="D165" s="1172"/>
      <c r="E165" s="1173"/>
      <c r="F165" s="1174"/>
    </row>
    <row r="166" spans="1:6" ht="28.5" customHeight="1">
      <c r="A166" s="1087"/>
      <c r="B166" s="1180" t="s">
        <v>1449</v>
      </c>
      <c r="C166" s="1087"/>
      <c r="D166" s="1172"/>
      <c r="E166" s="1173"/>
      <c r="F166" s="1174"/>
    </row>
    <row r="167" spans="1:6">
      <c r="A167" s="1087"/>
      <c r="B167" s="1092"/>
      <c r="C167" s="1087"/>
      <c r="D167" s="1172"/>
      <c r="E167" s="1173"/>
      <c r="F167" s="1174"/>
    </row>
    <row r="168" spans="1:6">
      <c r="A168" s="1179" t="s">
        <v>1450</v>
      </c>
      <c r="B168" s="1092" t="s">
        <v>2950</v>
      </c>
      <c r="C168" s="1087" t="s">
        <v>31</v>
      </c>
      <c r="D168" s="1088">
        <v>11</v>
      </c>
      <c r="E168" s="1173"/>
      <c r="F168" s="1174">
        <f>E168*D168</f>
        <v>0</v>
      </c>
    </row>
    <row r="169" spans="1:6">
      <c r="A169" s="1179" t="s">
        <v>1347</v>
      </c>
      <c r="B169" s="1092" t="s">
        <v>2941</v>
      </c>
      <c r="C169" s="1087" t="s">
        <v>31</v>
      </c>
      <c r="D169" s="1088">
        <v>3</v>
      </c>
      <c r="E169" s="1173"/>
      <c r="F169" s="1174">
        <f>E169*D169</f>
        <v>0</v>
      </c>
    </row>
    <row r="170" spans="1:6">
      <c r="A170" s="1179" t="s">
        <v>1498</v>
      </c>
      <c r="B170" s="1092" t="s">
        <v>2940</v>
      </c>
      <c r="C170" s="1087" t="s">
        <v>31</v>
      </c>
      <c r="D170" s="1088">
        <v>1</v>
      </c>
      <c r="E170" s="1194"/>
      <c r="F170" s="1174">
        <f>E170*D170</f>
        <v>0</v>
      </c>
    </row>
    <row r="171" spans="1:6">
      <c r="A171" s="1179"/>
      <c r="B171" s="1092"/>
      <c r="C171" s="1087"/>
      <c r="D171" s="1088"/>
      <c r="E171" s="825"/>
      <c r="F171" s="1174"/>
    </row>
    <row r="172" spans="1:6" ht="28.5" customHeight="1">
      <c r="A172" s="545"/>
      <c r="B172" s="1109" t="s">
        <v>1398</v>
      </c>
      <c r="C172" s="545"/>
      <c r="D172" s="900"/>
      <c r="E172" s="1171"/>
      <c r="F172" s="1167"/>
    </row>
    <row r="173" spans="1:6">
      <c r="A173" s="545"/>
      <c r="B173" s="689"/>
      <c r="C173" s="545"/>
      <c r="D173" s="900"/>
      <c r="E173" s="1171"/>
      <c r="F173" s="1167"/>
    </row>
    <row r="174" spans="1:6">
      <c r="A174" s="1179" t="s">
        <v>1399</v>
      </c>
      <c r="B174" s="189" t="s">
        <v>2941</v>
      </c>
      <c r="C174" s="545" t="s">
        <v>31</v>
      </c>
      <c r="D174" s="900">
        <v>2</v>
      </c>
      <c r="E174" s="1256"/>
      <c r="F174" s="1167">
        <f>E174*D174</f>
        <v>0</v>
      </c>
    </row>
    <row r="175" spans="1:6">
      <c r="A175" s="1179" t="s">
        <v>1399</v>
      </c>
      <c r="B175" s="189" t="s">
        <v>2940</v>
      </c>
      <c r="C175" s="545" t="s">
        <v>31</v>
      </c>
      <c r="D175" s="900">
        <v>2</v>
      </c>
      <c r="E175" s="825"/>
      <c r="F175" s="1167">
        <f>E175*D175</f>
        <v>0</v>
      </c>
    </row>
    <row r="176" spans="1:6">
      <c r="A176" s="1473"/>
      <c r="B176" s="189"/>
      <c r="C176" s="545"/>
      <c r="D176" s="900"/>
      <c r="E176" s="1171"/>
      <c r="F176" s="1167"/>
    </row>
    <row r="177" spans="1:6">
      <c r="A177" s="1087"/>
      <c r="B177" s="1175" t="s">
        <v>184</v>
      </c>
      <c r="C177" s="1087"/>
      <c r="D177" s="1088"/>
      <c r="E177" s="1173"/>
      <c r="F177" s="1174"/>
    </row>
    <row r="178" spans="1:6">
      <c r="A178" s="1087"/>
      <c r="B178" s="1092"/>
      <c r="C178" s="1087"/>
      <c r="D178" s="1088"/>
      <c r="E178" s="1173"/>
      <c r="F178" s="1174"/>
    </row>
    <row r="179" spans="1:6">
      <c r="A179" s="1087"/>
      <c r="B179" s="1175" t="s">
        <v>230</v>
      </c>
      <c r="C179" s="1087"/>
      <c r="D179" s="1088"/>
      <c r="E179" s="1173"/>
      <c r="F179" s="1174"/>
    </row>
    <row r="180" spans="1:6">
      <c r="A180" s="1087"/>
      <c r="B180" s="1175"/>
      <c r="C180" s="1087"/>
      <c r="D180" s="1088"/>
      <c r="E180" s="1173"/>
      <c r="F180" s="1174"/>
    </row>
    <row r="181" spans="1:6">
      <c r="A181" s="1087"/>
      <c r="B181" s="1086" t="s">
        <v>185</v>
      </c>
      <c r="C181" s="1087"/>
      <c r="D181" s="1088"/>
      <c r="E181" s="1173"/>
      <c r="F181" s="1174"/>
    </row>
    <row r="182" spans="1:6">
      <c r="A182" s="1087"/>
      <c r="B182" s="1086"/>
      <c r="C182" s="1087"/>
      <c r="D182" s="1088"/>
      <c r="E182" s="1173"/>
      <c r="F182" s="1174"/>
    </row>
    <row r="183" spans="1:6" ht="38.25">
      <c r="A183" s="1087"/>
      <c r="B183" s="1180" t="s">
        <v>1453</v>
      </c>
      <c r="C183" s="1087"/>
      <c r="D183" s="1088"/>
      <c r="E183" s="1173"/>
      <c r="F183" s="1174"/>
    </row>
    <row r="184" spans="1:6">
      <c r="A184" s="1087"/>
      <c r="B184" s="1094"/>
      <c r="C184" s="1087"/>
      <c r="D184" s="1088"/>
      <c r="E184" s="1173"/>
      <c r="F184" s="1174"/>
    </row>
    <row r="185" spans="1:6">
      <c r="A185" s="1087" t="s">
        <v>1499</v>
      </c>
      <c r="B185" s="1094" t="s">
        <v>2928</v>
      </c>
      <c r="C185" s="1087" t="s">
        <v>31</v>
      </c>
      <c r="D185" s="1088">
        <v>2</v>
      </c>
      <c r="E185" s="909"/>
      <c r="F185" s="1174">
        <f>D185*E185</f>
        <v>0</v>
      </c>
    </row>
    <row r="186" spans="1:6">
      <c r="A186" s="1087" t="s">
        <v>1348</v>
      </c>
      <c r="B186" s="1094" t="s">
        <v>2926</v>
      </c>
      <c r="C186" s="1087" t="s">
        <v>31</v>
      </c>
      <c r="D186" s="1088">
        <v>4</v>
      </c>
      <c r="E186" s="1194"/>
      <c r="F186" s="1174">
        <f>D186*E186</f>
        <v>0</v>
      </c>
    </row>
    <row r="187" spans="1:6">
      <c r="A187" s="1473"/>
      <c r="B187" s="189"/>
      <c r="C187" s="545"/>
      <c r="D187" s="900"/>
      <c r="E187" s="1171"/>
      <c r="F187" s="1167"/>
    </row>
    <row r="188" spans="1:6">
      <c r="A188" s="688"/>
      <c r="B188" s="189"/>
      <c r="C188" s="545"/>
      <c r="D188" s="900"/>
      <c r="E188" s="1171"/>
      <c r="F188" s="1167"/>
    </row>
    <row r="189" spans="1:6">
      <c r="A189" s="1179"/>
      <c r="B189" s="1092"/>
      <c r="C189" s="1087"/>
      <c r="D189" s="1088"/>
      <c r="E189" s="1474"/>
      <c r="F189" s="1174"/>
    </row>
    <row r="190" spans="1:6">
      <c r="A190" s="1179"/>
      <c r="B190" s="1092"/>
      <c r="C190" s="1087"/>
      <c r="D190" s="1088"/>
      <c r="E190" s="1173"/>
      <c r="F190" s="1174"/>
    </row>
    <row r="191" spans="1:6">
      <c r="A191" s="545"/>
      <c r="B191" s="689"/>
      <c r="C191" s="545"/>
      <c r="D191" s="900"/>
      <c r="E191" s="1171"/>
      <c r="F191" s="1167"/>
    </row>
    <row r="192" spans="1:6">
      <c r="A192" s="1461"/>
      <c r="B192" s="1462"/>
      <c r="C192" s="1463"/>
      <c r="D192" s="1464"/>
      <c r="E192" s="1465" t="s">
        <v>48</v>
      </c>
      <c r="F192" s="1466">
        <f>SUM(F127:F191)</f>
        <v>0</v>
      </c>
    </row>
    <row r="193" spans="1:6">
      <c r="A193" s="545"/>
      <c r="B193" s="689"/>
      <c r="C193" s="545"/>
      <c r="D193" s="900"/>
      <c r="E193" s="1171"/>
      <c r="F193" s="1167"/>
    </row>
    <row r="194" spans="1:6" s="57" customFormat="1">
      <c r="A194" s="1087"/>
      <c r="B194" s="1086" t="s">
        <v>369</v>
      </c>
      <c r="C194" s="1087"/>
      <c r="D194" s="1048"/>
      <c r="E194" s="1173"/>
      <c r="F194" s="1174"/>
    </row>
    <row r="195" spans="1:6" s="57" customFormat="1">
      <c r="A195" s="1087"/>
      <c r="B195" s="1092"/>
      <c r="C195" s="1087"/>
      <c r="D195" s="1048"/>
      <c r="E195" s="1173"/>
      <c r="F195" s="1174"/>
    </row>
    <row r="196" spans="1:6" s="57" customFormat="1" ht="28.5" customHeight="1">
      <c r="A196" s="1087"/>
      <c r="B196" s="1180" t="s">
        <v>1456</v>
      </c>
      <c r="C196" s="1087"/>
      <c r="D196" s="1048"/>
      <c r="E196" s="1173"/>
      <c r="F196" s="1174"/>
    </row>
    <row r="197" spans="1:6" s="57" customFormat="1">
      <c r="A197" s="1087"/>
      <c r="B197" s="1092"/>
      <c r="C197" s="1087"/>
      <c r="D197" s="1048"/>
      <c r="E197" s="1173"/>
      <c r="F197" s="1174"/>
    </row>
    <row r="198" spans="1:6" s="57" customFormat="1">
      <c r="A198" s="1179" t="s">
        <v>1457</v>
      </c>
      <c r="B198" s="1092" t="s">
        <v>2925</v>
      </c>
      <c r="C198" s="1087" t="s">
        <v>31</v>
      </c>
      <c r="D198" s="1048">
        <v>1</v>
      </c>
      <c r="E198" s="901"/>
      <c r="F198" s="1174">
        <f>D198*E198</f>
        <v>0</v>
      </c>
    </row>
    <row r="199" spans="1:6" s="57" customFormat="1">
      <c r="A199" s="1179" t="s">
        <v>1458</v>
      </c>
      <c r="B199" s="1092" t="s">
        <v>2926</v>
      </c>
      <c r="C199" s="1087" t="s">
        <v>31</v>
      </c>
      <c r="D199" s="1048">
        <v>3</v>
      </c>
      <c r="E199" s="901"/>
      <c r="F199" s="1174">
        <f>D199*E199</f>
        <v>0</v>
      </c>
    </row>
    <row r="200" spans="1:6" s="57" customFormat="1">
      <c r="A200" s="1179"/>
      <c r="B200" s="266"/>
      <c r="C200" s="1087"/>
      <c r="D200" s="1048"/>
      <c r="E200" s="1303"/>
      <c r="F200" s="1174"/>
    </row>
    <row r="201" spans="1:6" s="57" customFormat="1">
      <c r="A201" s="1087"/>
      <c r="B201" s="1086" t="s">
        <v>1246</v>
      </c>
      <c r="C201" s="1087"/>
      <c r="D201" s="1088"/>
      <c r="E201" s="1173"/>
      <c r="F201" s="1174"/>
    </row>
    <row r="202" spans="1:6" s="57" customFormat="1">
      <c r="A202" s="1087"/>
      <c r="B202" s="1086"/>
      <c r="C202" s="1087"/>
      <c r="D202" s="1088"/>
      <c r="E202" s="1173"/>
      <c r="F202" s="1174"/>
    </row>
    <row r="203" spans="1:6" s="57" customFormat="1" ht="29.25" customHeight="1">
      <c r="A203" s="1087"/>
      <c r="B203" s="1180" t="s">
        <v>1459</v>
      </c>
      <c r="C203" s="1087"/>
      <c r="D203" s="1088"/>
      <c r="E203" s="1173"/>
      <c r="F203" s="1174"/>
    </row>
    <row r="204" spans="1:6" s="57" customFormat="1">
      <c r="A204" s="1087"/>
      <c r="B204" s="1092"/>
      <c r="C204" s="1087"/>
      <c r="D204" s="1088"/>
      <c r="E204" s="1173"/>
      <c r="F204" s="1174"/>
    </row>
    <row r="205" spans="1:6" s="57" customFormat="1">
      <c r="A205" s="1179" t="s">
        <v>188</v>
      </c>
      <c r="B205" s="1092" t="s">
        <v>2925</v>
      </c>
      <c r="C205" s="1087" t="s">
        <v>31</v>
      </c>
      <c r="D205" s="1088">
        <v>1</v>
      </c>
      <c r="E205" s="713"/>
      <c r="F205" s="1174">
        <f>D205*E205</f>
        <v>0</v>
      </c>
    </row>
    <row r="206" spans="1:6" s="57" customFormat="1">
      <c r="A206" s="1179" t="s">
        <v>189</v>
      </c>
      <c r="B206" s="1092" t="s">
        <v>2928</v>
      </c>
      <c r="C206" s="1087" t="s">
        <v>31</v>
      </c>
      <c r="D206" s="1088">
        <v>1</v>
      </c>
      <c r="E206" s="713"/>
      <c r="F206" s="1174">
        <f>D206*E206</f>
        <v>0</v>
      </c>
    </row>
    <row r="207" spans="1:6" s="57" customFormat="1">
      <c r="A207" s="1179" t="s">
        <v>1251</v>
      </c>
      <c r="B207" s="1092" t="s">
        <v>2926</v>
      </c>
      <c r="C207" s="1087" t="s">
        <v>31</v>
      </c>
      <c r="D207" s="1088">
        <v>1</v>
      </c>
      <c r="E207" s="713"/>
      <c r="F207" s="1174">
        <f>D207*E207</f>
        <v>0</v>
      </c>
    </row>
    <row r="208" spans="1:6" s="57" customFormat="1">
      <c r="A208" s="1179"/>
      <c r="B208" s="1092"/>
      <c r="C208" s="1087"/>
      <c r="D208" s="1088"/>
      <c r="E208" s="713"/>
      <c r="F208" s="1174"/>
    </row>
    <row r="209" spans="1:6">
      <c r="A209" s="1087"/>
      <c r="B209" s="1086" t="s">
        <v>373</v>
      </c>
      <c r="C209" s="1087"/>
      <c r="D209" s="1088"/>
      <c r="E209" s="1173"/>
      <c r="F209" s="1174"/>
    </row>
    <row r="210" spans="1:6">
      <c r="A210" s="1087"/>
      <c r="B210" s="1086"/>
      <c r="C210" s="1087"/>
      <c r="D210" s="1088"/>
      <c r="E210" s="1173"/>
      <c r="F210" s="1174"/>
    </row>
    <row r="211" spans="1:6" ht="38.25">
      <c r="A211" s="1087"/>
      <c r="B211" s="1091" t="s">
        <v>1460</v>
      </c>
      <c r="C211" s="1087"/>
      <c r="D211" s="1088"/>
      <c r="E211" s="1173"/>
      <c r="F211" s="1174"/>
    </row>
    <row r="212" spans="1:6">
      <c r="A212" s="1087"/>
      <c r="B212" s="1092"/>
      <c r="C212" s="1087"/>
      <c r="D212" s="1088"/>
      <c r="E212" s="1173"/>
      <c r="F212" s="1174"/>
    </row>
    <row r="213" spans="1:6">
      <c r="A213" s="1179" t="s">
        <v>1174</v>
      </c>
      <c r="B213" s="944" t="s">
        <v>3035</v>
      </c>
      <c r="C213" s="1087" t="s">
        <v>31</v>
      </c>
      <c r="D213" s="1088">
        <v>1</v>
      </c>
      <c r="E213" s="901"/>
      <c r="F213" s="1174">
        <f>D213*E213</f>
        <v>0</v>
      </c>
    </row>
    <row r="214" spans="1:6">
      <c r="A214" s="1179"/>
      <c r="B214" s="1275"/>
      <c r="C214" s="1087"/>
      <c r="D214" s="1088"/>
      <c r="E214" s="1431"/>
      <c r="F214" s="1174"/>
    </row>
    <row r="215" spans="1:6" ht="25.5">
      <c r="A215" s="1087"/>
      <c r="B215" s="1091" t="s">
        <v>1500</v>
      </c>
      <c r="C215" s="1087"/>
      <c r="D215" s="1088"/>
      <c r="E215" s="1173"/>
      <c r="F215" s="1174"/>
    </row>
    <row r="216" spans="1:6">
      <c r="A216" s="1179"/>
      <c r="B216" s="1275"/>
      <c r="C216" s="1087"/>
      <c r="D216" s="1088"/>
      <c r="E216" s="1194"/>
      <c r="F216" s="1174"/>
    </row>
    <row r="217" spans="1:6">
      <c r="A217" s="1179" t="s">
        <v>1175</v>
      </c>
      <c r="B217" s="944" t="s">
        <v>3037</v>
      </c>
      <c r="C217" s="1087" t="s">
        <v>31</v>
      </c>
      <c r="D217" s="1088">
        <v>2</v>
      </c>
      <c r="E217" s="901"/>
      <c r="F217" s="1174">
        <f>D217*E217</f>
        <v>0</v>
      </c>
    </row>
    <row r="218" spans="1:6">
      <c r="A218" s="1179" t="s">
        <v>1176</v>
      </c>
      <c r="B218" s="944" t="s">
        <v>3036</v>
      </c>
      <c r="C218" s="1087" t="s">
        <v>31</v>
      </c>
      <c r="D218" s="1088">
        <v>1</v>
      </c>
      <c r="E218" s="901"/>
      <c r="F218" s="1174">
        <f>D218*E218</f>
        <v>0</v>
      </c>
    </row>
    <row r="219" spans="1:6">
      <c r="A219" s="1179"/>
      <c r="B219" s="1275"/>
      <c r="C219" s="1087"/>
      <c r="D219" s="1088"/>
      <c r="E219" s="1194"/>
      <c r="F219" s="1174"/>
    </row>
    <row r="220" spans="1:6" ht="38.25">
      <c r="A220" s="1087"/>
      <c r="B220" s="1091" t="s">
        <v>1501</v>
      </c>
      <c r="C220" s="1087"/>
      <c r="D220" s="1088"/>
      <c r="E220" s="1173"/>
      <c r="F220" s="1174"/>
    </row>
    <row r="221" spans="1:6">
      <c r="A221" s="1087"/>
      <c r="B221" s="1180"/>
      <c r="C221" s="1087"/>
      <c r="D221" s="1088"/>
      <c r="E221" s="1173"/>
      <c r="F221" s="1174"/>
    </row>
    <row r="222" spans="1:6">
      <c r="A222" s="1179" t="s">
        <v>374</v>
      </c>
      <c r="B222" s="1275" t="s">
        <v>3038</v>
      </c>
      <c r="C222" s="1087" t="s">
        <v>31</v>
      </c>
      <c r="D222" s="1088">
        <v>1</v>
      </c>
      <c r="E222" s="901"/>
      <c r="F222" s="1174">
        <f>D222*E222</f>
        <v>0</v>
      </c>
    </row>
    <row r="223" spans="1:6">
      <c r="A223" s="1179" t="s">
        <v>1462</v>
      </c>
      <c r="B223" s="944" t="s">
        <v>2946</v>
      </c>
      <c r="C223" s="1087" t="s">
        <v>31</v>
      </c>
      <c r="D223" s="1088">
        <v>1</v>
      </c>
      <c r="E223" s="901"/>
      <c r="F223" s="1174">
        <f>D223*E223</f>
        <v>0</v>
      </c>
    </row>
    <row r="224" spans="1:6">
      <c r="A224" s="1179" t="s">
        <v>1176</v>
      </c>
      <c r="B224" s="1275" t="s">
        <v>3037</v>
      </c>
      <c r="C224" s="1087" t="s">
        <v>31</v>
      </c>
      <c r="D224" s="1088">
        <v>1</v>
      </c>
      <c r="E224" s="901"/>
      <c r="F224" s="1174">
        <f>D224*E224</f>
        <v>0</v>
      </c>
    </row>
    <row r="225" spans="1:6">
      <c r="A225" s="1179"/>
      <c r="B225" s="1275"/>
      <c r="C225" s="1087"/>
      <c r="D225" s="1088"/>
      <c r="E225" s="1431"/>
      <c r="F225" s="1174"/>
    </row>
    <row r="226" spans="1:6" ht="38.25">
      <c r="A226" s="1087"/>
      <c r="B226" s="1091" t="s">
        <v>1466</v>
      </c>
      <c r="C226" s="1087"/>
      <c r="D226" s="1088"/>
      <c r="E226" s="1173"/>
      <c r="F226" s="1174"/>
    </row>
    <row r="227" spans="1:6">
      <c r="A227" s="1087"/>
      <c r="B227" s="1180"/>
      <c r="C227" s="1087"/>
      <c r="D227" s="1088"/>
      <c r="E227" s="1173"/>
      <c r="F227" s="1174"/>
    </row>
    <row r="228" spans="1:6">
      <c r="A228" s="1179" t="s">
        <v>1502</v>
      </c>
      <c r="B228" s="1275" t="s">
        <v>3033</v>
      </c>
      <c r="C228" s="1087" t="s">
        <v>31</v>
      </c>
      <c r="D228" s="1088">
        <v>2</v>
      </c>
      <c r="E228" s="901"/>
      <c r="F228" s="1174">
        <f>D228*E228</f>
        <v>0</v>
      </c>
    </row>
    <row r="229" spans="1:6">
      <c r="A229" s="1179"/>
      <c r="B229" s="1275"/>
      <c r="C229" s="1087"/>
      <c r="D229" s="1088"/>
      <c r="E229" s="1431"/>
      <c r="F229" s="1174"/>
    </row>
    <row r="230" spans="1:6">
      <c r="A230" s="1087"/>
      <c r="B230" s="1175" t="s">
        <v>234</v>
      </c>
      <c r="C230" s="1087"/>
      <c r="D230" s="1088"/>
      <c r="E230" s="1173"/>
      <c r="F230" s="1174"/>
    </row>
    <row r="231" spans="1:6">
      <c r="A231" s="1087"/>
      <c r="B231" s="1175"/>
      <c r="C231" s="1087"/>
      <c r="D231" s="1088"/>
      <c r="E231" s="1173"/>
      <c r="F231" s="1174"/>
    </row>
    <row r="232" spans="1:6">
      <c r="A232" s="1087"/>
      <c r="B232" s="1086" t="s">
        <v>235</v>
      </c>
      <c r="C232" s="1087"/>
      <c r="D232" s="1088"/>
      <c r="E232" s="1173"/>
      <c r="F232" s="1174"/>
    </row>
    <row r="233" spans="1:6">
      <c r="A233" s="1087"/>
      <c r="B233" s="1086"/>
      <c r="C233" s="1087"/>
      <c r="D233" s="1088"/>
      <c r="E233" s="1173"/>
      <c r="F233" s="1174"/>
    </row>
    <row r="234" spans="1:6" ht="51">
      <c r="A234" s="1087"/>
      <c r="B234" s="1180" t="s">
        <v>1503</v>
      </c>
      <c r="C234" s="1087"/>
      <c r="D234" s="1088"/>
      <c r="E234" s="1194"/>
      <c r="F234" s="1475"/>
    </row>
    <row r="235" spans="1:6">
      <c r="A235" s="1087"/>
      <c r="B235" s="1476"/>
      <c r="C235" s="1087"/>
      <c r="D235" s="1088"/>
      <c r="E235" s="1194"/>
      <c r="F235" s="1475"/>
    </row>
    <row r="236" spans="1:6">
      <c r="A236" s="1087" t="s">
        <v>1256</v>
      </c>
      <c r="B236" s="1477" t="s">
        <v>1476</v>
      </c>
      <c r="C236" s="1087" t="s">
        <v>31</v>
      </c>
      <c r="D236" s="1088">
        <v>1</v>
      </c>
      <c r="E236" s="915"/>
      <c r="F236" s="1475">
        <f>D236*E236</f>
        <v>0</v>
      </c>
    </row>
    <row r="237" spans="1:6">
      <c r="A237" s="1087" t="s">
        <v>1420</v>
      </c>
      <c r="B237" s="1477" t="s">
        <v>1163</v>
      </c>
      <c r="C237" s="1087" t="s">
        <v>31</v>
      </c>
      <c r="D237" s="1088">
        <v>5</v>
      </c>
      <c r="E237" s="915"/>
      <c r="F237" s="1475">
        <f>D237*E237</f>
        <v>0</v>
      </c>
    </row>
    <row r="238" spans="1:6">
      <c r="A238" s="1087"/>
      <c r="B238" s="1477"/>
      <c r="C238" s="1087"/>
      <c r="D238" s="1088"/>
      <c r="E238" s="1194"/>
      <c r="F238" s="1475"/>
    </row>
    <row r="239" spans="1:6">
      <c r="A239" s="1087"/>
      <c r="B239" s="1175" t="s">
        <v>1118</v>
      </c>
      <c r="C239" s="1087"/>
      <c r="D239" s="1172"/>
      <c r="E239" s="1173"/>
      <c r="F239" s="1174"/>
    </row>
    <row r="240" spans="1:6">
      <c r="A240" s="1087"/>
      <c r="B240" s="1275"/>
      <c r="C240" s="1087"/>
      <c r="D240" s="1188"/>
      <c r="E240" s="1220"/>
      <c r="F240" s="1470"/>
    </row>
    <row r="241" spans="1:6">
      <c r="A241" s="1087"/>
      <c r="B241" s="1175" t="s">
        <v>1358</v>
      </c>
      <c r="C241" s="1087"/>
      <c r="D241" s="1172"/>
      <c r="E241" s="1173"/>
      <c r="F241" s="1174"/>
    </row>
    <row r="242" spans="1:6">
      <c r="A242" s="1087"/>
      <c r="B242" s="1175"/>
      <c r="C242" s="1087"/>
      <c r="D242" s="1172"/>
      <c r="E242" s="1173"/>
      <c r="F242" s="1174"/>
    </row>
    <row r="243" spans="1:6" ht="25.5">
      <c r="A243" s="1087"/>
      <c r="B243" s="1091" t="s">
        <v>1359</v>
      </c>
      <c r="C243" s="1087"/>
      <c r="D243" s="1172"/>
      <c r="E243" s="1173"/>
      <c r="F243" s="1174"/>
    </row>
    <row r="244" spans="1:6">
      <c r="A244" s="1087"/>
      <c r="B244" s="1092"/>
      <c r="C244" s="1087"/>
      <c r="D244" s="1172"/>
      <c r="E244" s="1173"/>
      <c r="F244" s="1174"/>
    </row>
    <row r="245" spans="1:6">
      <c r="A245" s="1087" t="s">
        <v>1360</v>
      </c>
      <c r="B245" s="1355" t="s">
        <v>1361</v>
      </c>
      <c r="C245" s="1087" t="s">
        <v>209</v>
      </c>
      <c r="D245" s="1172">
        <v>6</v>
      </c>
      <c r="E245" s="1173"/>
      <c r="F245" s="1174">
        <f>D245*E245</f>
        <v>0</v>
      </c>
    </row>
    <row r="246" spans="1:6">
      <c r="A246" s="1087"/>
      <c r="B246" s="1355"/>
      <c r="C246" s="1087"/>
      <c r="D246" s="1172"/>
      <c r="E246" s="1173"/>
      <c r="F246" s="1174"/>
    </row>
    <row r="247" spans="1:6">
      <c r="A247" s="1179"/>
      <c r="B247" s="1275"/>
      <c r="C247" s="1087"/>
      <c r="D247" s="1088"/>
      <c r="E247" s="1431"/>
      <c r="F247" s="1174"/>
    </row>
    <row r="248" spans="1:6">
      <c r="A248" s="1179"/>
      <c r="B248" s="1275"/>
      <c r="C248" s="1087"/>
      <c r="D248" s="1088"/>
      <c r="E248" s="1194"/>
      <c r="F248" s="1174"/>
    </row>
    <row r="249" spans="1:6">
      <c r="A249" s="1461"/>
      <c r="B249" s="1462"/>
      <c r="C249" s="1463"/>
      <c r="D249" s="1464"/>
      <c r="E249" s="1465" t="s">
        <v>48</v>
      </c>
      <c r="F249" s="1466">
        <f>SUM(F193:F248)</f>
        <v>0</v>
      </c>
    </row>
    <row r="250" spans="1:6">
      <c r="A250" s="1179"/>
      <c r="B250" s="1275"/>
      <c r="C250" s="1087"/>
      <c r="D250" s="1088"/>
      <c r="E250" s="1194"/>
      <c r="F250" s="1174"/>
    </row>
    <row r="251" spans="1:6">
      <c r="A251" s="1275"/>
      <c r="B251" s="1175" t="s">
        <v>198</v>
      </c>
      <c r="C251" s="1087"/>
      <c r="D251" s="1188"/>
      <c r="E251" s="1173"/>
      <c r="F251" s="1174"/>
    </row>
    <row r="252" spans="1:6">
      <c r="A252" s="1275"/>
      <c r="B252" s="1175"/>
      <c r="C252" s="1087"/>
      <c r="D252" s="1188"/>
      <c r="E252" s="1173"/>
      <c r="F252" s="1174"/>
    </row>
    <row r="253" spans="1:6">
      <c r="A253" s="1087"/>
      <c r="B253" s="1359" t="s">
        <v>204</v>
      </c>
      <c r="C253" s="1087"/>
      <c r="D253" s="1188"/>
      <c r="E253" s="1010"/>
      <c r="F253" s="1174"/>
    </row>
    <row r="254" spans="1:6">
      <c r="A254" s="1087"/>
      <c r="B254" s="1092"/>
      <c r="C254" s="1087"/>
      <c r="D254" s="1188"/>
      <c r="E254" s="1010"/>
      <c r="F254" s="1174"/>
    </row>
    <row r="255" spans="1:6" ht="38.25">
      <c r="A255" s="1087"/>
      <c r="B255" s="1091" t="s">
        <v>205</v>
      </c>
      <c r="C255" s="1087"/>
      <c r="D255" s="1188"/>
      <c r="E255" s="1010"/>
      <c r="F255" s="1174"/>
    </row>
    <row r="256" spans="1:6">
      <c r="A256" s="1087"/>
      <c r="B256" s="1092"/>
      <c r="C256" s="1087"/>
      <c r="D256" s="1188"/>
      <c r="E256" s="1010"/>
      <c r="F256" s="1174"/>
    </row>
    <row r="257" spans="1:6" ht="25.5">
      <c r="A257" s="1087" t="s">
        <v>206</v>
      </c>
      <c r="B257" s="1247" t="s">
        <v>207</v>
      </c>
      <c r="C257" s="1087" t="s">
        <v>96</v>
      </c>
      <c r="D257" s="1188">
        <v>55</v>
      </c>
      <c r="E257" s="1010"/>
      <c r="F257" s="1174">
        <f>D257*E257</f>
        <v>0</v>
      </c>
    </row>
    <row r="258" spans="1:6">
      <c r="A258" s="1087"/>
      <c r="B258" s="1247"/>
      <c r="C258" s="1087"/>
      <c r="D258" s="1188"/>
      <c r="E258" s="1010"/>
      <c r="F258" s="1174"/>
    </row>
    <row r="259" spans="1:6">
      <c r="A259" s="1087"/>
      <c r="B259" s="1478" t="s">
        <v>343</v>
      </c>
      <c r="C259" s="1087"/>
      <c r="D259" s="1188"/>
      <c r="E259" s="1173"/>
      <c r="F259" s="1174"/>
    </row>
    <row r="260" spans="1:6">
      <c r="A260" s="1087"/>
      <c r="B260" s="1092"/>
      <c r="C260" s="1087"/>
      <c r="D260" s="1188"/>
      <c r="E260" s="1173"/>
      <c r="F260" s="1174"/>
    </row>
    <row r="261" spans="1:6">
      <c r="A261" s="1360"/>
      <c r="B261" s="1175" t="s">
        <v>1432</v>
      </c>
      <c r="C261" s="1360"/>
      <c r="D261" s="1361"/>
      <c r="E261" s="1479"/>
      <c r="F261" s="1480"/>
    </row>
    <row r="262" spans="1:6">
      <c r="A262" s="1360"/>
      <c r="B262" s="1359"/>
      <c r="C262" s="1360"/>
      <c r="D262" s="1361"/>
      <c r="E262" s="1479"/>
      <c r="F262" s="1480"/>
    </row>
    <row r="263" spans="1:6" ht="38.25">
      <c r="A263" s="1079" t="s">
        <v>1504</v>
      </c>
      <c r="B263" s="1248" t="s">
        <v>1434</v>
      </c>
      <c r="C263" s="1087" t="s">
        <v>31</v>
      </c>
      <c r="D263" s="1088">
        <v>2</v>
      </c>
      <c r="E263" s="1173"/>
      <c r="F263" s="1174">
        <f>D263*E263</f>
        <v>0</v>
      </c>
    </row>
    <row r="264" spans="1:6">
      <c r="A264" s="1087"/>
      <c r="B264" s="1092"/>
      <c r="C264" s="1087"/>
      <c r="D264" s="1088"/>
      <c r="E264" s="1173"/>
      <c r="F264" s="1174"/>
    </row>
    <row r="265" spans="1:6">
      <c r="A265" s="1360"/>
      <c r="B265" s="1175" t="s">
        <v>1505</v>
      </c>
      <c r="C265" s="1360"/>
      <c r="D265" s="1481"/>
      <c r="E265" s="1479"/>
      <c r="F265" s="1480"/>
    </row>
    <row r="266" spans="1:6">
      <c r="A266" s="1360"/>
      <c r="B266" s="1359"/>
      <c r="C266" s="1360"/>
      <c r="D266" s="1481"/>
      <c r="E266" s="1479"/>
      <c r="F266" s="1480"/>
    </row>
    <row r="267" spans="1:6" ht="25.5">
      <c r="A267" s="1079" t="s">
        <v>1506</v>
      </c>
      <c r="B267" s="1248" t="s">
        <v>1507</v>
      </c>
      <c r="C267" s="1087" t="s">
        <v>31</v>
      </c>
      <c r="D267" s="1088">
        <v>10</v>
      </c>
      <c r="E267" s="1173"/>
      <c r="F267" s="1174">
        <f>D267*E267</f>
        <v>0</v>
      </c>
    </row>
    <row r="268" spans="1:6">
      <c r="A268" s="1355"/>
      <c r="B268" s="1092"/>
      <c r="C268" s="1087"/>
      <c r="D268" s="1482"/>
      <c r="E268" s="1064"/>
      <c r="F268" s="1174"/>
    </row>
    <row r="269" spans="1:6">
      <c r="A269" s="1360"/>
      <c r="B269" s="1175" t="s">
        <v>1508</v>
      </c>
      <c r="C269" s="1360"/>
      <c r="D269" s="1481"/>
      <c r="E269" s="1479"/>
      <c r="F269" s="1480"/>
    </row>
    <row r="270" spans="1:6">
      <c r="A270" s="1360"/>
      <c r="B270" s="1359"/>
      <c r="C270" s="1360"/>
      <c r="D270" s="1481"/>
      <c r="E270" s="1479"/>
      <c r="F270" s="1480"/>
    </row>
    <row r="271" spans="1:6">
      <c r="A271" s="1079" t="s">
        <v>1509</v>
      </c>
      <c r="B271" s="1092" t="s">
        <v>1510</v>
      </c>
      <c r="C271" s="1087" t="s">
        <v>31</v>
      </c>
      <c r="D271" s="1088">
        <v>1</v>
      </c>
      <c r="E271" s="1173"/>
      <c r="F271" s="1174">
        <f>D271*E271</f>
        <v>0</v>
      </c>
    </row>
    <row r="272" spans="1:6">
      <c r="A272" s="1087"/>
      <c r="B272" s="1092"/>
      <c r="C272" s="1087"/>
      <c r="D272" s="1188"/>
      <c r="E272" s="1064"/>
      <c r="F272" s="1174"/>
    </row>
    <row r="273" spans="1:6">
      <c r="A273" s="1087"/>
      <c r="B273" s="1092"/>
      <c r="C273" s="1087"/>
      <c r="D273" s="1087"/>
      <c r="E273" s="1173"/>
      <c r="F273" s="1483"/>
    </row>
    <row r="274" spans="1:6">
      <c r="A274" s="1275"/>
      <c r="B274" s="1175"/>
      <c r="C274" s="1275"/>
      <c r="D274" s="1484"/>
      <c r="E274" s="1064"/>
      <c r="F274" s="1174"/>
    </row>
    <row r="275" spans="1:6">
      <c r="A275" s="1275"/>
      <c r="B275" s="1175"/>
      <c r="C275" s="1275"/>
      <c r="D275" s="1484"/>
      <c r="E275" s="1064"/>
      <c r="F275" s="1174"/>
    </row>
    <row r="276" spans="1:6">
      <c r="A276" s="1275"/>
      <c r="B276" s="1175"/>
      <c r="C276" s="1275"/>
      <c r="D276" s="1484"/>
      <c r="E276" s="1064"/>
      <c r="F276" s="1174"/>
    </row>
    <row r="277" spans="1:6">
      <c r="A277" s="1275"/>
      <c r="B277" s="1175"/>
      <c r="C277" s="1275"/>
      <c r="D277" s="1484"/>
      <c r="E277" s="1064"/>
      <c r="F277" s="1174"/>
    </row>
    <row r="278" spans="1:6">
      <c r="A278" s="1275"/>
      <c r="B278" s="1175"/>
      <c r="C278" s="1275"/>
      <c r="D278" s="1484"/>
      <c r="E278" s="1064"/>
      <c r="F278" s="1174"/>
    </row>
    <row r="279" spans="1:6">
      <c r="A279" s="1275"/>
      <c r="B279" s="1175"/>
      <c r="C279" s="1275"/>
      <c r="D279" s="1484"/>
      <c r="E279" s="1064"/>
      <c r="F279" s="1174"/>
    </row>
    <row r="280" spans="1:6">
      <c r="A280" s="1275"/>
      <c r="B280" s="1175"/>
      <c r="C280" s="1275"/>
      <c r="D280" s="1484"/>
      <c r="E280" s="1064"/>
      <c r="F280" s="1174"/>
    </row>
    <row r="281" spans="1:6">
      <c r="A281" s="1275"/>
      <c r="B281" s="1175"/>
      <c r="C281" s="1275"/>
      <c r="D281" s="1484"/>
      <c r="E281" s="1064"/>
      <c r="F281" s="1174"/>
    </row>
    <row r="282" spans="1:6">
      <c r="A282" s="1275"/>
      <c r="B282" s="1175"/>
      <c r="C282" s="1275"/>
      <c r="D282" s="1484"/>
      <c r="E282" s="1064"/>
      <c r="F282" s="1174"/>
    </row>
    <row r="283" spans="1:6">
      <c r="A283" s="1275"/>
      <c r="B283" s="1175"/>
      <c r="C283" s="1275"/>
      <c r="D283" s="1484"/>
      <c r="E283" s="1064"/>
      <c r="F283" s="1174"/>
    </row>
    <row r="284" spans="1:6">
      <c r="A284" s="1275"/>
      <c r="B284" s="1175"/>
      <c r="C284" s="1275"/>
      <c r="D284" s="1484"/>
      <c r="E284" s="1064"/>
      <c r="F284" s="1174"/>
    </row>
    <row r="285" spans="1:6">
      <c r="A285" s="1275"/>
      <c r="B285" s="1175"/>
      <c r="C285" s="1275"/>
      <c r="D285" s="1484"/>
      <c r="E285" s="1064"/>
      <c r="F285" s="1174"/>
    </row>
    <row r="286" spans="1:6">
      <c r="A286" s="1275"/>
      <c r="B286" s="1175"/>
      <c r="C286" s="1275"/>
      <c r="D286" s="1484"/>
      <c r="E286" s="1064"/>
      <c r="F286" s="1174"/>
    </row>
    <row r="287" spans="1:6">
      <c r="A287" s="1275"/>
      <c r="B287" s="1175"/>
      <c r="C287" s="1275"/>
      <c r="D287" s="1484"/>
      <c r="E287" s="1064"/>
      <c r="F287" s="1174"/>
    </row>
    <row r="288" spans="1:6">
      <c r="A288" s="1275"/>
      <c r="B288" s="1175"/>
      <c r="C288" s="1275"/>
      <c r="D288" s="1484"/>
      <c r="E288" s="1064"/>
      <c r="F288" s="1174"/>
    </row>
    <row r="289" spans="1:6">
      <c r="A289" s="1275"/>
      <c r="B289" s="1175"/>
      <c r="C289" s="1275"/>
      <c r="D289" s="1484"/>
      <c r="E289" s="1064"/>
      <c r="F289" s="1174"/>
    </row>
    <row r="290" spans="1:6">
      <c r="A290" s="1275"/>
      <c r="B290" s="1175"/>
      <c r="C290" s="1275"/>
      <c r="D290" s="1484"/>
      <c r="E290" s="1064"/>
      <c r="F290" s="1174"/>
    </row>
    <row r="291" spans="1:6">
      <c r="A291" s="1275"/>
      <c r="B291" s="1175"/>
      <c r="C291" s="1275"/>
      <c r="D291" s="1484"/>
      <c r="E291" s="1064"/>
      <c r="F291" s="1174"/>
    </row>
    <row r="292" spans="1:6">
      <c r="A292" s="1275"/>
      <c r="B292" s="1175"/>
      <c r="C292" s="1275"/>
      <c r="D292" s="1484"/>
      <c r="E292" s="1064"/>
      <c r="F292" s="1174"/>
    </row>
    <row r="293" spans="1:6">
      <c r="A293" s="1275"/>
      <c r="B293" s="1175"/>
      <c r="C293" s="1275"/>
      <c r="D293" s="1484"/>
      <c r="E293" s="1064"/>
      <c r="F293" s="1174"/>
    </row>
    <row r="294" spans="1:6">
      <c r="A294" s="1275"/>
      <c r="B294" s="1175"/>
      <c r="C294" s="1275"/>
      <c r="D294" s="1484"/>
      <c r="E294" s="1064"/>
      <c r="F294" s="1174"/>
    </row>
    <row r="295" spans="1:6">
      <c r="A295" s="1275"/>
      <c r="B295" s="1175"/>
      <c r="C295" s="1275"/>
      <c r="D295" s="1484"/>
      <c r="E295" s="1064"/>
      <c r="F295" s="1174"/>
    </row>
    <row r="296" spans="1:6">
      <c r="A296" s="1275"/>
      <c r="B296" s="1175"/>
      <c r="C296" s="1275"/>
      <c r="D296" s="1484"/>
      <c r="E296" s="1064"/>
      <c r="F296" s="1174"/>
    </row>
    <row r="297" spans="1:6">
      <c r="A297" s="1275"/>
      <c r="B297" s="1175"/>
      <c r="C297" s="1275"/>
      <c r="D297" s="1484"/>
      <c r="E297" s="1064"/>
      <c r="F297" s="1174"/>
    </row>
    <row r="298" spans="1:6">
      <c r="A298" s="1275"/>
      <c r="B298" s="1175"/>
      <c r="C298" s="1275"/>
      <c r="D298" s="1484"/>
      <c r="E298" s="1064"/>
      <c r="F298" s="1174"/>
    </row>
    <row r="299" spans="1:6">
      <c r="A299" s="1275"/>
      <c r="B299" s="1175"/>
      <c r="C299" s="1275"/>
      <c r="D299" s="1484"/>
      <c r="E299" s="1064"/>
      <c r="F299" s="1174"/>
    </row>
    <row r="300" spans="1:6">
      <c r="A300" s="1275"/>
      <c r="B300" s="1175"/>
      <c r="C300" s="1275"/>
      <c r="D300" s="1484"/>
      <c r="E300" s="1064"/>
      <c r="F300" s="1174"/>
    </row>
    <row r="301" spans="1:6">
      <c r="A301" s="1275"/>
      <c r="B301" s="1485"/>
      <c r="C301" s="1275"/>
      <c r="D301" s="1484"/>
      <c r="E301" s="1064"/>
      <c r="F301" s="1174"/>
    </row>
    <row r="302" spans="1:6">
      <c r="A302" s="1275"/>
      <c r="B302" s="1485"/>
      <c r="C302" s="1275"/>
      <c r="D302" s="1484"/>
      <c r="E302" s="1064"/>
      <c r="F302" s="1174"/>
    </row>
    <row r="303" spans="1:6">
      <c r="A303" s="1275"/>
      <c r="B303" s="1485"/>
      <c r="C303" s="1275"/>
      <c r="D303" s="1484"/>
      <c r="E303" s="1064"/>
      <c r="F303" s="1174"/>
    </row>
    <row r="304" spans="1:6">
      <c r="A304" s="1275"/>
      <c r="B304" s="1485"/>
      <c r="C304" s="1275"/>
      <c r="D304" s="1484"/>
      <c r="E304" s="1064"/>
      <c r="F304" s="1174"/>
    </row>
    <row r="305" spans="1:6">
      <c r="A305" s="1275"/>
      <c r="B305" s="1485"/>
      <c r="C305" s="1275"/>
      <c r="D305" s="1484"/>
      <c r="E305" s="1064"/>
      <c r="F305" s="1174"/>
    </row>
    <row r="306" spans="1:6">
      <c r="A306" s="1275"/>
      <c r="B306" s="1485"/>
      <c r="C306" s="1275"/>
      <c r="D306" s="1484"/>
      <c r="E306" s="1064"/>
      <c r="F306" s="1174"/>
    </row>
    <row r="307" spans="1:6">
      <c r="A307" s="1087"/>
      <c r="B307" s="1092"/>
      <c r="C307" s="1087"/>
      <c r="D307" s="1188"/>
      <c r="E307" s="1064"/>
      <c r="F307" s="1174"/>
    </row>
    <row r="308" spans="1:6">
      <c r="A308" s="1087"/>
      <c r="B308" s="1092"/>
      <c r="C308" s="1087"/>
      <c r="D308" s="1188"/>
      <c r="E308" s="1064"/>
      <c r="F308" s="1174"/>
    </row>
    <row r="309" spans="1:6">
      <c r="A309" s="1087"/>
      <c r="B309" s="1092"/>
      <c r="C309" s="1087"/>
      <c r="D309" s="1188"/>
      <c r="E309" s="1199"/>
      <c r="F309" s="1174"/>
    </row>
    <row r="310" spans="1:6">
      <c r="A310" s="1087"/>
      <c r="B310" s="1092"/>
      <c r="C310" s="1087"/>
      <c r="D310" s="1188"/>
      <c r="E310" s="1199"/>
      <c r="F310" s="1174"/>
    </row>
    <row r="311" spans="1:6">
      <c r="A311" s="1087"/>
      <c r="B311" s="1175"/>
      <c r="C311" s="1087"/>
      <c r="D311" s="1172"/>
      <c r="E311" s="1173"/>
      <c r="F311" s="1174"/>
    </row>
    <row r="312" spans="1:6">
      <c r="A312" s="1461"/>
      <c r="B312" s="1462"/>
      <c r="C312" s="1463"/>
      <c r="D312" s="1464"/>
      <c r="E312" s="1465" t="s">
        <v>48</v>
      </c>
      <c r="F312" s="1466">
        <f>SUM(F250:F311)</f>
        <v>0</v>
      </c>
    </row>
    <row r="313" spans="1:6">
      <c r="A313" s="1486"/>
      <c r="B313" s="1487"/>
      <c r="C313" s="1486"/>
      <c r="D313" s="1488"/>
      <c r="E313" s="1489"/>
      <c r="F313" s="1490"/>
    </row>
    <row r="314" spans="1:6">
      <c r="A314" s="1460"/>
      <c r="B314" s="1368" t="s">
        <v>70</v>
      </c>
      <c r="C314" s="1369"/>
      <c r="D314" s="1491"/>
      <c r="E314" s="1492"/>
      <c r="F314" s="1493"/>
    </row>
    <row r="315" spans="1:6">
      <c r="A315" s="1101"/>
      <c r="B315" s="1494"/>
      <c r="C315" s="545"/>
      <c r="D315" s="1007"/>
      <c r="E315" s="1171"/>
      <c r="F315" s="1167"/>
    </row>
    <row r="316" spans="1:6">
      <c r="A316" s="1101"/>
      <c r="B316" s="1357" t="s">
        <v>989</v>
      </c>
      <c r="C316" s="545"/>
      <c r="D316" s="1007"/>
      <c r="E316" s="1171"/>
      <c r="F316" s="1167">
        <f>F64</f>
        <v>0</v>
      </c>
    </row>
    <row r="317" spans="1:6">
      <c r="A317" s="1101"/>
      <c r="B317" s="1357" t="s">
        <v>990</v>
      </c>
      <c r="C317" s="545"/>
      <c r="D317" s="1007"/>
      <c r="E317" s="1171"/>
      <c r="F317" s="1167">
        <f>F126</f>
        <v>0</v>
      </c>
    </row>
    <row r="318" spans="1:6">
      <c r="A318" s="1101"/>
      <c r="B318" s="1357" t="s">
        <v>991</v>
      </c>
      <c r="C318" s="545"/>
      <c r="D318" s="1007"/>
      <c r="E318" s="1171"/>
      <c r="F318" s="1167">
        <f>F192</f>
        <v>0</v>
      </c>
    </row>
    <row r="319" spans="1:6">
      <c r="A319" s="1101"/>
      <c r="B319" s="1357" t="s">
        <v>992</v>
      </c>
      <c r="C319" s="545"/>
      <c r="D319" s="1007"/>
      <c r="E319" s="1171"/>
      <c r="F319" s="1167">
        <f>F249</f>
        <v>0</v>
      </c>
    </row>
    <row r="320" spans="1:6">
      <c r="A320" s="1101"/>
      <c r="B320" s="1357" t="s">
        <v>993</v>
      </c>
      <c r="C320" s="545"/>
      <c r="D320" s="1007"/>
      <c r="E320" s="1171"/>
      <c r="F320" s="1167">
        <f>F312</f>
        <v>0</v>
      </c>
    </row>
    <row r="321" spans="1:6">
      <c r="A321" s="1101"/>
      <c r="B321" s="1357"/>
      <c r="C321" s="545"/>
      <c r="D321" s="1007"/>
      <c r="E321" s="1171"/>
      <c r="F321" s="1167"/>
    </row>
    <row r="322" spans="1:6">
      <c r="A322" s="545"/>
      <c r="B322" s="1357"/>
      <c r="C322" s="545"/>
      <c r="D322" s="1007"/>
      <c r="E322" s="1171"/>
      <c r="F322" s="1167"/>
    </row>
    <row r="323" spans="1:6">
      <c r="A323" s="1101"/>
      <c r="B323" s="1357"/>
      <c r="C323" s="545"/>
      <c r="D323" s="1007"/>
      <c r="E323" s="1171"/>
      <c r="F323" s="1167"/>
    </row>
    <row r="324" spans="1:6">
      <c r="A324" s="545"/>
      <c r="B324" s="689"/>
      <c r="C324" s="545"/>
      <c r="D324" s="1007"/>
      <c r="E324" s="1171"/>
      <c r="F324" s="1167"/>
    </row>
    <row r="325" spans="1:6">
      <c r="A325" s="1495"/>
      <c r="B325" s="1494"/>
      <c r="C325" s="545"/>
      <c r="D325" s="1007"/>
      <c r="E325" s="1171"/>
      <c r="F325" s="1167"/>
    </row>
    <row r="326" spans="1:6">
      <c r="A326" s="1495"/>
      <c r="B326" s="1494"/>
      <c r="C326" s="545"/>
      <c r="D326" s="1007"/>
      <c r="E326" s="1171"/>
      <c r="F326" s="1167"/>
    </row>
    <row r="327" spans="1:6">
      <c r="A327" s="1495"/>
      <c r="B327" s="1496"/>
      <c r="C327" s="545"/>
      <c r="D327" s="1007"/>
      <c r="E327" s="1171"/>
      <c r="F327" s="1167"/>
    </row>
    <row r="328" spans="1:6">
      <c r="A328" s="1495"/>
      <c r="B328" s="1496"/>
      <c r="C328" s="545"/>
      <c r="D328" s="1007"/>
      <c r="E328" s="1171"/>
      <c r="F328" s="1167"/>
    </row>
    <row r="329" spans="1:6">
      <c r="A329" s="1495"/>
      <c r="B329" s="1496"/>
      <c r="C329" s="545"/>
      <c r="D329" s="1007"/>
      <c r="E329" s="1171"/>
      <c r="F329" s="1167"/>
    </row>
    <row r="330" spans="1:6">
      <c r="A330" s="1495"/>
      <c r="B330" s="1496"/>
      <c r="C330" s="545"/>
      <c r="D330" s="1007"/>
      <c r="E330" s="1171"/>
      <c r="F330" s="1167"/>
    </row>
    <row r="331" spans="1:6">
      <c r="A331" s="1495"/>
      <c r="B331" s="1496"/>
      <c r="C331" s="545"/>
      <c r="D331" s="1007"/>
      <c r="E331" s="1171"/>
      <c r="F331" s="1167"/>
    </row>
    <row r="332" spans="1:6">
      <c r="A332" s="1495"/>
      <c r="B332" s="1496"/>
      <c r="C332" s="545"/>
      <c r="D332" s="1007"/>
      <c r="E332" s="1171"/>
      <c r="F332" s="1167"/>
    </row>
    <row r="333" spans="1:6">
      <c r="A333" s="1495"/>
      <c r="B333" s="1496"/>
      <c r="C333" s="545"/>
      <c r="D333" s="1007"/>
      <c r="E333" s="1171"/>
      <c r="F333" s="1167"/>
    </row>
    <row r="334" spans="1:6">
      <c r="A334" s="1495"/>
      <c r="B334" s="1496"/>
      <c r="C334" s="545"/>
      <c r="D334" s="1007"/>
      <c r="E334" s="1171"/>
      <c r="F334" s="1167"/>
    </row>
    <row r="335" spans="1:6">
      <c r="A335" s="1495"/>
      <c r="B335" s="1496"/>
      <c r="C335" s="545"/>
      <c r="D335" s="1007"/>
      <c r="E335" s="1171"/>
      <c r="F335" s="1167"/>
    </row>
    <row r="336" spans="1:6">
      <c r="A336" s="1495"/>
      <c r="B336" s="1496"/>
      <c r="C336" s="545"/>
      <c r="D336" s="1007"/>
      <c r="E336" s="1171"/>
      <c r="F336" s="1167"/>
    </row>
    <row r="337" spans="1:6">
      <c r="A337" s="1495"/>
      <c r="B337" s="1496"/>
      <c r="C337" s="545"/>
      <c r="D337" s="1007"/>
      <c r="E337" s="1171"/>
      <c r="F337" s="1167"/>
    </row>
    <row r="338" spans="1:6">
      <c r="A338" s="1495"/>
      <c r="B338" s="1496"/>
      <c r="C338" s="545"/>
      <c r="D338" s="1007"/>
      <c r="E338" s="1171"/>
      <c r="F338" s="1167"/>
    </row>
    <row r="339" spans="1:6">
      <c r="A339" s="1495"/>
      <c r="B339" s="1494"/>
      <c r="C339" s="545"/>
      <c r="D339" s="1007"/>
      <c r="E339" s="1171"/>
      <c r="F339" s="1167"/>
    </row>
    <row r="340" spans="1:6">
      <c r="A340" s="1495"/>
      <c r="B340" s="1494"/>
      <c r="C340" s="545"/>
      <c r="D340" s="1007"/>
      <c r="E340" s="1171"/>
      <c r="F340" s="1167"/>
    </row>
    <row r="341" spans="1:6">
      <c r="A341" s="1495"/>
      <c r="B341" s="1494"/>
      <c r="C341" s="545"/>
      <c r="D341" s="1007"/>
      <c r="E341" s="1171"/>
      <c r="F341" s="1167"/>
    </row>
    <row r="342" spans="1:6">
      <c r="A342" s="1495"/>
      <c r="B342" s="1494"/>
      <c r="C342" s="545"/>
      <c r="D342" s="1007"/>
      <c r="E342" s="1171"/>
      <c r="F342" s="1167"/>
    </row>
    <row r="343" spans="1:6">
      <c r="A343" s="1495"/>
      <c r="B343" s="1494"/>
      <c r="C343" s="545"/>
      <c r="D343" s="1007"/>
      <c r="E343" s="1171"/>
      <c r="F343" s="1167"/>
    </row>
    <row r="344" spans="1:6">
      <c r="A344" s="1495"/>
      <c r="B344" s="1494"/>
      <c r="C344" s="545"/>
      <c r="D344" s="1007"/>
      <c r="E344" s="1171"/>
      <c r="F344" s="1167"/>
    </row>
    <row r="345" spans="1:6">
      <c r="A345" s="1495"/>
      <c r="B345" s="1494"/>
      <c r="C345" s="545"/>
      <c r="D345" s="1007"/>
      <c r="E345" s="1171"/>
      <c r="F345" s="1167"/>
    </row>
    <row r="346" spans="1:6">
      <c r="A346" s="1495"/>
      <c r="B346" s="1494"/>
      <c r="C346" s="545"/>
      <c r="D346" s="1007"/>
      <c r="E346" s="1171"/>
      <c r="F346" s="1167"/>
    </row>
    <row r="347" spans="1:6">
      <c r="A347" s="1495"/>
      <c r="B347" s="1494"/>
      <c r="C347" s="545"/>
      <c r="D347" s="1007"/>
      <c r="E347" s="1171"/>
      <c r="F347" s="1167"/>
    </row>
    <row r="348" spans="1:6">
      <c r="A348" s="1495"/>
      <c r="B348" s="1494"/>
      <c r="C348" s="545"/>
      <c r="D348" s="1007"/>
      <c r="E348" s="1171"/>
      <c r="F348" s="1167"/>
    </row>
    <row r="349" spans="1:6">
      <c r="A349" s="1495"/>
      <c r="B349" s="1494"/>
      <c r="C349" s="545"/>
      <c r="D349" s="1007"/>
      <c r="E349" s="1171"/>
      <c r="F349" s="1167"/>
    </row>
    <row r="350" spans="1:6">
      <c r="A350" s="1495"/>
      <c r="B350" s="1494"/>
      <c r="C350" s="545"/>
      <c r="D350" s="1007"/>
      <c r="E350" s="1171"/>
      <c r="F350" s="1167"/>
    </row>
    <row r="351" spans="1:6">
      <c r="A351" s="1495"/>
      <c r="B351" s="1494"/>
      <c r="C351" s="545"/>
      <c r="D351" s="1007"/>
      <c r="E351" s="1171"/>
      <c r="F351" s="1167"/>
    </row>
    <row r="352" spans="1:6">
      <c r="A352" s="1495"/>
      <c r="B352" s="1494"/>
      <c r="C352" s="545"/>
      <c r="D352" s="1007"/>
      <c r="E352" s="1171"/>
      <c r="F352" s="1167"/>
    </row>
    <row r="353" spans="1:6">
      <c r="A353" s="1495"/>
      <c r="B353" s="1494"/>
      <c r="C353" s="545"/>
      <c r="D353" s="1007"/>
      <c r="E353" s="1171"/>
      <c r="F353" s="1167"/>
    </row>
    <row r="354" spans="1:6">
      <c r="A354" s="1495"/>
      <c r="B354" s="1494"/>
      <c r="C354" s="545"/>
      <c r="D354" s="1007"/>
      <c r="E354" s="1171"/>
      <c r="F354" s="1167"/>
    </row>
    <row r="355" spans="1:6">
      <c r="A355" s="1495"/>
      <c r="B355" s="1494"/>
      <c r="C355" s="545"/>
      <c r="D355" s="1007"/>
      <c r="E355" s="1171"/>
      <c r="F355" s="1167"/>
    </row>
    <row r="356" spans="1:6">
      <c r="A356" s="1495"/>
      <c r="B356" s="1494"/>
      <c r="C356" s="545"/>
      <c r="D356" s="1007"/>
      <c r="E356" s="1171"/>
      <c r="F356" s="1167"/>
    </row>
    <row r="357" spans="1:6">
      <c r="A357" s="1495"/>
      <c r="B357" s="1494"/>
      <c r="C357" s="545"/>
      <c r="D357" s="1007"/>
      <c r="E357" s="1171"/>
      <c r="F357" s="1167"/>
    </row>
    <row r="358" spans="1:6">
      <c r="A358" s="1495"/>
      <c r="B358" s="1494"/>
      <c r="C358" s="545"/>
      <c r="D358" s="1007"/>
      <c r="E358" s="1171"/>
      <c r="F358" s="1167"/>
    </row>
    <row r="359" spans="1:6">
      <c r="A359" s="1495"/>
      <c r="B359" s="1494"/>
      <c r="C359" s="545"/>
      <c r="D359" s="1007"/>
      <c r="E359" s="1171"/>
      <c r="F359" s="1167"/>
    </row>
    <row r="360" spans="1:6">
      <c r="A360" s="1495"/>
      <c r="B360" s="1494"/>
      <c r="C360" s="545"/>
      <c r="D360" s="1007"/>
      <c r="E360" s="1171"/>
      <c r="F360" s="1167"/>
    </row>
    <row r="361" spans="1:6">
      <c r="A361" s="1495"/>
      <c r="B361" s="1494"/>
      <c r="C361" s="545"/>
      <c r="D361" s="1007"/>
      <c r="E361" s="1171"/>
      <c r="F361" s="1167"/>
    </row>
    <row r="362" spans="1:6">
      <c r="A362" s="1495"/>
      <c r="B362" s="1494"/>
      <c r="C362" s="545"/>
      <c r="D362" s="1007"/>
      <c r="E362" s="1171"/>
      <c r="F362" s="1167"/>
    </row>
    <row r="363" spans="1:6">
      <c r="A363" s="1495"/>
      <c r="B363" s="1494"/>
      <c r="C363" s="545"/>
      <c r="D363" s="1007"/>
      <c r="E363" s="1171"/>
      <c r="F363" s="1167"/>
    </row>
    <row r="364" spans="1:6">
      <c r="A364" s="1495"/>
      <c r="B364" s="1494"/>
      <c r="C364" s="545"/>
      <c r="D364" s="1007"/>
      <c r="E364" s="1171"/>
      <c r="F364" s="1167"/>
    </row>
    <row r="365" spans="1:6">
      <c r="A365" s="1495"/>
      <c r="B365" s="1494"/>
      <c r="C365" s="545"/>
      <c r="D365" s="1007"/>
      <c r="E365" s="1171"/>
      <c r="F365" s="1167"/>
    </row>
    <row r="366" spans="1:6">
      <c r="A366" s="1495"/>
      <c r="B366" s="1494"/>
      <c r="C366" s="545"/>
      <c r="D366" s="1007"/>
      <c r="E366" s="1171"/>
      <c r="F366" s="1167"/>
    </row>
    <row r="367" spans="1:6">
      <c r="A367" s="1495"/>
      <c r="B367" s="1494"/>
      <c r="C367" s="545"/>
      <c r="D367" s="1007"/>
      <c r="E367" s="1171"/>
      <c r="F367" s="1167"/>
    </row>
    <row r="368" spans="1:6">
      <c r="A368" s="1495"/>
      <c r="B368" s="1494"/>
      <c r="C368" s="545"/>
      <c r="D368" s="1007"/>
      <c r="E368" s="1171"/>
      <c r="F368" s="1167"/>
    </row>
    <row r="369" spans="1:6">
      <c r="A369" s="1495"/>
      <c r="B369" s="1494"/>
      <c r="C369" s="545"/>
      <c r="D369" s="1007"/>
      <c r="E369" s="1171"/>
      <c r="F369" s="1167"/>
    </row>
    <row r="370" spans="1:6">
      <c r="A370" s="1495"/>
      <c r="B370" s="1494"/>
      <c r="C370" s="545"/>
      <c r="D370" s="1007"/>
      <c r="E370" s="1171"/>
      <c r="F370" s="1167"/>
    </row>
    <row r="371" spans="1:6">
      <c r="A371" s="1495"/>
      <c r="B371" s="1494"/>
      <c r="C371" s="545"/>
      <c r="D371" s="1007"/>
      <c r="E371" s="1171"/>
      <c r="F371" s="1167"/>
    </row>
    <row r="372" spans="1:6">
      <c r="A372" s="1495"/>
      <c r="B372" s="1494"/>
      <c r="C372" s="545"/>
      <c r="D372" s="1007"/>
      <c r="E372" s="1171"/>
      <c r="F372" s="1167"/>
    </row>
    <row r="373" spans="1:6">
      <c r="A373" s="1495"/>
      <c r="B373" s="1494"/>
      <c r="C373" s="545"/>
      <c r="D373" s="1007"/>
      <c r="E373" s="1171"/>
      <c r="F373" s="1167"/>
    </row>
    <row r="374" spans="1:6">
      <c r="A374" s="1495"/>
      <c r="B374" s="1494"/>
      <c r="C374" s="545"/>
      <c r="D374" s="1007"/>
      <c r="E374" s="1171"/>
      <c r="F374" s="1167"/>
    </row>
    <row r="375" spans="1:6">
      <c r="A375" s="1495"/>
      <c r="B375" s="1494"/>
      <c r="C375" s="545"/>
      <c r="D375" s="1007"/>
      <c r="E375" s="1171"/>
      <c r="F375" s="1167"/>
    </row>
    <row r="376" spans="1:6">
      <c r="A376" s="1495"/>
      <c r="B376" s="1494"/>
      <c r="C376" s="545"/>
      <c r="D376" s="1007"/>
      <c r="E376" s="1171"/>
      <c r="F376" s="1167"/>
    </row>
    <row r="377" spans="1:6">
      <c r="A377" s="1495"/>
      <c r="B377" s="1494"/>
      <c r="C377" s="545"/>
      <c r="D377" s="1007"/>
      <c r="E377" s="1171"/>
      <c r="F377" s="1167"/>
    </row>
    <row r="378" spans="1:6">
      <c r="A378" s="1495"/>
      <c r="B378" s="1494"/>
      <c r="C378" s="545"/>
      <c r="D378" s="1007"/>
      <c r="E378" s="1171"/>
      <c r="F378" s="1167"/>
    </row>
    <row r="379" spans="1:6">
      <c r="A379" s="1495"/>
      <c r="B379" s="1494"/>
      <c r="C379" s="545"/>
      <c r="D379" s="546"/>
      <c r="E379" s="1171"/>
      <c r="F379" s="1167"/>
    </row>
    <row r="380" spans="1:6">
      <c r="A380" s="233"/>
      <c r="B380" s="239"/>
      <c r="C380" s="170"/>
      <c r="D380" s="203"/>
      <c r="E380" s="1497"/>
      <c r="F380" s="1498"/>
    </row>
    <row r="381" spans="1:6">
      <c r="A381" s="233"/>
      <c r="B381" s="239"/>
      <c r="C381" s="170"/>
      <c r="D381" s="203"/>
      <c r="E381" s="1497"/>
      <c r="F381" s="1498"/>
    </row>
    <row r="382" spans="1:6">
      <c r="A382" s="233"/>
      <c r="B382" s="239"/>
      <c r="C382" s="170"/>
      <c r="D382" s="203"/>
      <c r="E382" s="1497"/>
      <c r="F382" s="1498"/>
    </row>
    <row r="383" spans="1:6">
      <c r="A383" s="233"/>
      <c r="B383" s="239"/>
      <c r="C383" s="170"/>
      <c r="D383" s="203"/>
      <c r="E383" s="1497"/>
      <c r="F383" s="1498"/>
    </row>
    <row r="384" spans="1:6">
      <c r="A384" s="1379"/>
      <c r="B384" s="1392"/>
      <c r="C384" s="1393"/>
      <c r="D384" s="1458"/>
      <c r="E384" s="1499" t="s">
        <v>71</v>
      </c>
      <c r="F384" s="1500">
        <f>SUM(F314:F383)</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6" fitToHeight="3" orientation="portrait" r:id="rId1"/>
  <headerFooter>
    <oddFooter>&amp;LBill No. &amp;A&amp;R&amp;A/&amp;P</oddFooter>
  </headerFooter>
  <rowBreaks count="5" manualBreakCount="5">
    <brk id="64" max="5" man="1"/>
    <brk id="126" max="5" man="1"/>
    <brk id="192" max="5" man="1"/>
    <brk id="249" max="5" man="1"/>
    <brk id="312"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5:I16"/>
  <sheetViews>
    <sheetView view="pageBreakPreview" zoomScale="60" zoomScaleNormal="100" workbookViewId="0">
      <selection activeCell="H13" sqref="H13"/>
    </sheetView>
  </sheetViews>
  <sheetFormatPr defaultRowHeight="15"/>
  <sheetData>
    <row r="15" spans="1:9" ht="26.25">
      <c r="D15" s="1766" t="s">
        <v>1765</v>
      </c>
    </row>
    <row r="16" spans="1:9" ht="55.5" customHeight="1">
      <c r="A16" s="3420" t="s">
        <v>1766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8"/>
  <sheetViews>
    <sheetView showGridLines="0" view="pageBreakPreview" zoomScaleNormal="100" zoomScaleSheetLayoutView="100" workbookViewId="0">
      <selection activeCell="I11" sqref="I11"/>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8.7109375" style="892" customWidth="1"/>
    <col min="7" max="7" width="15" style="2" bestFit="1" customWidth="1"/>
    <col min="8" max="8" width="17.140625" style="2" customWidth="1"/>
    <col min="9" max="9" width="17.85546875" style="2" customWidth="1"/>
    <col min="10" max="10" width="19" style="2" customWidth="1"/>
    <col min="11"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7.140625" style="2" customWidth="1"/>
    <col min="265" max="265" width="17.85546875" style="2" customWidth="1"/>
    <col min="266" max="266" width="19" style="2" customWidth="1"/>
    <col min="267"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7.140625" style="2" customWidth="1"/>
    <col min="521" max="521" width="17.85546875" style="2" customWidth="1"/>
    <col min="522" max="522" width="19" style="2" customWidth="1"/>
    <col min="523"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7.140625" style="2" customWidth="1"/>
    <col min="777" max="777" width="17.85546875" style="2" customWidth="1"/>
    <col min="778" max="778" width="19" style="2" customWidth="1"/>
    <col min="779"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7.140625" style="2" customWidth="1"/>
    <col min="1033" max="1033" width="17.85546875" style="2" customWidth="1"/>
    <col min="1034" max="1034" width="19" style="2" customWidth="1"/>
    <col min="1035"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7.140625" style="2" customWidth="1"/>
    <col min="1289" max="1289" width="17.85546875" style="2" customWidth="1"/>
    <col min="1290" max="1290" width="19" style="2" customWidth="1"/>
    <col min="1291"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7.140625" style="2" customWidth="1"/>
    <col min="1545" max="1545" width="17.85546875" style="2" customWidth="1"/>
    <col min="1546" max="1546" width="19" style="2" customWidth="1"/>
    <col min="1547"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7.140625" style="2" customWidth="1"/>
    <col min="1801" max="1801" width="17.85546875" style="2" customWidth="1"/>
    <col min="1802" max="1802" width="19" style="2" customWidth="1"/>
    <col min="1803"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7.140625" style="2" customWidth="1"/>
    <col min="2057" max="2057" width="17.85546875" style="2" customWidth="1"/>
    <col min="2058" max="2058" width="19" style="2" customWidth="1"/>
    <col min="2059"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7.140625" style="2" customWidth="1"/>
    <col min="2313" max="2313" width="17.85546875" style="2" customWidth="1"/>
    <col min="2314" max="2314" width="19" style="2" customWidth="1"/>
    <col min="2315"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7.140625" style="2" customWidth="1"/>
    <col min="2569" max="2569" width="17.85546875" style="2" customWidth="1"/>
    <col min="2570" max="2570" width="19" style="2" customWidth="1"/>
    <col min="2571"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7.140625" style="2" customWidth="1"/>
    <col min="2825" max="2825" width="17.85546875" style="2" customWidth="1"/>
    <col min="2826" max="2826" width="19" style="2" customWidth="1"/>
    <col min="2827"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7.140625" style="2" customWidth="1"/>
    <col min="3081" max="3081" width="17.85546875" style="2" customWidth="1"/>
    <col min="3082" max="3082" width="19" style="2" customWidth="1"/>
    <col min="3083"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7.140625" style="2" customWidth="1"/>
    <col min="3337" max="3337" width="17.85546875" style="2" customWidth="1"/>
    <col min="3338" max="3338" width="19" style="2" customWidth="1"/>
    <col min="3339"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7.140625" style="2" customWidth="1"/>
    <col min="3593" max="3593" width="17.85546875" style="2" customWidth="1"/>
    <col min="3594" max="3594" width="19" style="2" customWidth="1"/>
    <col min="3595"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7.140625" style="2" customWidth="1"/>
    <col min="3849" max="3849" width="17.85546875" style="2" customWidth="1"/>
    <col min="3850" max="3850" width="19" style="2" customWidth="1"/>
    <col min="3851"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7.140625" style="2" customWidth="1"/>
    <col min="4105" max="4105" width="17.85546875" style="2" customWidth="1"/>
    <col min="4106" max="4106" width="19" style="2" customWidth="1"/>
    <col min="4107"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7.140625" style="2" customWidth="1"/>
    <col min="4361" max="4361" width="17.85546875" style="2" customWidth="1"/>
    <col min="4362" max="4362" width="19" style="2" customWidth="1"/>
    <col min="4363"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7.140625" style="2" customWidth="1"/>
    <col min="4617" max="4617" width="17.85546875" style="2" customWidth="1"/>
    <col min="4618" max="4618" width="19" style="2" customWidth="1"/>
    <col min="4619"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7.140625" style="2" customWidth="1"/>
    <col min="4873" max="4873" width="17.85546875" style="2" customWidth="1"/>
    <col min="4874" max="4874" width="19" style="2" customWidth="1"/>
    <col min="4875"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7.140625" style="2" customWidth="1"/>
    <col min="5129" max="5129" width="17.85546875" style="2" customWidth="1"/>
    <col min="5130" max="5130" width="19" style="2" customWidth="1"/>
    <col min="5131"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7.140625" style="2" customWidth="1"/>
    <col min="5385" max="5385" width="17.85546875" style="2" customWidth="1"/>
    <col min="5386" max="5386" width="19" style="2" customWidth="1"/>
    <col min="5387"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7.140625" style="2" customWidth="1"/>
    <col min="5641" max="5641" width="17.85546875" style="2" customWidth="1"/>
    <col min="5642" max="5642" width="19" style="2" customWidth="1"/>
    <col min="5643"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7.140625" style="2" customWidth="1"/>
    <col min="5897" max="5897" width="17.85546875" style="2" customWidth="1"/>
    <col min="5898" max="5898" width="19" style="2" customWidth="1"/>
    <col min="5899"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7.140625" style="2" customWidth="1"/>
    <col min="6153" max="6153" width="17.85546875" style="2" customWidth="1"/>
    <col min="6154" max="6154" width="19" style="2" customWidth="1"/>
    <col min="6155"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7.140625" style="2" customWidth="1"/>
    <col min="6409" max="6409" width="17.85546875" style="2" customWidth="1"/>
    <col min="6410" max="6410" width="19" style="2" customWidth="1"/>
    <col min="6411"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7.140625" style="2" customWidth="1"/>
    <col min="6665" max="6665" width="17.85546875" style="2" customWidth="1"/>
    <col min="6666" max="6666" width="19" style="2" customWidth="1"/>
    <col min="6667"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7.140625" style="2" customWidth="1"/>
    <col min="6921" max="6921" width="17.85546875" style="2" customWidth="1"/>
    <col min="6922" max="6922" width="19" style="2" customWidth="1"/>
    <col min="6923"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7.140625" style="2" customWidth="1"/>
    <col min="7177" max="7177" width="17.85546875" style="2" customWidth="1"/>
    <col min="7178" max="7178" width="19" style="2" customWidth="1"/>
    <col min="7179"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7.140625" style="2" customWidth="1"/>
    <col min="7433" max="7433" width="17.85546875" style="2" customWidth="1"/>
    <col min="7434" max="7434" width="19" style="2" customWidth="1"/>
    <col min="7435"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7.140625" style="2" customWidth="1"/>
    <col min="7689" max="7689" width="17.85546875" style="2" customWidth="1"/>
    <col min="7690" max="7690" width="19" style="2" customWidth="1"/>
    <col min="7691"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7.140625" style="2" customWidth="1"/>
    <col min="7945" max="7945" width="17.85546875" style="2" customWidth="1"/>
    <col min="7946" max="7946" width="19" style="2" customWidth="1"/>
    <col min="7947"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7.140625" style="2" customWidth="1"/>
    <col min="8201" max="8201" width="17.85546875" style="2" customWidth="1"/>
    <col min="8202" max="8202" width="19" style="2" customWidth="1"/>
    <col min="8203"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7.140625" style="2" customWidth="1"/>
    <col min="8457" max="8457" width="17.85546875" style="2" customWidth="1"/>
    <col min="8458" max="8458" width="19" style="2" customWidth="1"/>
    <col min="8459"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7.140625" style="2" customWidth="1"/>
    <col min="8713" max="8713" width="17.85546875" style="2" customWidth="1"/>
    <col min="8714" max="8714" width="19" style="2" customWidth="1"/>
    <col min="8715"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7.140625" style="2" customWidth="1"/>
    <col min="8969" max="8969" width="17.85546875" style="2" customWidth="1"/>
    <col min="8970" max="8970" width="19" style="2" customWidth="1"/>
    <col min="8971"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7.140625" style="2" customWidth="1"/>
    <col min="9225" max="9225" width="17.85546875" style="2" customWidth="1"/>
    <col min="9226" max="9226" width="19" style="2" customWidth="1"/>
    <col min="9227"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7.140625" style="2" customWidth="1"/>
    <col min="9481" max="9481" width="17.85546875" style="2" customWidth="1"/>
    <col min="9482" max="9482" width="19" style="2" customWidth="1"/>
    <col min="9483"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7.140625" style="2" customWidth="1"/>
    <col min="9737" max="9737" width="17.85546875" style="2" customWidth="1"/>
    <col min="9738" max="9738" width="19" style="2" customWidth="1"/>
    <col min="9739"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7.140625" style="2" customWidth="1"/>
    <col min="9993" max="9993" width="17.85546875" style="2" customWidth="1"/>
    <col min="9994" max="9994" width="19" style="2" customWidth="1"/>
    <col min="9995"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7.140625" style="2" customWidth="1"/>
    <col min="10249" max="10249" width="17.85546875" style="2" customWidth="1"/>
    <col min="10250" max="10250" width="19" style="2" customWidth="1"/>
    <col min="10251"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7.140625" style="2" customWidth="1"/>
    <col min="10505" max="10505" width="17.85546875" style="2" customWidth="1"/>
    <col min="10506" max="10506" width="19" style="2" customWidth="1"/>
    <col min="10507"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7.140625" style="2" customWidth="1"/>
    <col min="10761" max="10761" width="17.85546875" style="2" customWidth="1"/>
    <col min="10762" max="10762" width="19" style="2" customWidth="1"/>
    <col min="10763"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7.140625" style="2" customWidth="1"/>
    <col min="11017" max="11017" width="17.85546875" style="2" customWidth="1"/>
    <col min="11018" max="11018" width="19" style="2" customWidth="1"/>
    <col min="11019"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7.140625" style="2" customWidth="1"/>
    <col min="11273" max="11273" width="17.85546875" style="2" customWidth="1"/>
    <col min="11274" max="11274" width="19" style="2" customWidth="1"/>
    <col min="11275"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7.140625" style="2" customWidth="1"/>
    <col min="11529" max="11529" width="17.85546875" style="2" customWidth="1"/>
    <col min="11530" max="11530" width="19" style="2" customWidth="1"/>
    <col min="11531"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7.140625" style="2" customWidth="1"/>
    <col min="11785" max="11785" width="17.85546875" style="2" customWidth="1"/>
    <col min="11786" max="11786" width="19" style="2" customWidth="1"/>
    <col min="11787"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7.140625" style="2" customWidth="1"/>
    <col min="12041" max="12041" width="17.85546875" style="2" customWidth="1"/>
    <col min="12042" max="12042" width="19" style="2" customWidth="1"/>
    <col min="12043"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7.140625" style="2" customWidth="1"/>
    <col min="12297" max="12297" width="17.85546875" style="2" customWidth="1"/>
    <col min="12298" max="12298" width="19" style="2" customWidth="1"/>
    <col min="12299"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7.140625" style="2" customWidth="1"/>
    <col min="12553" max="12553" width="17.85546875" style="2" customWidth="1"/>
    <col min="12554" max="12554" width="19" style="2" customWidth="1"/>
    <col min="12555"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7.140625" style="2" customWidth="1"/>
    <col min="12809" max="12809" width="17.85546875" style="2" customWidth="1"/>
    <col min="12810" max="12810" width="19" style="2" customWidth="1"/>
    <col min="12811"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7.140625" style="2" customWidth="1"/>
    <col min="13065" max="13065" width="17.85546875" style="2" customWidth="1"/>
    <col min="13066" max="13066" width="19" style="2" customWidth="1"/>
    <col min="13067"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7.140625" style="2" customWidth="1"/>
    <col min="13321" max="13321" width="17.85546875" style="2" customWidth="1"/>
    <col min="13322" max="13322" width="19" style="2" customWidth="1"/>
    <col min="13323"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7.140625" style="2" customWidth="1"/>
    <col min="13577" max="13577" width="17.85546875" style="2" customWidth="1"/>
    <col min="13578" max="13578" width="19" style="2" customWidth="1"/>
    <col min="13579"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7.140625" style="2" customWidth="1"/>
    <col min="13833" max="13833" width="17.85546875" style="2" customWidth="1"/>
    <col min="13834" max="13834" width="19" style="2" customWidth="1"/>
    <col min="13835"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7.140625" style="2" customWidth="1"/>
    <col min="14089" max="14089" width="17.85546875" style="2" customWidth="1"/>
    <col min="14090" max="14090" width="19" style="2" customWidth="1"/>
    <col min="14091"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7.140625" style="2" customWidth="1"/>
    <col min="14345" max="14345" width="17.85546875" style="2" customWidth="1"/>
    <col min="14346" max="14346" width="19" style="2" customWidth="1"/>
    <col min="14347"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7.140625" style="2" customWidth="1"/>
    <col min="14601" max="14601" width="17.85546875" style="2" customWidth="1"/>
    <col min="14602" max="14602" width="19" style="2" customWidth="1"/>
    <col min="14603"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7.140625" style="2" customWidth="1"/>
    <col min="14857" max="14857" width="17.85546875" style="2" customWidth="1"/>
    <col min="14858" max="14858" width="19" style="2" customWidth="1"/>
    <col min="14859"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7.140625" style="2" customWidth="1"/>
    <col min="15113" max="15113" width="17.85546875" style="2" customWidth="1"/>
    <col min="15114" max="15114" width="19" style="2" customWidth="1"/>
    <col min="15115"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7.140625" style="2" customWidth="1"/>
    <col min="15369" max="15369" width="17.85546875" style="2" customWidth="1"/>
    <col min="15370" max="15370" width="19" style="2" customWidth="1"/>
    <col min="15371"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7.140625" style="2" customWidth="1"/>
    <col min="15625" max="15625" width="17.85546875" style="2" customWidth="1"/>
    <col min="15626" max="15626" width="19" style="2" customWidth="1"/>
    <col min="15627"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7.140625" style="2" customWidth="1"/>
    <col min="15881" max="15881" width="17.85546875" style="2" customWidth="1"/>
    <col min="15882" max="15882" width="19" style="2" customWidth="1"/>
    <col min="15883"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7.140625" style="2" customWidth="1"/>
    <col min="16137" max="16137" width="17.85546875" style="2" customWidth="1"/>
    <col min="16138" max="16138" width="19" style="2" customWidth="1"/>
    <col min="16139"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1511</v>
      </c>
      <c r="B3" s="57"/>
      <c r="C3" s="87"/>
      <c r="D3" s="87"/>
      <c r="E3" s="747"/>
      <c r="F3" s="747"/>
      <c r="G3" s="89"/>
    </row>
    <row r="4" spans="1:7" ht="20.100000000000001" customHeight="1">
      <c r="A4" s="5" t="s">
        <v>1512</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2" t="s">
        <v>6</v>
      </c>
      <c r="G6" s="16"/>
    </row>
    <row r="7" spans="1:7">
      <c r="A7" s="17"/>
      <c r="B7" s="18"/>
      <c r="C7" s="17"/>
      <c r="D7" s="19"/>
      <c r="E7" s="757" t="s">
        <v>160</v>
      </c>
      <c r="F7" s="758" t="s">
        <v>160</v>
      </c>
      <c r="G7" s="16"/>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4.75" customHeight="1">
      <c r="A11" s="893"/>
      <c r="B11" s="338" t="s">
        <v>2668</v>
      </c>
      <c r="C11" s="332"/>
      <c r="D11" s="894"/>
      <c r="E11" s="761"/>
      <c r="F11" s="762"/>
      <c r="G11" s="73"/>
    </row>
    <row r="12" spans="1:7">
      <c r="A12" s="893"/>
      <c r="B12" s="895"/>
      <c r="C12" s="332"/>
      <c r="D12" s="894"/>
      <c r="E12" s="761">
        <v>0</v>
      </c>
      <c r="F12" s="762"/>
      <c r="G12" s="73"/>
    </row>
    <row r="13" spans="1:7">
      <c r="A13" s="898"/>
      <c r="B13" s="1130" t="s">
        <v>166</v>
      </c>
      <c r="C13" s="898"/>
      <c r="D13" s="1161"/>
      <c r="E13" s="1164"/>
      <c r="F13" s="1501"/>
      <c r="G13" s="73"/>
    </row>
    <row r="14" spans="1:7">
      <c r="A14" s="898"/>
      <c r="B14" s="922"/>
      <c r="C14" s="898"/>
      <c r="D14" s="1161"/>
      <c r="E14" s="1164"/>
      <c r="F14" s="1501"/>
      <c r="G14" s="73"/>
    </row>
    <row r="15" spans="1:7">
      <c r="A15" s="898"/>
      <c r="B15" s="1130" t="s">
        <v>277</v>
      </c>
      <c r="C15" s="898"/>
      <c r="D15" s="1161"/>
      <c r="E15" s="1164"/>
      <c r="F15" s="1501"/>
      <c r="G15" s="73"/>
    </row>
    <row r="16" spans="1:7">
      <c r="A16" s="898"/>
      <c r="B16" s="1130"/>
      <c r="C16" s="898"/>
      <c r="D16" s="1502"/>
      <c r="E16" s="1164"/>
      <c r="F16" s="1501"/>
      <c r="G16" s="73"/>
    </row>
    <row r="17" spans="1:7">
      <c r="A17" s="898"/>
      <c r="B17" s="911" t="s">
        <v>278</v>
      </c>
      <c r="C17" s="898"/>
      <c r="D17" s="1161"/>
      <c r="E17" s="1131"/>
      <c r="F17" s="876"/>
      <c r="G17" s="73"/>
    </row>
    <row r="18" spans="1:7">
      <c r="A18" s="898"/>
      <c r="B18" s="911"/>
      <c r="C18" s="1162"/>
      <c r="D18" s="1163"/>
      <c r="E18" s="1131"/>
      <c r="F18" s="876"/>
      <c r="G18" s="73"/>
    </row>
    <row r="19" spans="1:7" ht="32.25" customHeight="1">
      <c r="A19" s="898"/>
      <c r="B19" s="921" t="s">
        <v>1326</v>
      </c>
      <c r="C19" s="898"/>
      <c r="D19" s="1161"/>
      <c r="E19" s="1131"/>
      <c r="F19" s="876"/>
      <c r="G19" s="73"/>
    </row>
    <row r="20" spans="1:7">
      <c r="A20" s="898"/>
      <c r="B20" s="922"/>
      <c r="C20" s="898"/>
      <c r="D20" s="1161"/>
      <c r="E20" s="1131"/>
      <c r="F20" s="876"/>
      <c r="G20" s="73"/>
    </row>
    <row r="21" spans="1:7">
      <c r="A21" s="898" t="s">
        <v>405</v>
      </c>
      <c r="B21" s="904" t="s">
        <v>1327</v>
      </c>
      <c r="C21" s="898" t="s">
        <v>88</v>
      </c>
      <c r="D21" s="1503">
        <v>80</v>
      </c>
      <c r="E21" s="1165"/>
      <c r="F21" s="876">
        <f>D21*E21</f>
        <v>0</v>
      </c>
      <c r="G21" s="73"/>
    </row>
    <row r="22" spans="1:7">
      <c r="A22" s="898"/>
      <c r="B22" s="904"/>
      <c r="C22" s="898"/>
      <c r="D22" s="1161"/>
      <c r="E22" s="1165"/>
      <c r="F22" s="876"/>
      <c r="G22" s="73"/>
    </row>
    <row r="23" spans="1:7">
      <c r="A23" s="898"/>
      <c r="B23" s="911" t="s">
        <v>282</v>
      </c>
      <c r="C23" s="898"/>
      <c r="D23" s="1161"/>
      <c r="E23" s="1165"/>
      <c r="F23" s="876"/>
      <c r="G23" s="73"/>
    </row>
    <row r="24" spans="1:7">
      <c r="A24" s="898"/>
      <c r="B24" s="911"/>
      <c r="C24" s="898"/>
      <c r="D24" s="1161"/>
      <c r="E24" s="1165"/>
      <c r="F24" s="876"/>
      <c r="G24" s="73"/>
    </row>
    <row r="25" spans="1:7" ht="31.5" customHeight="1">
      <c r="A25" s="898"/>
      <c r="B25" s="940" t="s">
        <v>1513</v>
      </c>
      <c r="C25" s="898"/>
      <c r="D25" s="1161"/>
      <c r="E25" s="1165"/>
      <c r="F25" s="876"/>
      <c r="G25" s="73"/>
    </row>
    <row r="26" spans="1:7">
      <c r="A26" s="898"/>
      <c r="B26" s="922"/>
      <c r="C26" s="898"/>
      <c r="D26" s="1161"/>
      <c r="E26" s="1165"/>
      <c r="F26" s="1006"/>
      <c r="G26" s="73"/>
    </row>
    <row r="27" spans="1:7">
      <c r="A27" s="545" t="s">
        <v>489</v>
      </c>
      <c r="B27" s="907" t="s">
        <v>490</v>
      </c>
      <c r="C27" s="545" t="s">
        <v>88</v>
      </c>
      <c r="D27" s="1197">
        <v>3</v>
      </c>
      <c r="E27" s="1166"/>
      <c r="F27" s="1167">
        <f>E27*D27</f>
        <v>0</v>
      </c>
      <c r="G27" s="73"/>
    </row>
    <row r="28" spans="1:7">
      <c r="A28" s="545" t="s">
        <v>491</v>
      </c>
      <c r="B28" s="907" t="s">
        <v>1102</v>
      </c>
      <c r="C28" s="545" t="s">
        <v>88</v>
      </c>
      <c r="D28" s="1197">
        <v>2</v>
      </c>
      <c r="E28" s="1166"/>
      <c r="F28" s="1167">
        <f>E28*D28</f>
        <v>0</v>
      </c>
      <c r="G28" s="73"/>
    </row>
    <row r="29" spans="1:7">
      <c r="A29" s="898"/>
      <c r="B29" s="904"/>
      <c r="C29" s="898"/>
      <c r="D29" s="1503"/>
      <c r="E29" s="1165"/>
      <c r="F29" s="876"/>
      <c r="G29" s="73"/>
    </row>
    <row r="30" spans="1:7">
      <c r="A30" s="898"/>
      <c r="B30" s="899" t="s">
        <v>284</v>
      </c>
      <c r="C30" s="898"/>
      <c r="D30" s="1503"/>
      <c r="E30" s="1165"/>
      <c r="F30" s="876"/>
      <c r="G30" s="73"/>
    </row>
    <row r="31" spans="1:7">
      <c r="A31" s="898"/>
      <c r="B31" s="904"/>
      <c r="C31" s="898"/>
      <c r="D31" s="1503"/>
      <c r="E31" s="1165"/>
      <c r="F31" s="876"/>
      <c r="G31" s="73"/>
    </row>
    <row r="32" spans="1:7">
      <c r="A32" s="898"/>
      <c r="B32" s="1168" t="s">
        <v>285</v>
      </c>
      <c r="C32" s="898"/>
      <c r="D32" s="1503"/>
      <c r="E32" s="1165"/>
      <c r="F32" s="876"/>
      <c r="G32" s="73"/>
    </row>
    <row r="33" spans="1:7">
      <c r="A33" s="898"/>
      <c r="B33" s="1168"/>
      <c r="C33" s="898"/>
      <c r="D33" s="1503"/>
      <c r="E33" s="1165"/>
      <c r="F33" s="876"/>
      <c r="G33" s="73"/>
    </row>
    <row r="34" spans="1:7">
      <c r="A34" s="898"/>
      <c r="B34" s="940" t="s">
        <v>286</v>
      </c>
      <c r="C34" s="898"/>
      <c r="D34" s="1503"/>
      <c r="E34" s="1165"/>
      <c r="F34" s="876"/>
      <c r="G34" s="73"/>
    </row>
    <row r="35" spans="1:7">
      <c r="A35" s="898"/>
      <c r="B35" s="904"/>
      <c r="C35" s="898"/>
      <c r="D35" s="1503"/>
      <c r="E35" s="1165"/>
      <c r="F35" s="876"/>
      <c r="G35" s="73"/>
    </row>
    <row r="36" spans="1:7" ht="25.5">
      <c r="A36" s="1021" t="s">
        <v>287</v>
      </c>
      <c r="B36" s="904" t="s">
        <v>288</v>
      </c>
      <c r="C36" s="898" t="s">
        <v>96</v>
      </c>
      <c r="D36" s="1503">
        <v>42.1</v>
      </c>
      <c r="E36" s="1165"/>
      <c r="F36" s="876">
        <f>D36*E36</f>
        <v>0</v>
      </c>
      <c r="G36" s="73"/>
    </row>
    <row r="37" spans="1:7">
      <c r="A37" s="1021"/>
      <c r="B37" s="904"/>
      <c r="C37" s="898"/>
      <c r="D37" s="1503"/>
      <c r="E37" s="1165"/>
      <c r="F37" s="876"/>
      <c r="G37" s="73"/>
    </row>
    <row r="38" spans="1:7" ht="25.5">
      <c r="A38" s="1021" t="s">
        <v>289</v>
      </c>
      <c r="B38" s="904" t="s">
        <v>290</v>
      </c>
      <c r="C38" s="898" t="s">
        <v>96</v>
      </c>
      <c r="D38" s="1503">
        <v>20</v>
      </c>
      <c r="E38" s="1165"/>
      <c r="F38" s="876">
        <f>D38*E38</f>
        <v>0</v>
      </c>
      <c r="G38" s="73"/>
    </row>
    <row r="39" spans="1:7">
      <c r="A39" s="898"/>
      <c r="B39" s="904"/>
      <c r="C39" s="1503"/>
      <c r="D39" s="1504"/>
      <c r="E39" s="1165"/>
      <c r="F39" s="876"/>
      <c r="G39" s="73"/>
    </row>
    <row r="40" spans="1:7">
      <c r="A40" s="545"/>
      <c r="B40" s="1169" t="s">
        <v>291</v>
      </c>
      <c r="C40" s="900"/>
      <c r="D40" s="1170"/>
      <c r="E40" s="1171"/>
      <c r="F40" s="1167"/>
      <c r="G40" s="73"/>
    </row>
    <row r="41" spans="1:7">
      <c r="A41" s="545"/>
      <c r="B41" s="1169"/>
      <c r="C41" s="900"/>
      <c r="D41" s="1170"/>
      <c r="E41" s="1171"/>
      <c r="F41" s="1167"/>
      <c r="G41" s="73"/>
    </row>
    <row r="42" spans="1:7" ht="28.5" customHeight="1">
      <c r="A42" s="545"/>
      <c r="B42" s="1109" t="s">
        <v>1329</v>
      </c>
      <c r="C42" s="545"/>
      <c r="D42" s="1007"/>
      <c r="E42" s="1171"/>
      <c r="F42" s="1167"/>
      <c r="G42" s="73"/>
    </row>
    <row r="43" spans="1:7">
      <c r="A43" s="545"/>
      <c r="B43" s="907"/>
      <c r="C43" s="545"/>
      <c r="D43" s="1007"/>
      <c r="E43" s="1171"/>
      <c r="F43" s="1167"/>
      <c r="G43" s="73"/>
    </row>
    <row r="44" spans="1:7">
      <c r="A44" s="545" t="s">
        <v>411</v>
      </c>
      <c r="B44" s="907" t="s">
        <v>293</v>
      </c>
      <c r="C44" s="545" t="s">
        <v>88</v>
      </c>
      <c r="D44" s="1007">
        <f>D21-D51</f>
        <v>50</v>
      </c>
      <c r="E44" s="1171"/>
      <c r="F44" s="1167">
        <f>D44*E44</f>
        <v>0</v>
      </c>
      <c r="G44" s="73"/>
    </row>
    <row r="45" spans="1:7">
      <c r="A45" s="545" t="s">
        <v>294</v>
      </c>
      <c r="B45" s="907" t="s">
        <v>282</v>
      </c>
      <c r="C45" s="545" t="s">
        <v>88</v>
      </c>
      <c r="D45" s="1007">
        <f>D27+D28</f>
        <v>5</v>
      </c>
      <c r="E45" s="1171"/>
      <c r="F45" s="1167">
        <f>D45*E45</f>
        <v>0</v>
      </c>
      <c r="G45" s="73"/>
    </row>
    <row r="46" spans="1:7">
      <c r="A46" s="898"/>
      <c r="B46" s="904"/>
      <c r="C46" s="1503"/>
      <c r="D46" s="1504"/>
      <c r="E46" s="1165"/>
      <c r="F46" s="876"/>
      <c r="G46" s="73"/>
    </row>
    <row r="47" spans="1:7">
      <c r="A47" s="898"/>
      <c r="B47" s="1130" t="s">
        <v>167</v>
      </c>
      <c r="C47" s="898"/>
      <c r="D47" s="1133"/>
      <c r="E47" s="1165"/>
      <c r="F47" s="876"/>
      <c r="G47" s="73"/>
    </row>
    <row r="48" spans="1:7">
      <c r="A48" s="898"/>
      <c r="B48" s="922"/>
      <c r="C48" s="898"/>
      <c r="D48" s="1133"/>
      <c r="E48" s="1165"/>
      <c r="F48" s="876"/>
      <c r="G48" s="73"/>
    </row>
    <row r="49" spans="1:7" ht="29.25" customHeight="1">
      <c r="A49" s="898"/>
      <c r="B49" s="940" t="s">
        <v>296</v>
      </c>
      <c r="C49" s="898"/>
      <c r="D49" s="1133"/>
      <c r="E49" s="1165"/>
      <c r="F49" s="876"/>
      <c r="G49" s="73"/>
    </row>
    <row r="50" spans="1:7">
      <c r="A50" s="898"/>
      <c r="B50" s="904"/>
      <c r="C50" s="898"/>
      <c r="D50" s="1133"/>
      <c r="E50" s="1165"/>
      <c r="F50" s="1006"/>
      <c r="G50" s="73"/>
    </row>
    <row r="51" spans="1:7" ht="25.5">
      <c r="A51" s="898" t="s">
        <v>297</v>
      </c>
      <c r="B51" s="904" t="s">
        <v>298</v>
      </c>
      <c r="C51" s="898" t="s">
        <v>88</v>
      </c>
      <c r="D51" s="546">
        <v>30</v>
      </c>
      <c r="E51" s="1165"/>
      <c r="F51" s="876">
        <f>D51*E51</f>
        <v>0</v>
      </c>
      <c r="G51" s="73"/>
    </row>
    <row r="52" spans="1:7">
      <c r="A52" s="898"/>
      <c r="B52" s="904"/>
      <c r="C52" s="898"/>
      <c r="D52" s="546"/>
      <c r="E52" s="1165"/>
      <c r="F52" s="876"/>
      <c r="G52" s="73"/>
    </row>
    <row r="53" spans="1:7">
      <c r="A53" s="898" t="s">
        <v>299</v>
      </c>
      <c r="B53" s="904" t="s">
        <v>300</v>
      </c>
      <c r="C53" s="898" t="s">
        <v>88</v>
      </c>
      <c r="D53" s="546">
        <v>68</v>
      </c>
      <c r="E53" s="1165"/>
      <c r="F53" s="876">
        <f>D53*E53</f>
        <v>0</v>
      </c>
      <c r="G53" s="73"/>
    </row>
    <row r="54" spans="1:7">
      <c r="A54" s="898"/>
      <c r="B54" s="904"/>
      <c r="C54" s="898"/>
      <c r="D54" s="546"/>
      <c r="E54" s="1165"/>
      <c r="F54" s="876"/>
      <c r="G54" s="73"/>
    </row>
    <row r="55" spans="1:7">
      <c r="A55" s="898"/>
      <c r="B55" s="904"/>
      <c r="C55" s="898"/>
      <c r="D55" s="546"/>
      <c r="E55" s="1165"/>
      <c r="F55" s="876"/>
      <c r="G55" s="73"/>
    </row>
    <row r="56" spans="1:7">
      <c r="A56" s="898"/>
      <c r="B56" s="904"/>
      <c r="C56" s="898"/>
      <c r="D56" s="546"/>
      <c r="E56" s="1165"/>
      <c r="F56" s="876"/>
      <c r="G56" s="73"/>
    </row>
    <row r="57" spans="1:7">
      <c r="A57" s="898"/>
      <c r="B57" s="904"/>
      <c r="C57" s="898"/>
      <c r="D57" s="546"/>
      <c r="E57" s="1165"/>
      <c r="F57" s="876"/>
      <c r="G57" s="73"/>
    </row>
    <row r="58" spans="1:7">
      <c r="A58" s="898"/>
      <c r="B58" s="904"/>
      <c r="C58" s="898"/>
      <c r="D58" s="546"/>
      <c r="E58" s="1165"/>
      <c r="F58" s="876"/>
      <c r="G58" s="73"/>
    </row>
    <row r="59" spans="1:7">
      <c r="A59" s="898"/>
      <c r="B59" s="904"/>
      <c r="C59" s="898"/>
      <c r="D59" s="546"/>
      <c r="E59" s="1165"/>
      <c r="F59" s="876"/>
      <c r="G59" s="73"/>
    </row>
    <row r="60" spans="1:7">
      <c r="A60" s="898"/>
      <c r="B60" s="904"/>
      <c r="C60" s="898"/>
      <c r="D60" s="546"/>
      <c r="E60" s="1165"/>
      <c r="F60" s="876"/>
      <c r="G60" s="73"/>
    </row>
    <row r="61" spans="1:7">
      <c r="A61" s="898"/>
      <c r="B61" s="904"/>
      <c r="C61" s="898"/>
      <c r="D61" s="546"/>
      <c r="E61" s="1165"/>
      <c r="F61" s="876"/>
      <c r="G61" s="73"/>
    </row>
    <row r="62" spans="1:7">
      <c r="A62" s="898"/>
      <c r="B62" s="904"/>
      <c r="C62" s="898"/>
      <c r="D62" s="546"/>
      <c r="E62" s="1165"/>
      <c r="F62" s="876"/>
      <c r="G62" s="73"/>
    </row>
    <row r="63" spans="1:7">
      <c r="A63" s="898"/>
      <c r="B63" s="904"/>
      <c r="C63" s="898"/>
      <c r="D63" s="546"/>
      <c r="E63" s="1165"/>
      <c r="F63" s="876"/>
      <c r="G63" s="73"/>
    </row>
    <row r="64" spans="1:7">
      <c r="A64" s="898"/>
      <c r="B64" s="904"/>
      <c r="C64" s="898"/>
      <c r="D64" s="1161"/>
      <c r="E64" s="1165"/>
      <c r="F64" s="876">
        <f>D64*E64</f>
        <v>0</v>
      </c>
      <c r="G64" s="73"/>
    </row>
    <row r="65" spans="1:7" s="57" customFormat="1">
      <c r="A65" s="1505"/>
      <c r="B65" s="1506"/>
      <c r="C65" s="1507"/>
      <c r="D65" s="1508"/>
      <c r="E65" s="1509" t="s">
        <v>48</v>
      </c>
      <c r="F65" s="1510">
        <f>SUM(F8:F64)</f>
        <v>0</v>
      </c>
      <c r="G65" s="79"/>
    </row>
    <row r="66" spans="1:7">
      <c r="A66" s="898"/>
      <c r="B66" s="904"/>
      <c r="C66" s="898"/>
      <c r="D66" s="1161"/>
      <c r="E66" s="1165"/>
      <c r="F66" s="876"/>
      <c r="G66" s="73"/>
    </row>
    <row r="67" spans="1:7">
      <c r="A67" s="898"/>
      <c r="B67" s="1130" t="s">
        <v>301</v>
      </c>
      <c r="C67" s="898"/>
      <c r="D67" s="1133"/>
      <c r="E67" s="1131"/>
      <c r="F67" s="876"/>
      <c r="G67" s="73"/>
    </row>
    <row r="68" spans="1:7" s="57" customFormat="1">
      <c r="A68" s="898"/>
      <c r="B68" s="1130"/>
      <c r="C68" s="898"/>
      <c r="D68" s="1133"/>
      <c r="E68" s="1131"/>
      <c r="F68" s="876"/>
      <c r="G68" s="79"/>
    </row>
    <row r="69" spans="1:7">
      <c r="A69" s="898"/>
      <c r="B69" s="1511" t="s">
        <v>302</v>
      </c>
      <c r="C69" s="898"/>
      <c r="D69" s="1133"/>
      <c r="E69" s="1131"/>
      <c r="F69" s="876"/>
      <c r="G69" s="73"/>
    </row>
    <row r="70" spans="1:7" s="57" customFormat="1">
      <c r="A70" s="898"/>
      <c r="B70" s="1511"/>
      <c r="C70" s="898"/>
      <c r="D70" s="1133"/>
      <c r="E70" s="1165"/>
      <c r="F70" s="1512"/>
      <c r="G70" s="791"/>
    </row>
    <row r="71" spans="1:7" ht="28.5" customHeight="1">
      <c r="A71" s="898"/>
      <c r="B71" s="921" t="s">
        <v>303</v>
      </c>
      <c r="C71" s="898"/>
      <c r="D71" s="1133"/>
      <c r="E71" s="1165"/>
      <c r="F71" s="1512"/>
      <c r="G71" s="73"/>
    </row>
    <row r="72" spans="1:7">
      <c r="A72" s="898"/>
      <c r="B72" s="922"/>
      <c r="C72" s="898"/>
      <c r="D72" s="1513"/>
      <c r="E72" s="1165"/>
      <c r="F72" s="1512"/>
      <c r="G72" s="73"/>
    </row>
    <row r="73" spans="1:7" ht="25.5">
      <c r="A73" s="1021" t="s">
        <v>304</v>
      </c>
      <c r="B73" s="904" t="s">
        <v>305</v>
      </c>
      <c r="C73" s="898" t="s">
        <v>96</v>
      </c>
      <c r="D73" s="1513">
        <f>16*1.8</f>
        <v>28.8</v>
      </c>
      <c r="E73" s="1165"/>
      <c r="F73" s="1512">
        <f>D73*E73</f>
        <v>0</v>
      </c>
      <c r="G73" s="73"/>
    </row>
    <row r="74" spans="1:7">
      <c r="A74" s="1021"/>
      <c r="B74" s="904"/>
      <c r="C74" s="898"/>
      <c r="D74" s="1513"/>
      <c r="E74" s="1165"/>
      <c r="F74" s="1512"/>
      <c r="G74" s="73"/>
    </row>
    <row r="75" spans="1:7" ht="27.75" customHeight="1">
      <c r="A75" s="898"/>
      <c r="B75" s="921" t="s">
        <v>413</v>
      </c>
      <c r="C75" s="898"/>
      <c r="D75" s="1513"/>
      <c r="E75" s="1165"/>
      <c r="F75" s="1512"/>
      <c r="G75" s="73"/>
    </row>
    <row r="76" spans="1:7">
      <c r="A76" s="898"/>
      <c r="B76" s="922"/>
      <c r="C76" s="898"/>
      <c r="D76" s="1513"/>
      <c r="E76" s="1165"/>
      <c r="F76" s="1512"/>
      <c r="G76" s="73"/>
    </row>
    <row r="77" spans="1:7" ht="25.5">
      <c r="A77" s="1021" t="s">
        <v>414</v>
      </c>
      <c r="B77" s="904" t="s">
        <v>305</v>
      </c>
      <c r="C77" s="898" t="s">
        <v>96</v>
      </c>
      <c r="D77" s="1513">
        <v>59.14</v>
      </c>
      <c r="E77" s="1165"/>
      <c r="F77" s="1512">
        <f>D77*E77</f>
        <v>0</v>
      </c>
      <c r="G77" s="73"/>
    </row>
    <row r="78" spans="1:7">
      <c r="A78" s="898"/>
      <c r="B78" s="1039"/>
      <c r="C78" s="898"/>
      <c r="D78" s="1513"/>
      <c r="E78" s="1165"/>
      <c r="F78" s="1512"/>
      <c r="G78" s="73"/>
    </row>
    <row r="79" spans="1:7">
      <c r="A79" s="898"/>
      <c r="B79" s="899" t="s">
        <v>306</v>
      </c>
      <c r="C79" s="898"/>
      <c r="D79" s="1133"/>
      <c r="E79" s="1165"/>
      <c r="F79" s="1512"/>
      <c r="G79" s="73"/>
    </row>
    <row r="80" spans="1:7">
      <c r="A80" s="898"/>
      <c r="B80" s="904"/>
      <c r="C80" s="898"/>
      <c r="D80" s="1133"/>
      <c r="E80" s="1165"/>
      <c r="F80" s="1512"/>
      <c r="G80" s="73"/>
    </row>
    <row r="81" spans="1:7">
      <c r="A81" s="898"/>
      <c r="B81" s="899" t="s">
        <v>307</v>
      </c>
      <c r="C81" s="898"/>
      <c r="D81" s="1133"/>
      <c r="E81" s="1165"/>
      <c r="F81" s="1512"/>
      <c r="G81" s="73"/>
    </row>
    <row r="82" spans="1:7">
      <c r="A82" s="898"/>
      <c r="B82" s="904"/>
      <c r="C82" s="898"/>
      <c r="D82" s="1133"/>
      <c r="E82" s="1165"/>
      <c r="F82" s="1512"/>
      <c r="G82" s="73"/>
    </row>
    <row r="83" spans="1:7">
      <c r="A83" s="898"/>
      <c r="B83" s="1168" t="s">
        <v>168</v>
      </c>
      <c r="C83" s="898"/>
      <c r="D83" s="1133"/>
      <c r="E83" s="1165"/>
      <c r="F83" s="1512"/>
      <c r="G83" s="73"/>
    </row>
    <row r="84" spans="1:7">
      <c r="A84" s="898"/>
      <c r="B84" s="1168"/>
      <c r="C84" s="898"/>
      <c r="D84" s="1133"/>
      <c r="E84" s="1165"/>
      <c r="F84" s="1512"/>
      <c r="G84" s="73"/>
    </row>
    <row r="85" spans="1:7">
      <c r="A85" s="898"/>
      <c r="B85" s="911" t="s">
        <v>309</v>
      </c>
      <c r="C85" s="898"/>
      <c r="D85" s="1133"/>
      <c r="E85" s="1165"/>
      <c r="F85" s="1512"/>
      <c r="G85" s="73"/>
    </row>
    <row r="86" spans="1:7">
      <c r="A86" s="898"/>
      <c r="B86" s="911"/>
      <c r="C86" s="898"/>
      <c r="D86" s="1133"/>
      <c r="E86" s="1165"/>
      <c r="F86" s="1512"/>
      <c r="G86" s="73"/>
    </row>
    <row r="87" spans="1:7" ht="40.5" customHeight="1">
      <c r="A87" s="898"/>
      <c r="B87" s="921" t="s">
        <v>1514</v>
      </c>
      <c r="C87" s="898"/>
      <c r="D87" s="1133"/>
      <c r="E87" s="1165"/>
      <c r="F87" s="1512"/>
      <c r="G87" s="73"/>
    </row>
    <row r="88" spans="1:7" s="814" customFormat="1">
      <c r="A88" s="898"/>
      <c r="B88" s="904"/>
      <c r="C88" s="898"/>
      <c r="D88" s="1161"/>
      <c r="E88" s="1165"/>
      <c r="F88" s="1512"/>
      <c r="G88" s="813"/>
    </row>
    <row r="89" spans="1:7" s="814" customFormat="1">
      <c r="A89" s="898" t="s">
        <v>311</v>
      </c>
      <c r="B89" s="904" t="s">
        <v>1515</v>
      </c>
      <c r="C89" s="898" t="s">
        <v>88</v>
      </c>
      <c r="D89" s="1503">
        <v>9</v>
      </c>
      <c r="E89" s="1165"/>
      <c r="F89" s="1512">
        <f>D89*E89</f>
        <v>0</v>
      </c>
      <c r="G89" s="813"/>
    </row>
    <row r="90" spans="1:7" s="814" customFormat="1">
      <c r="A90" s="898"/>
      <c r="B90" s="922"/>
      <c r="C90" s="898"/>
      <c r="D90" s="1161"/>
      <c r="E90" s="1165"/>
      <c r="F90" s="1512"/>
      <c r="G90" s="813"/>
    </row>
    <row r="91" spans="1:7" s="814" customFormat="1">
      <c r="A91" s="898"/>
      <c r="B91" s="911" t="s">
        <v>170</v>
      </c>
      <c r="C91" s="898"/>
      <c r="D91" s="1161"/>
      <c r="E91" s="1165"/>
      <c r="F91" s="1512"/>
      <c r="G91" s="813"/>
    </row>
    <row r="92" spans="1:7" s="814" customFormat="1">
      <c r="A92" s="898"/>
      <c r="B92" s="911"/>
      <c r="C92" s="898"/>
      <c r="D92" s="1161"/>
      <c r="E92" s="1165"/>
      <c r="F92" s="1512"/>
      <c r="G92" s="813"/>
    </row>
    <row r="93" spans="1:7" ht="40.5" customHeight="1">
      <c r="A93" s="898"/>
      <c r="B93" s="921" t="s">
        <v>1516</v>
      </c>
      <c r="C93" s="898"/>
      <c r="D93" s="1161"/>
      <c r="E93" s="1165"/>
      <c r="F93" s="1512"/>
      <c r="G93" s="73"/>
    </row>
    <row r="94" spans="1:7">
      <c r="A94" s="898"/>
      <c r="B94" s="904"/>
      <c r="C94" s="898"/>
      <c r="D94" s="1161"/>
      <c r="E94" s="1165"/>
      <c r="F94" s="1512"/>
      <c r="G94" s="73"/>
    </row>
    <row r="95" spans="1:7">
      <c r="A95" s="898" t="s">
        <v>171</v>
      </c>
      <c r="B95" s="904" t="s">
        <v>1515</v>
      </c>
      <c r="C95" s="898" t="s">
        <v>88</v>
      </c>
      <c r="D95" s="1503">
        <v>87</v>
      </c>
      <c r="E95" s="1165"/>
      <c r="F95" s="1512">
        <f>D95*E95</f>
        <v>0</v>
      </c>
      <c r="G95" s="73"/>
    </row>
    <row r="96" spans="1:7">
      <c r="A96" s="898"/>
      <c r="B96" s="922"/>
      <c r="C96" s="898"/>
      <c r="D96" s="1161"/>
      <c r="E96" s="1165"/>
      <c r="F96" s="1512"/>
      <c r="G96" s="73"/>
    </row>
    <row r="97" spans="1:7">
      <c r="A97" s="898"/>
      <c r="B97" s="1130" t="s">
        <v>1110</v>
      </c>
      <c r="C97" s="898"/>
      <c r="D97" s="1133"/>
      <c r="E97" s="1165"/>
      <c r="F97" s="1512"/>
      <c r="G97" s="73"/>
    </row>
    <row r="98" spans="1:7">
      <c r="A98" s="898"/>
      <c r="B98" s="922"/>
      <c r="C98" s="898"/>
      <c r="D98" s="1133"/>
      <c r="E98" s="1165"/>
      <c r="F98" s="1512"/>
      <c r="G98" s="73"/>
    </row>
    <row r="99" spans="1:7">
      <c r="A99" s="898"/>
      <c r="B99" s="911" t="s">
        <v>314</v>
      </c>
      <c r="C99" s="898"/>
      <c r="D99" s="1133"/>
      <c r="E99" s="1165"/>
      <c r="F99" s="1512"/>
      <c r="G99" s="73"/>
    </row>
    <row r="100" spans="1:7">
      <c r="A100" s="898"/>
      <c r="B100" s="911"/>
      <c r="C100" s="898"/>
      <c r="D100" s="1133"/>
      <c r="E100" s="1165"/>
      <c r="F100" s="1512"/>
      <c r="G100" s="73"/>
    </row>
    <row r="101" spans="1:7" ht="29.25" customHeight="1">
      <c r="A101" s="898"/>
      <c r="B101" s="940" t="s">
        <v>1444</v>
      </c>
      <c r="C101" s="898"/>
      <c r="D101" s="1133"/>
      <c r="E101" s="1165"/>
      <c r="F101" s="1512"/>
      <c r="G101" s="73"/>
    </row>
    <row r="102" spans="1:7">
      <c r="A102" s="898"/>
      <c r="B102" s="904"/>
      <c r="C102" s="898"/>
      <c r="D102" s="1133"/>
      <c r="E102" s="1165"/>
      <c r="F102" s="1123"/>
      <c r="G102" s="73"/>
    </row>
    <row r="103" spans="1:7" s="130" customFormat="1">
      <c r="A103" s="1021" t="s">
        <v>315</v>
      </c>
      <c r="B103" s="904" t="s">
        <v>316</v>
      </c>
      <c r="C103" s="898" t="s">
        <v>88</v>
      </c>
      <c r="D103" s="1133">
        <v>6</v>
      </c>
      <c r="E103" s="1165"/>
      <c r="F103" s="1512">
        <f>D103*E103</f>
        <v>0</v>
      </c>
      <c r="G103" s="828"/>
    </row>
    <row r="104" spans="1:7" s="130" customFormat="1">
      <c r="A104" s="898"/>
      <c r="B104" s="904"/>
      <c r="C104" s="898"/>
      <c r="D104" s="1133"/>
      <c r="E104" s="1165"/>
      <c r="F104" s="1512"/>
      <c r="G104" s="828"/>
    </row>
    <row r="105" spans="1:7">
      <c r="A105" s="898"/>
      <c r="B105" s="902" t="s">
        <v>321</v>
      </c>
      <c r="C105" s="898"/>
      <c r="D105" s="1161"/>
      <c r="E105" s="1165"/>
      <c r="F105" s="1512"/>
      <c r="G105" s="63"/>
    </row>
    <row r="106" spans="1:7">
      <c r="A106" s="898"/>
      <c r="B106" s="1039"/>
      <c r="C106" s="898"/>
      <c r="D106" s="1161"/>
      <c r="E106" s="1165"/>
      <c r="F106" s="1512"/>
      <c r="G106" s="73"/>
    </row>
    <row r="107" spans="1:7">
      <c r="A107" s="898"/>
      <c r="B107" s="1168" t="s">
        <v>317</v>
      </c>
      <c r="C107" s="898"/>
      <c r="D107" s="1133"/>
      <c r="E107" s="1165"/>
      <c r="F107" s="1512"/>
      <c r="G107" s="73"/>
    </row>
    <row r="108" spans="1:7">
      <c r="A108" s="898"/>
      <c r="B108" s="1168"/>
      <c r="C108" s="898"/>
      <c r="D108" s="1133"/>
      <c r="E108" s="1165"/>
      <c r="F108" s="1512"/>
      <c r="G108" s="73"/>
    </row>
    <row r="109" spans="1:7" ht="30" customHeight="1">
      <c r="A109" s="898"/>
      <c r="B109" s="921" t="s">
        <v>1336</v>
      </c>
      <c r="C109" s="898"/>
      <c r="D109" s="1133"/>
      <c r="E109" s="1165"/>
      <c r="F109" s="1512"/>
      <c r="G109" s="73"/>
    </row>
    <row r="110" spans="1:7" s="57" customFormat="1">
      <c r="A110" s="898"/>
      <c r="B110" s="904"/>
      <c r="C110" s="898"/>
      <c r="D110" s="1133"/>
      <c r="E110" s="1165"/>
      <c r="F110" s="1512"/>
      <c r="G110" s="79"/>
    </row>
    <row r="111" spans="1:7">
      <c r="A111" s="1021" t="s">
        <v>322</v>
      </c>
      <c r="B111" s="904" t="s">
        <v>358</v>
      </c>
      <c r="C111" s="898" t="s">
        <v>88</v>
      </c>
      <c r="D111" s="1133">
        <v>59</v>
      </c>
      <c r="E111" s="1165"/>
      <c r="F111" s="1512">
        <f>D111*E111</f>
        <v>0</v>
      </c>
      <c r="G111" s="73"/>
    </row>
    <row r="112" spans="1:7">
      <c r="A112" s="1021"/>
      <c r="B112" s="904"/>
      <c r="C112" s="898"/>
      <c r="D112" s="1133"/>
      <c r="E112" s="1165"/>
      <c r="F112" s="1512"/>
      <c r="G112" s="73"/>
    </row>
    <row r="113" spans="1:7">
      <c r="A113" s="898"/>
      <c r="B113" s="1168" t="s">
        <v>1337</v>
      </c>
      <c r="C113" s="898"/>
      <c r="D113" s="1133"/>
      <c r="E113" s="1131"/>
      <c r="F113" s="876"/>
      <c r="G113" s="73"/>
    </row>
    <row r="114" spans="1:7">
      <c r="A114" s="898"/>
      <c r="B114" s="904"/>
      <c r="C114" s="898"/>
      <c r="D114" s="1133"/>
      <c r="E114" s="1131"/>
      <c r="F114" s="876"/>
      <c r="G114" s="73"/>
    </row>
    <row r="115" spans="1:7" ht="25.5">
      <c r="A115" s="898"/>
      <c r="B115" s="921" t="s">
        <v>1517</v>
      </c>
      <c r="C115" s="898"/>
      <c r="D115" s="1133"/>
      <c r="E115" s="1131"/>
      <c r="F115" s="876"/>
      <c r="G115" s="73"/>
    </row>
    <row r="116" spans="1:7">
      <c r="A116" s="898"/>
      <c r="B116" s="904"/>
      <c r="C116" s="898"/>
      <c r="D116" s="1133"/>
      <c r="E116" s="1165"/>
      <c r="F116" s="876"/>
      <c r="G116" s="73"/>
    </row>
    <row r="117" spans="1:7">
      <c r="A117" s="1021" t="s">
        <v>1518</v>
      </c>
      <c r="B117" s="904" t="s">
        <v>358</v>
      </c>
      <c r="C117" s="898" t="s">
        <v>88</v>
      </c>
      <c r="D117" s="1133">
        <v>16</v>
      </c>
      <c r="E117" s="1165"/>
      <c r="F117" s="876">
        <f>D117*E117</f>
        <v>0</v>
      </c>
      <c r="G117" s="73"/>
    </row>
    <row r="118" spans="1:7">
      <c r="A118" s="898"/>
      <c r="B118" s="904"/>
      <c r="C118" s="898"/>
      <c r="D118" s="1133"/>
      <c r="E118" s="1165"/>
      <c r="F118" s="876"/>
      <c r="G118" s="73"/>
    </row>
    <row r="119" spans="1:7">
      <c r="A119" s="1021"/>
      <c r="B119" s="904"/>
      <c r="C119" s="898"/>
      <c r="D119" s="1133"/>
      <c r="E119" s="1165"/>
      <c r="F119" s="1512"/>
      <c r="G119" s="73"/>
    </row>
    <row r="120" spans="1:7" s="130" customFormat="1">
      <c r="A120" s="1021"/>
      <c r="B120" s="904"/>
      <c r="C120" s="898"/>
      <c r="D120" s="1133"/>
      <c r="E120" s="1165"/>
      <c r="F120" s="1512"/>
      <c r="G120" s="828"/>
    </row>
    <row r="121" spans="1:7">
      <c r="A121" s="898"/>
      <c r="B121" s="904"/>
      <c r="C121" s="898"/>
      <c r="D121" s="1133"/>
      <c r="E121" s="1165"/>
      <c r="F121" s="1512"/>
      <c r="G121" s="63"/>
    </row>
    <row r="122" spans="1:7">
      <c r="A122" s="1505"/>
      <c r="B122" s="1506"/>
      <c r="C122" s="1507"/>
      <c r="D122" s="1508"/>
      <c r="E122" s="1509" t="s">
        <v>48</v>
      </c>
      <c r="F122" s="1514">
        <f>SUM(F66:F121)</f>
        <v>0</v>
      </c>
      <c r="G122" s="63"/>
    </row>
    <row r="123" spans="1:7">
      <c r="A123" s="1021"/>
      <c r="B123" s="904"/>
      <c r="C123" s="898"/>
      <c r="D123" s="1133"/>
      <c r="E123" s="1165"/>
      <c r="F123" s="876"/>
      <c r="G123" s="63"/>
    </row>
    <row r="124" spans="1:7">
      <c r="A124" s="898"/>
      <c r="B124" s="1168" t="s">
        <v>1339</v>
      </c>
      <c r="C124" s="898"/>
      <c r="D124" s="1133"/>
      <c r="E124" s="1131"/>
      <c r="F124" s="876"/>
      <c r="G124" s="63"/>
    </row>
    <row r="125" spans="1:7">
      <c r="A125" s="898"/>
      <c r="B125" s="904"/>
      <c r="C125" s="898"/>
      <c r="D125" s="1133"/>
      <c r="E125" s="1131"/>
      <c r="F125" s="876"/>
      <c r="G125" s="63"/>
    </row>
    <row r="126" spans="1:7" ht="25.5">
      <c r="A126" s="898"/>
      <c r="B126" s="921" t="s">
        <v>1340</v>
      </c>
      <c r="C126" s="898"/>
      <c r="D126" s="1133"/>
      <c r="E126" s="1131"/>
      <c r="F126" s="876"/>
      <c r="G126" s="63"/>
    </row>
    <row r="127" spans="1:7">
      <c r="A127" s="898"/>
      <c r="B127" s="904"/>
      <c r="C127" s="898"/>
      <c r="D127" s="1133"/>
      <c r="E127" s="1165"/>
      <c r="F127" s="876"/>
      <c r="G127" s="63"/>
    </row>
    <row r="128" spans="1:7">
      <c r="A128" s="1021" t="s">
        <v>1341</v>
      </c>
      <c r="B128" s="904" t="s">
        <v>358</v>
      </c>
      <c r="C128" s="898" t="s">
        <v>88</v>
      </c>
      <c r="D128" s="1133">
        <v>12</v>
      </c>
      <c r="E128" s="1165"/>
      <c r="F128" s="876">
        <f>D128*E128</f>
        <v>0</v>
      </c>
      <c r="G128" s="63"/>
    </row>
    <row r="129" spans="1:7">
      <c r="A129" s="1021"/>
      <c r="B129" s="904"/>
      <c r="C129" s="898"/>
      <c r="D129" s="1133"/>
      <c r="E129" s="1165"/>
      <c r="F129" s="876"/>
      <c r="G129" s="63"/>
    </row>
    <row r="130" spans="1:7">
      <c r="A130" s="898"/>
      <c r="B130" s="1168" t="s">
        <v>1519</v>
      </c>
      <c r="C130" s="898"/>
      <c r="D130" s="1133"/>
      <c r="E130" s="1131"/>
      <c r="F130" s="876"/>
      <c r="G130" s="63"/>
    </row>
    <row r="131" spans="1:7">
      <c r="A131" s="898"/>
      <c r="B131" s="904"/>
      <c r="C131" s="898"/>
      <c r="D131" s="1133"/>
      <c r="E131" s="1131"/>
      <c r="F131" s="876"/>
      <c r="G131" s="63"/>
    </row>
    <row r="132" spans="1:7" ht="25.5">
      <c r="A132" s="898"/>
      <c r="B132" s="921" t="s">
        <v>1520</v>
      </c>
      <c r="C132" s="898"/>
      <c r="D132" s="1133"/>
      <c r="E132" s="1131"/>
      <c r="F132" s="876"/>
      <c r="G132" s="63"/>
    </row>
    <row r="133" spans="1:7">
      <c r="A133" s="898"/>
      <c r="B133" s="904"/>
      <c r="C133" s="898"/>
      <c r="D133" s="1133"/>
      <c r="E133" s="1165"/>
      <c r="F133" s="876"/>
      <c r="G133" s="63"/>
    </row>
    <row r="134" spans="1:7">
      <c r="A134" s="1021" t="s">
        <v>1382</v>
      </c>
      <c r="B134" s="904" t="s">
        <v>358</v>
      </c>
      <c r="C134" s="898" t="s">
        <v>88</v>
      </c>
      <c r="D134" s="1133">
        <v>4</v>
      </c>
      <c r="E134" s="1165"/>
      <c r="F134" s="876">
        <f>D134*E134</f>
        <v>0</v>
      </c>
      <c r="G134" s="63"/>
    </row>
    <row r="135" spans="1:7">
      <c r="A135" s="898"/>
      <c r="B135" s="904"/>
      <c r="C135" s="898"/>
      <c r="D135" s="1133"/>
      <c r="E135" s="1165"/>
      <c r="F135" s="876"/>
      <c r="G135" s="63"/>
    </row>
    <row r="136" spans="1:7">
      <c r="A136" s="898"/>
      <c r="B136" s="1130" t="s">
        <v>172</v>
      </c>
      <c r="C136" s="898"/>
      <c r="D136" s="1513"/>
      <c r="E136" s="1165"/>
      <c r="F136" s="876"/>
      <c r="G136" s="63"/>
    </row>
    <row r="137" spans="1:7">
      <c r="A137" s="898"/>
      <c r="B137" s="904"/>
      <c r="C137" s="898"/>
      <c r="D137" s="1133"/>
      <c r="E137" s="1165"/>
      <c r="F137" s="876"/>
      <c r="G137" s="63"/>
    </row>
    <row r="138" spans="1:7">
      <c r="A138" s="898"/>
      <c r="B138" s="899" t="s">
        <v>173</v>
      </c>
      <c r="C138" s="898"/>
      <c r="D138" s="1133"/>
      <c r="E138" s="1165"/>
      <c r="F138" s="876"/>
      <c r="G138" s="63"/>
    </row>
    <row r="139" spans="1:7">
      <c r="A139" s="898"/>
      <c r="B139" s="904"/>
      <c r="C139" s="898"/>
      <c r="D139" s="1133"/>
      <c r="E139" s="1165"/>
      <c r="F139" s="876"/>
    </row>
    <row r="140" spans="1:7">
      <c r="A140" s="898"/>
      <c r="B140" s="911" t="s">
        <v>174</v>
      </c>
      <c r="C140" s="898"/>
      <c r="D140" s="1133"/>
      <c r="E140" s="1165"/>
      <c r="F140" s="876"/>
    </row>
    <row r="141" spans="1:7">
      <c r="A141" s="898"/>
      <c r="B141" s="922"/>
      <c r="C141" s="898"/>
      <c r="D141" s="1133"/>
      <c r="E141" s="1165"/>
      <c r="F141" s="876"/>
    </row>
    <row r="142" spans="1:7">
      <c r="A142" s="898"/>
      <c r="B142" s="921" t="s">
        <v>326</v>
      </c>
      <c r="C142" s="898"/>
      <c r="D142" s="1502"/>
      <c r="E142" s="1165"/>
      <c r="F142" s="876"/>
    </row>
    <row r="143" spans="1:7">
      <c r="A143" s="898"/>
      <c r="B143" s="904"/>
      <c r="C143" s="898"/>
      <c r="D143" s="1133"/>
      <c r="E143" s="1165"/>
      <c r="F143" s="876"/>
    </row>
    <row r="144" spans="1:7">
      <c r="A144" s="898" t="s">
        <v>1521</v>
      </c>
      <c r="B144" s="904" t="s">
        <v>1522</v>
      </c>
      <c r="C144" s="898" t="s">
        <v>96</v>
      </c>
      <c r="D144" s="1133">
        <v>30</v>
      </c>
      <c r="E144" s="1165"/>
      <c r="F144" s="876">
        <f>D144*E144</f>
        <v>0</v>
      </c>
    </row>
    <row r="145" spans="1:6">
      <c r="A145" s="898" t="s">
        <v>1446</v>
      </c>
      <c r="B145" s="904" t="s">
        <v>1386</v>
      </c>
      <c r="C145" s="898" t="s">
        <v>96</v>
      </c>
      <c r="D145" s="1133">
        <v>82</v>
      </c>
      <c r="E145" s="1165"/>
      <c r="F145" s="876">
        <f>D145*E145</f>
        <v>0</v>
      </c>
    </row>
    <row r="146" spans="1:6">
      <c r="A146" s="898"/>
      <c r="B146" s="904"/>
      <c r="C146" s="898"/>
      <c r="D146" s="1133"/>
      <c r="E146" s="1165"/>
      <c r="F146" s="876"/>
    </row>
    <row r="147" spans="1:6">
      <c r="A147" s="898"/>
      <c r="B147" s="911" t="s">
        <v>1523</v>
      </c>
      <c r="C147" s="898"/>
      <c r="D147" s="1133"/>
      <c r="E147" s="1165"/>
      <c r="F147" s="876"/>
    </row>
    <row r="148" spans="1:6">
      <c r="A148" s="898"/>
      <c r="B148" s="922"/>
      <c r="C148" s="898"/>
      <c r="D148" s="1133"/>
      <c r="E148" s="1165"/>
      <c r="F148" s="876"/>
    </row>
    <row r="149" spans="1:6">
      <c r="A149" s="898"/>
      <c r="B149" s="921" t="s">
        <v>1524</v>
      </c>
      <c r="C149" s="898"/>
      <c r="D149" s="1133"/>
      <c r="E149" s="1165"/>
      <c r="F149" s="876"/>
    </row>
    <row r="150" spans="1:6">
      <c r="A150" s="898"/>
      <c r="B150" s="904"/>
      <c r="C150" s="898"/>
      <c r="D150" s="1133"/>
      <c r="E150" s="1165"/>
      <c r="F150" s="876"/>
    </row>
    <row r="151" spans="1:6">
      <c r="A151" s="898" t="s">
        <v>1525</v>
      </c>
      <c r="B151" s="904" t="s">
        <v>1522</v>
      </c>
      <c r="C151" s="898" t="s">
        <v>96</v>
      </c>
      <c r="D151" s="1133">
        <v>20</v>
      </c>
      <c r="E151" s="1165"/>
      <c r="F151" s="876">
        <f>D151*E151</f>
        <v>0</v>
      </c>
    </row>
    <row r="152" spans="1:6">
      <c r="A152" s="898" t="s">
        <v>1526</v>
      </c>
      <c r="B152" s="904" t="s">
        <v>328</v>
      </c>
      <c r="C152" s="898" t="s">
        <v>96</v>
      </c>
      <c r="D152" s="1133">
        <v>50</v>
      </c>
      <c r="E152" s="1165"/>
      <c r="F152" s="876">
        <f>D152*E152</f>
        <v>0</v>
      </c>
    </row>
    <row r="153" spans="1:6">
      <c r="A153" s="898" t="s">
        <v>1527</v>
      </c>
      <c r="B153" s="904" t="s">
        <v>330</v>
      </c>
      <c r="C153" s="898" t="s">
        <v>96</v>
      </c>
      <c r="D153" s="1133">
        <v>120</v>
      </c>
      <c r="E153" s="1165"/>
      <c r="F153" s="876">
        <f>D153*E153</f>
        <v>0</v>
      </c>
    </row>
    <row r="154" spans="1:6">
      <c r="A154" s="898"/>
      <c r="B154" s="904"/>
      <c r="C154" s="898"/>
      <c r="D154" s="1502"/>
      <c r="E154" s="1165"/>
      <c r="F154" s="876"/>
    </row>
    <row r="155" spans="1:6">
      <c r="A155" s="898"/>
      <c r="B155" s="911" t="s">
        <v>176</v>
      </c>
      <c r="C155" s="898"/>
      <c r="D155" s="1502"/>
      <c r="E155" s="1165"/>
      <c r="F155" s="876"/>
    </row>
    <row r="156" spans="1:6">
      <c r="A156" s="898"/>
      <c r="B156" s="922"/>
      <c r="C156" s="898"/>
      <c r="D156" s="1502"/>
      <c r="E156" s="1165"/>
      <c r="F156" s="876"/>
    </row>
    <row r="157" spans="1:6">
      <c r="A157" s="898"/>
      <c r="B157" s="921" t="s">
        <v>1528</v>
      </c>
      <c r="C157" s="898"/>
      <c r="D157" s="1502"/>
      <c r="E157" s="1165"/>
      <c r="F157" s="876"/>
    </row>
    <row r="158" spans="1:6">
      <c r="A158" s="898"/>
      <c r="B158" s="904"/>
      <c r="C158" s="898"/>
      <c r="D158" s="1502"/>
      <c r="E158" s="1165"/>
      <c r="F158" s="876"/>
    </row>
    <row r="159" spans="1:6">
      <c r="A159" s="898" t="s">
        <v>1529</v>
      </c>
      <c r="B159" s="904" t="s">
        <v>1522</v>
      </c>
      <c r="C159" s="898" t="s">
        <v>96</v>
      </c>
      <c r="D159" s="1502">
        <v>25.6</v>
      </c>
      <c r="E159" s="1165"/>
      <c r="F159" s="876">
        <f>D159*E159</f>
        <v>0</v>
      </c>
    </row>
    <row r="160" spans="1:6">
      <c r="A160" s="898" t="s">
        <v>327</v>
      </c>
      <c r="B160" s="904" t="s">
        <v>328</v>
      </c>
      <c r="C160" s="898" t="s">
        <v>96</v>
      </c>
      <c r="D160" s="1502">
        <v>176.5</v>
      </c>
      <c r="E160" s="1165"/>
      <c r="F160" s="876">
        <f>D160*E160</f>
        <v>0</v>
      </c>
    </row>
    <row r="161" spans="1:6">
      <c r="A161" s="898" t="s">
        <v>329</v>
      </c>
      <c r="B161" s="904" t="s">
        <v>330</v>
      </c>
      <c r="C161" s="898" t="s">
        <v>96</v>
      </c>
      <c r="D161" s="1502">
        <v>123.8</v>
      </c>
      <c r="E161" s="1165"/>
      <c r="F161" s="876">
        <f>D161*E161</f>
        <v>0</v>
      </c>
    </row>
    <row r="162" spans="1:6">
      <c r="A162" s="898" t="s">
        <v>1385</v>
      </c>
      <c r="B162" s="904" t="s">
        <v>1386</v>
      </c>
      <c r="C162" s="898" t="s">
        <v>96</v>
      </c>
      <c r="D162" s="1502">
        <v>114.23</v>
      </c>
      <c r="E162" s="1165"/>
      <c r="F162" s="876">
        <f>D162*E162</f>
        <v>0</v>
      </c>
    </row>
    <row r="163" spans="1:6">
      <c r="A163" s="898"/>
      <c r="B163" s="904"/>
      <c r="C163" s="898"/>
      <c r="D163" s="1502"/>
      <c r="E163" s="1165"/>
      <c r="F163" s="876">
        <f t="shared" ref="F163:F169" si="0">D163*E163</f>
        <v>0</v>
      </c>
    </row>
    <row r="164" spans="1:6">
      <c r="A164" s="898"/>
      <c r="B164" s="1130" t="s">
        <v>178</v>
      </c>
      <c r="C164" s="898"/>
      <c r="D164" s="1502"/>
      <c r="E164" s="1165"/>
      <c r="F164" s="876">
        <f t="shared" si="0"/>
        <v>0</v>
      </c>
    </row>
    <row r="165" spans="1:6">
      <c r="A165" s="898"/>
      <c r="B165" s="922"/>
      <c r="C165" s="898"/>
      <c r="D165" s="1502"/>
      <c r="E165" s="1165"/>
      <c r="F165" s="876">
        <f t="shared" si="0"/>
        <v>0</v>
      </c>
    </row>
    <row r="166" spans="1:6">
      <c r="A166" s="898"/>
      <c r="B166" s="911" t="s">
        <v>331</v>
      </c>
      <c r="C166" s="898"/>
      <c r="D166" s="1161"/>
      <c r="E166" s="1165"/>
      <c r="F166" s="876">
        <f t="shared" si="0"/>
        <v>0</v>
      </c>
    </row>
    <row r="167" spans="1:6">
      <c r="A167" s="898"/>
      <c r="B167" s="922"/>
      <c r="C167" s="898"/>
      <c r="D167" s="1161"/>
      <c r="E167" s="1165"/>
      <c r="F167" s="876">
        <f t="shared" si="0"/>
        <v>0</v>
      </c>
    </row>
    <row r="168" spans="1:6" ht="27">
      <c r="A168" s="898"/>
      <c r="B168" s="180" t="s">
        <v>1692</v>
      </c>
      <c r="C168" s="898"/>
      <c r="D168" s="1161"/>
      <c r="E168" s="1165"/>
      <c r="F168" s="876">
        <f t="shared" si="0"/>
        <v>0</v>
      </c>
    </row>
    <row r="169" spans="1:6">
      <c r="A169" s="898"/>
      <c r="B169" s="922"/>
      <c r="C169" s="898"/>
      <c r="D169" s="1161"/>
      <c r="E169" s="1165"/>
      <c r="F169" s="876">
        <f t="shared" si="0"/>
        <v>0</v>
      </c>
    </row>
    <row r="170" spans="1:6">
      <c r="A170" s="898" t="s">
        <v>179</v>
      </c>
      <c r="B170" s="1515" t="s">
        <v>1530</v>
      </c>
      <c r="C170" s="898" t="s">
        <v>86</v>
      </c>
      <c r="D170" s="1133">
        <f>5%*(D95)*2.2</f>
        <v>9.5700000000000021</v>
      </c>
      <c r="E170" s="1165"/>
      <c r="F170" s="876">
        <f>D170*E170</f>
        <v>0</v>
      </c>
    </row>
    <row r="171" spans="1:6">
      <c r="A171" s="898"/>
      <c r="B171" s="1515"/>
      <c r="C171" s="898"/>
      <c r="D171" s="1133"/>
      <c r="E171" s="1165"/>
      <c r="F171" s="876"/>
    </row>
    <row r="172" spans="1:6">
      <c r="A172" s="898"/>
      <c r="B172" s="1130" t="s">
        <v>180</v>
      </c>
      <c r="C172" s="898"/>
      <c r="D172" s="1133"/>
      <c r="E172" s="1165"/>
      <c r="F172" s="876"/>
    </row>
    <row r="173" spans="1:6">
      <c r="A173" s="898"/>
      <c r="B173" s="922"/>
      <c r="C173" s="898"/>
      <c r="D173" s="1133"/>
      <c r="E173" s="1165"/>
      <c r="F173" s="876"/>
    </row>
    <row r="174" spans="1:6">
      <c r="A174" s="898"/>
      <c r="B174" s="911" t="s">
        <v>181</v>
      </c>
      <c r="C174" s="898"/>
      <c r="D174" s="1133"/>
      <c r="E174" s="1165"/>
      <c r="F174" s="876"/>
    </row>
    <row r="175" spans="1:6">
      <c r="A175" s="898"/>
      <c r="B175" s="922"/>
      <c r="C175" s="898"/>
      <c r="D175" s="1133"/>
      <c r="E175" s="1165"/>
      <c r="F175" s="876"/>
    </row>
    <row r="176" spans="1:6">
      <c r="A176" s="898"/>
      <c r="B176" s="1516" t="s">
        <v>182</v>
      </c>
      <c r="C176" s="898"/>
      <c r="D176" s="1133"/>
      <c r="E176" s="1165"/>
      <c r="F176" s="876"/>
    </row>
    <row r="177" spans="1:6">
      <c r="A177" s="898"/>
      <c r="B177" s="922"/>
      <c r="C177" s="898"/>
      <c r="D177" s="1133"/>
      <c r="E177" s="1165"/>
      <c r="F177" s="1006"/>
    </row>
    <row r="178" spans="1:6">
      <c r="A178" s="898" t="s">
        <v>183</v>
      </c>
      <c r="B178" s="922" t="s">
        <v>1531</v>
      </c>
      <c r="C178" s="898" t="s">
        <v>96</v>
      </c>
      <c r="D178" s="546">
        <v>125</v>
      </c>
      <c r="E178" s="1165"/>
      <c r="F178" s="876">
        <f>D178*E178</f>
        <v>0</v>
      </c>
    </row>
    <row r="179" spans="1:6">
      <c r="A179" s="898"/>
      <c r="B179" s="922"/>
      <c r="C179" s="898"/>
      <c r="D179" s="1133"/>
      <c r="E179" s="1165"/>
      <c r="F179" s="876"/>
    </row>
    <row r="180" spans="1:6">
      <c r="A180" s="898"/>
      <c r="B180" s="1120" t="s">
        <v>1118</v>
      </c>
      <c r="C180" s="898"/>
      <c r="D180" s="1161"/>
      <c r="E180" s="1165"/>
      <c r="F180" s="876"/>
    </row>
    <row r="181" spans="1:6">
      <c r="A181" s="898"/>
      <c r="B181" s="1119"/>
      <c r="C181" s="898"/>
      <c r="D181" s="1161"/>
      <c r="E181" s="1165"/>
      <c r="F181" s="876"/>
    </row>
    <row r="182" spans="1:6">
      <c r="A182" s="898"/>
      <c r="B182" s="1130" t="s">
        <v>1532</v>
      </c>
      <c r="C182" s="898"/>
      <c r="D182" s="1133"/>
      <c r="E182" s="1165"/>
      <c r="F182" s="876"/>
    </row>
    <row r="183" spans="1:6">
      <c r="A183" s="898"/>
      <c r="B183" s="922"/>
      <c r="C183" s="898"/>
      <c r="D183" s="1133"/>
      <c r="E183" s="1165"/>
      <c r="F183" s="876"/>
    </row>
    <row r="184" spans="1:6" ht="25.5">
      <c r="A184" s="898"/>
      <c r="B184" s="940" t="s">
        <v>1533</v>
      </c>
      <c r="C184" s="898"/>
      <c r="D184" s="1133"/>
      <c r="E184" s="1165"/>
      <c r="F184" s="876"/>
    </row>
    <row r="185" spans="1:6">
      <c r="A185" s="898"/>
      <c r="B185" s="922"/>
      <c r="C185" s="898"/>
      <c r="D185" s="1133"/>
      <c r="E185" s="1165"/>
      <c r="F185" s="876"/>
    </row>
    <row r="186" spans="1:6">
      <c r="A186" s="898" t="s">
        <v>1121</v>
      </c>
      <c r="B186" s="1515" t="s">
        <v>1117</v>
      </c>
      <c r="C186" s="898" t="s">
        <v>209</v>
      </c>
      <c r="D186" s="1133">
        <v>15</v>
      </c>
      <c r="E186" s="1165"/>
      <c r="F186" s="876">
        <f>D186*E186</f>
        <v>0</v>
      </c>
    </row>
    <row r="187" spans="1:6">
      <c r="A187" s="898"/>
      <c r="B187" s="1515"/>
      <c r="C187" s="898"/>
      <c r="D187" s="1133"/>
      <c r="E187" s="1165"/>
      <c r="F187" s="876"/>
    </row>
    <row r="188" spans="1:6">
      <c r="A188" s="1505"/>
      <c r="B188" s="1506"/>
      <c r="C188" s="1507"/>
      <c r="D188" s="1508"/>
      <c r="E188" s="1509" t="s">
        <v>48</v>
      </c>
      <c r="F188" s="1510">
        <f>SUM(F123:F187)</f>
        <v>0</v>
      </c>
    </row>
    <row r="189" spans="1:6">
      <c r="A189" s="898"/>
      <c r="B189" s="904"/>
      <c r="C189" s="898"/>
      <c r="D189" s="1133"/>
      <c r="E189" s="1165"/>
      <c r="F189" s="876"/>
    </row>
    <row r="190" spans="1:6" s="57" customFormat="1">
      <c r="A190" s="898"/>
      <c r="B190" s="1130" t="s">
        <v>332</v>
      </c>
      <c r="C190" s="898"/>
      <c r="D190" s="1164"/>
      <c r="E190" s="922"/>
      <c r="F190" s="876"/>
    </row>
    <row r="191" spans="1:6" s="57" customFormat="1">
      <c r="A191" s="898"/>
      <c r="B191" s="922"/>
      <c r="C191" s="898"/>
      <c r="D191" s="1164"/>
      <c r="E191" s="922"/>
      <c r="F191" s="876"/>
    </row>
    <row r="192" spans="1:6" s="57" customFormat="1">
      <c r="A192" s="898"/>
      <c r="B192" s="1130" t="s">
        <v>333</v>
      </c>
      <c r="C192" s="898"/>
      <c r="D192" s="1164"/>
      <c r="E192" s="922"/>
      <c r="F192" s="876"/>
    </row>
    <row r="193" spans="1:6" s="57" customFormat="1">
      <c r="A193" s="898"/>
      <c r="B193" s="922"/>
      <c r="C193" s="898"/>
      <c r="D193" s="1164"/>
      <c r="E193" s="922"/>
      <c r="F193" s="876"/>
    </row>
    <row r="194" spans="1:6" s="57" customFormat="1" ht="28.5" customHeight="1">
      <c r="A194" s="898"/>
      <c r="B194" s="921" t="s">
        <v>428</v>
      </c>
      <c r="C194" s="898"/>
      <c r="D194" s="1164"/>
      <c r="E194" s="922"/>
      <c r="F194" s="876"/>
    </row>
    <row r="195" spans="1:6" s="57" customFormat="1">
      <c r="A195" s="898"/>
      <c r="B195" s="922"/>
      <c r="C195" s="898"/>
      <c r="D195" s="1164"/>
      <c r="E195" s="922"/>
      <c r="F195" s="876"/>
    </row>
    <row r="196" spans="1:6" s="57" customFormat="1">
      <c r="A196" s="898" t="s">
        <v>429</v>
      </c>
      <c r="B196" s="1119" t="s">
        <v>334</v>
      </c>
      <c r="C196" s="898" t="s">
        <v>431</v>
      </c>
      <c r="D196" s="1503">
        <v>225</v>
      </c>
      <c r="E196" s="804"/>
      <c r="F196" s="876">
        <f>D196*E196</f>
        <v>0</v>
      </c>
    </row>
    <row r="197" spans="1:6" s="57" customFormat="1">
      <c r="A197" s="898"/>
      <c r="B197" s="911"/>
      <c r="C197" s="898"/>
      <c r="D197" s="1133"/>
      <c r="E197" s="1165"/>
      <c r="F197" s="876"/>
    </row>
    <row r="198" spans="1:6" s="57" customFormat="1" ht="25.5">
      <c r="A198" s="898"/>
      <c r="B198" s="921" t="s">
        <v>432</v>
      </c>
      <c r="C198" s="898"/>
      <c r="D198" s="1161"/>
      <c r="E198" s="922"/>
      <c r="F198" s="876"/>
    </row>
    <row r="199" spans="1:6" s="57" customFormat="1">
      <c r="A199" s="898"/>
      <c r="B199" s="922"/>
      <c r="C199" s="898"/>
      <c r="D199" s="1161"/>
      <c r="E199" s="922"/>
      <c r="F199" s="876"/>
    </row>
    <row r="200" spans="1:6" s="57" customFormat="1">
      <c r="A200" s="898" t="s">
        <v>433</v>
      </c>
      <c r="B200" s="1119" t="s">
        <v>334</v>
      </c>
      <c r="C200" s="898" t="s">
        <v>209</v>
      </c>
      <c r="D200" s="1503">
        <v>50</v>
      </c>
      <c r="E200" s="1517"/>
      <c r="F200" s="876">
        <f>D200*E200</f>
        <v>0</v>
      </c>
    </row>
    <row r="201" spans="1:6" s="57" customFormat="1">
      <c r="A201" s="898"/>
      <c r="B201" s="1119"/>
      <c r="C201" s="898"/>
      <c r="D201" s="1503"/>
      <c r="E201" s="1131"/>
      <c r="F201" s="876"/>
    </row>
    <row r="202" spans="1:6" s="57" customFormat="1">
      <c r="A202" s="898"/>
      <c r="B202" s="1120" t="s">
        <v>196</v>
      </c>
      <c r="C202" s="898"/>
      <c r="D202" s="1503"/>
      <c r="E202" s="1131"/>
      <c r="F202" s="876"/>
    </row>
    <row r="203" spans="1:6" s="57" customFormat="1">
      <c r="A203" s="898"/>
      <c r="B203" s="1119"/>
      <c r="C203" s="898"/>
      <c r="D203" s="1503"/>
      <c r="E203" s="1131"/>
      <c r="F203" s="876"/>
    </row>
    <row r="204" spans="1:6" s="57" customFormat="1">
      <c r="A204" s="898"/>
      <c r="B204" s="902" t="s">
        <v>434</v>
      </c>
      <c r="C204" s="898"/>
      <c r="D204" s="1503"/>
      <c r="E204" s="1131"/>
      <c r="F204" s="876"/>
    </row>
    <row r="205" spans="1:6" s="57" customFormat="1">
      <c r="A205" s="898"/>
      <c r="B205" s="1039"/>
      <c r="C205" s="898"/>
      <c r="D205" s="1503"/>
      <c r="E205" s="1131"/>
      <c r="F205" s="876"/>
    </row>
    <row r="206" spans="1:6" s="57" customFormat="1">
      <c r="A206" s="898"/>
      <c r="B206" s="1518" t="s">
        <v>335</v>
      </c>
      <c r="C206" s="898"/>
      <c r="D206" s="1503"/>
      <c r="E206" s="1131"/>
      <c r="F206" s="876"/>
    </row>
    <row r="207" spans="1:6" s="57" customFormat="1">
      <c r="A207" s="898"/>
      <c r="B207" s="1518"/>
      <c r="C207" s="898"/>
      <c r="D207" s="1161"/>
      <c r="E207" s="1131"/>
      <c r="F207" s="876"/>
    </row>
    <row r="208" spans="1:6" s="57" customFormat="1" ht="25.5">
      <c r="A208" s="898"/>
      <c r="B208" s="1136" t="s">
        <v>1534</v>
      </c>
      <c r="C208" s="898"/>
      <c r="D208" s="1161"/>
      <c r="E208" s="1131"/>
      <c r="F208" s="876"/>
    </row>
    <row r="209" spans="1:6" s="57" customFormat="1">
      <c r="A209" s="898"/>
      <c r="B209" s="1119"/>
      <c r="C209" s="898"/>
      <c r="D209" s="1161"/>
      <c r="E209" s="1131"/>
      <c r="F209" s="876"/>
    </row>
    <row r="210" spans="1:6" s="57" customFormat="1" ht="25.5">
      <c r="A210" s="898" t="s">
        <v>336</v>
      </c>
      <c r="B210" s="1519" t="s">
        <v>1535</v>
      </c>
      <c r="C210" s="898" t="s">
        <v>96</v>
      </c>
      <c r="D210" s="1161">
        <v>15</v>
      </c>
      <c r="E210" s="1165"/>
      <c r="F210" s="876">
        <f>D210*E210</f>
        <v>0</v>
      </c>
    </row>
    <row r="211" spans="1:6" s="57" customFormat="1">
      <c r="A211" s="898"/>
      <c r="B211" s="1039"/>
      <c r="C211" s="898"/>
      <c r="D211" s="1161"/>
      <c r="E211" s="1131"/>
      <c r="F211" s="876"/>
    </row>
    <row r="212" spans="1:6" s="57" customFormat="1">
      <c r="A212" s="898"/>
      <c r="B212" s="1518" t="s">
        <v>1536</v>
      </c>
      <c r="C212" s="898"/>
      <c r="D212" s="1161"/>
      <c r="E212" s="1131"/>
      <c r="F212" s="876"/>
    </row>
    <row r="213" spans="1:6" s="57" customFormat="1">
      <c r="A213" s="898"/>
      <c r="B213" s="1518"/>
      <c r="C213" s="898"/>
      <c r="D213" s="1161"/>
      <c r="E213" s="1131"/>
      <c r="F213" s="876"/>
    </row>
    <row r="214" spans="1:6" s="57" customFormat="1" ht="38.25">
      <c r="A214" s="898"/>
      <c r="B214" s="903" t="s">
        <v>1537</v>
      </c>
      <c r="C214" s="898"/>
      <c r="D214" s="1158"/>
      <c r="E214" s="1131"/>
      <c r="F214" s="876"/>
    </row>
    <row r="215" spans="1:6" s="57" customFormat="1">
      <c r="A215" s="898"/>
      <c r="B215" s="1119"/>
      <c r="C215" s="898"/>
      <c r="D215" s="1158"/>
      <c r="E215" s="1131"/>
      <c r="F215" s="876"/>
    </row>
    <row r="216" spans="1:6" s="57" customFormat="1" ht="25.5">
      <c r="A216" s="898" t="s">
        <v>439</v>
      </c>
      <c r="B216" s="1519" t="s">
        <v>338</v>
      </c>
      <c r="C216" s="898" t="s">
        <v>96</v>
      </c>
      <c r="D216" s="1158">
        <v>135.6</v>
      </c>
      <c r="E216" s="1165"/>
      <c r="F216" s="876">
        <f>D216*E216</f>
        <v>0</v>
      </c>
    </row>
    <row r="217" spans="1:6" s="57" customFormat="1">
      <c r="A217" s="898"/>
      <c r="B217" s="1519"/>
      <c r="C217" s="898"/>
      <c r="D217" s="1158"/>
      <c r="E217" s="1165"/>
      <c r="F217" s="876"/>
    </row>
    <row r="218" spans="1:6" s="57" customFormat="1" ht="38.25">
      <c r="A218" s="898"/>
      <c r="B218" s="1136" t="s">
        <v>1538</v>
      </c>
      <c r="C218" s="898"/>
      <c r="D218" s="1158"/>
      <c r="E218" s="1131"/>
      <c r="F218" s="876"/>
    </row>
    <row r="219" spans="1:6" s="57" customFormat="1">
      <c r="A219" s="898"/>
      <c r="B219" s="1119"/>
      <c r="C219" s="898"/>
      <c r="D219" s="1158"/>
      <c r="E219" s="1131"/>
      <c r="F219" s="876"/>
    </row>
    <row r="220" spans="1:6" s="57" customFormat="1" ht="25.5">
      <c r="A220" s="898" t="s">
        <v>441</v>
      </c>
      <c r="B220" s="1519" t="s">
        <v>338</v>
      </c>
      <c r="C220" s="898" t="s">
        <v>96</v>
      </c>
      <c r="D220" s="1158">
        <v>215.2</v>
      </c>
      <c r="E220" s="1165"/>
      <c r="F220" s="876">
        <f>D220*E220</f>
        <v>0</v>
      </c>
    </row>
    <row r="221" spans="1:6" s="57" customFormat="1">
      <c r="A221" s="898"/>
      <c r="B221" s="1519"/>
      <c r="C221" s="898"/>
      <c r="D221" s="1158"/>
      <c r="E221" s="1165"/>
      <c r="F221" s="876"/>
    </row>
    <row r="222" spans="1:6" s="57" customFormat="1">
      <c r="A222" s="898"/>
      <c r="B222" s="902" t="s">
        <v>197</v>
      </c>
      <c r="C222" s="898"/>
      <c r="D222" s="900"/>
      <c r="E222" s="1131"/>
      <c r="F222" s="876"/>
    </row>
    <row r="223" spans="1:6" s="57" customFormat="1">
      <c r="A223" s="898"/>
      <c r="B223" s="1039"/>
      <c r="C223" s="898"/>
      <c r="D223" s="900"/>
      <c r="E223" s="1131"/>
      <c r="F223" s="876"/>
    </row>
    <row r="224" spans="1:6" s="57" customFormat="1">
      <c r="A224" s="898"/>
      <c r="B224" s="1518" t="s">
        <v>1536</v>
      </c>
      <c r="C224" s="898"/>
      <c r="D224" s="900"/>
      <c r="E224" s="1131"/>
      <c r="F224" s="876"/>
    </row>
    <row r="225" spans="1:6" s="57" customFormat="1">
      <c r="A225" s="898"/>
      <c r="B225" s="1518"/>
      <c r="C225" s="898"/>
      <c r="D225" s="900"/>
      <c r="E225" s="1131"/>
      <c r="F225" s="876"/>
    </row>
    <row r="226" spans="1:6" s="57" customFormat="1" ht="38.25">
      <c r="A226" s="898"/>
      <c r="B226" s="1136" t="s">
        <v>1539</v>
      </c>
      <c r="C226" s="898"/>
      <c r="D226" s="900"/>
      <c r="E226" s="1131"/>
      <c r="F226" s="876"/>
    </row>
    <row r="227" spans="1:6" s="57" customFormat="1">
      <c r="A227" s="898"/>
      <c r="B227" s="1119"/>
      <c r="C227" s="898"/>
      <c r="D227" s="900"/>
      <c r="E227" s="1131"/>
      <c r="F227" s="876"/>
    </row>
    <row r="228" spans="1:6" s="57" customFormat="1" ht="25.5">
      <c r="A228" s="898" t="s">
        <v>1540</v>
      </c>
      <c r="B228" s="1519" t="s">
        <v>338</v>
      </c>
      <c r="C228" s="898" t="s">
        <v>96</v>
      </c>
      <c r="D228" s="900">
        <v>220</v>
      </c>
      <c r="E228" s="1165"/>
      <c r="F228" s="876">
        <f>D228*E228</f>
        <v>0</v>
      </c>
    </row>
    <row r="229" spans="1:6" s="57" customFormat="1">
      <c r="A229" s="898"/>
      <c r="B229" s="1136"/>
      <c r="C229" s="898"/>
      <c r="D229" s="900"/>
      <c r="E229" s="1131"/>
      <c r="F229" s="876"/>
    </row>
    <row r="230" spans="1:6" s="57" customFormat="1" ht="38.25">
      <c r="A230" s="898"/>
      <c r="B230" s="1136" t="s">
        <v>1541</v>
      </c>
      <c r="C230" s="898"/>
      <c r="D230" s="900"/>
      <c r="E230" s="1131"/>
      <c r="F230" s="876"/>
    </row>
    <row r="231" spans="1:6" s="57" customFormat="1">
      <c r="A231" s="898"/>
      <c r="B231" s="1119"/>
      <c r="C231" s="898"/>
      <c r="D231" s="900"/>
      <c r="E231" s="1131"/>
      <c r="F231" s="876"/>
    </row>
    <row r="232" spans="1:6" s="57" customFormat="1" ht="25.5">
      <c r="A232" s="898" t="s">
        <v>1542</v>
      </c>
      <c r="B232" s="1519" t="s">
        <v>338</v>
      </c>
      <c r="C232" s="898" t="s">
        <v>96</v>
      </c>
      <c r="D232" s="900">
        <v>102.36</v>
      </c>
      <c r="E232" s="1165"/>
      <c r="F232" s="876">
        <f>D232*E232</f>
        <v>0</v>
      </c>
    </row>
    <row r="233" spans="1:6" s="57" customFormat="1">
      <c r="A233" s="898"/>
      <c r="B233" s="1519"/>
      <c r="C233" s="898"/>
      <c r="D233" s="900"/>
      <c r="E233" s="1165"/>
      <c r="F233" s="876"/>
    </row>
    <row r="234" spans="1:6" s="57" customFormat="1" ht="25.5">
      <c r="A234" s="898" t="s">
        <v>1543</v>
      </c>
      <c r="B234" s="992" t="s">
        <v>1544</v>
      </c>
      <c r="C234" s="898" t="s">
        <v>96</v>
      </c>
      <c r="D234" s="1503">
        <v>63</v>
      </c>
      <c r="E234" s="1165"/>
      <c r="F234" s="876">
        <f>D234*E234</f>
        <v>0</v>
      </c>
    </row>
    <row r="235" spans="1:6" s="57" customFormat="1">
      <c r="A235" s="898"/>
      <c r="B235" s="1519"/>
      <c r="C235" s="898"/>
      <c r="D235" s="1158"/>
      <c r="E235" s="1165"/>
      <c r="F235" s="876"/>
    </row>
    <row r="236" spans="1:6" s="57" customFormat="1">
      <c r="A236" s="898"/>
      <c r="B236" s="1519"/>
      <c r="C236" s="898"/>
      <c r="D236" s="1158"/>
      <c r="E236" s="1165"/>
      <c r="F236" s="876"/>
    </row>
    <row r="237" spans="1:6" s="57" customFormat="1">
      <c r="A237" s="898"/>
      <c r="B237" s="1519"/>
      <c r="C237" s="898"/>
      <c r="D237" s="1158"/>
      <c r="E237" s="1165"/>
      <c r="F237" s="876"/>
    </row>
    <row r="238" spans="1:6">
      <c r="A238" s="898"/>
      <c r="B238" s="1519"/>
      <c r="C238" s="898"/>
      <c r="D238" s="900"/>
      <c r="E238" s="1165"/>
      <c r="F238" s="876"/>
    </row>
    <row r="239" spans="1:6">
      <c r="A239" s="898"/>
      <c r="B239" s="1519"/>
      <c r="C239" s="898"/>
      <c r="D239" s="900"/>
      <c r="E239" s="1165"/>
      <c r="F239" s="876"/>
    </row>
    <row r="240" spans="1:6">
      <c r="A240" s="898"/>
      <c r="B240" s="1039"/>
      <c r="C240" s="898"/>
      <c r="D240" s="1503"/>
      <c r="E240" s="1131"/>
      <c r="F240" s="876"/>
    </row>
    <row r="241" spans="1:6">
      <c r="A241" s="1505"/>
      <c r="B241" s="1506"/>
      <c r="C241" s="1507"/>
      <c r="D241" s="1508"/>
      <c r="E241" s="1509" t="s">
        <v>48</v>
      </c>
      <c r="F241" s="1510">
        <f>SUM(F189:F240)</f>
        <v>0</v>
      </c>
    </row>
    <row r="242" spans="1:6">
      <c r="A242" s="898"/>
      <c r="B242" s="1039"/>
      <c r="C242" s="898"/>
      <c r="D242" s="1503"/>
      <c r="E242" s="1131"/>
      <c r="F242" s="876"/>
    </row>
    <row r="243" spans="1:6">
      <c r="A243" s="898"/>
      <c r="B243" s="1120" t="s">
        <v>198</v>
      </c>
      <c r="C243" s="898"/>
      <c r="D243" s="1161"/>
      <c r="E243" s="1165"/>
      <c r="F243" s="876"/>
    </row>
    <row r="244" spans="1:6">
      <c r="A244" s="898"/>
      <c r="B244" s="1119"/>
      <c r="C244" s="898"/>
      <c r="D244" s="1161"/>
      <c r="E244" s="1165"/>
      <c r="F244" s="876"/>
    </row>
    <row r="245" spans="1:6">
      <c r="A245" s="1155"/>
      <c r="B245" s="1520" t="s">
        <v>340</v>
      </c>
      <c r="C245" s="1155"/>
      <c r="D245" s="1504"/>
      <c r="E245" s="1521"/>
      <c r="F245" s="876"/>
    </row>
    <row r="246" spans="1:6">
      <c r="A246" s="1155"/>
      <c r="B246" s="1522"/>
      <c r="C246" s="1155"/>
      <c r="D246" s="1504"/>
      <c r="E246" s="1521"/>
      <c r="F246" s="876"/>
    </row>
    <row r="247" spans="1:6" ht="25.5">
      <c r="A247" s="1155" t="s">
        <v>341</v>
      </c>
      <c r="B247" s="1523" t="s">
        <v>1545</v>
      </c>
      <c r="C247" s="898" t="s">
        <v>96</v>
      </c>
      <c r="D247" s="1524">
        <v>370</v>
      </c>
      <c r="E247" s="1165"/>
      <c r="F247" s="876">
        <f>D247*E247</f>
        <v>0</v>
      </c>
    </row>
    <row r="248" spans="1:6">
      <c r="A248" s="1155"/>
      <c r="B248" s="1523"/>
      <c r="C248" s="1155"/>
      <c r="D248" s="1504"/>
      <c r="E248" s="1131"/>
      <c r="F248" s="876"/>
    </row>
    <row r="249" spans="1:6">
      <c r="A249" s="898"/>
      <c r="B249" s="1120" t="s">
        <v>200</v>
      </c>
      <c r="C249" s="898"/>
      <c r="D249" s="1161"/>
      <c r="E249" s="1165"/>
      <c r="F249" s="876"/>
    </row>
    <row r="250" spans="1:6">
      <c r="A250" s="898"/>
      <c r="B250" s="1119"/>
      <c r="C250" s="898"/>
      <c r="D250" s="1161"/>
      <c r="E250" s="1165"/>
      <c r="F250" s="876"/>
    </row>
    <row r="251" spans="1:6" ht="38.25">
      <c r="A251" s="898"/>
      <c r="B251" s="1136" t="s">
        <v>342</v>
      </c>
      <c r="C251" s="898"/>
      <c r="D251" s="1161"/>
      <c r="E251" s="1165"/>
      <c r="F251" s="876"/>
    </row>
    <row r="252" spans="1:6">
      <c r="A252" s="898"/>
      <c r="B252" s="1119"/>
      <c r="C252" s="898"/>
      <c r="D252" s="1161"/>
      <c r="E252" s="1165"/>
      <c r="F252" s="876"/>
    </row>
    <row r="253" spans="1:6" ht="25.5">
      <c r="A253" s="898" t="s">
        <v>202</v>
      </c>
      <c r="B253" s="1519" t="s">
        <v>1546</v>
      </c>
      <c r="C253" s="898" t="s">
        <v>96</v>
      </c>
      <c r="D253" s="1133">
        <v>130.9</v>
      </c>
      <c r="E253" s="1165"/>
      <c r="F253" s="876">
        <f>D253*E253</f>
        <v>0</v>
      </c>
    </row>
    <row r="254" spans="1:6">
      <c r="A254" s="898"/>
      <c r="B254" s="1039"/>
      <c r="C254" s="898"/>
      <c r="D254" s="1133"/>
      <c r="E254" s="1165"/>
      <c r="F254" s="876">
        <f>D254*E254</f>
        <v>0</v>
      </c>
    </row>
    <row r="255" spans="1:6">
      <c r="A255" s="898"/>
      <c r="B255" s="1130" t="s">
        <v>199</v>
      </c>
      <c r="C255" s="898"/>
      <c r="D255" s="1164"/>
      <c r="E255" s="1165"/>
      <c r="F255" s="876"/>
    </row>
    <row r="256" spans="1:6">
      <c r="A256" s="898"/>
      <c r="B256" s="922"/>
      <c r="C256" s="898"/>
      <c r="D256" s="1164"/>
      <c r="E256" s="1165"/>
      <c r="F256" s="876"/>
    </row>
    <row r="257" spans="1:6">
      <c r="A257" s="898"/>
      <c r="B257" s="1516" t="s">
        <v>204</v>
      </c>
      <c r="C257" s="898"/>
      <c r="D257" s="1164"/>
      <c r="E257" s="1165"/>
      <c r="F257" s="876"/>
    </row>
    <row r="258" spans="1:6">
      <c r="A258" s="898"/>
      <c r="B258" s="922"/>
      <c r="C258" s="898"/>
      <c r="D258" s="1164"/>
      <c r="E258" s="1165"/>
      <c r="F258" s="876"/>
    </row>
    <row r="259" spans="1:6" ht="25.5">
      <c r="A259" s="898" t="s">
        <v>206</v>
      </c>
      <c r="B259" s="1154" t="s">
        <v>1547</v>
      </c>
      <c r="C259" s="898" t="s">
        <v>96</v>
      </c>
      <c r="D259" s="1503">
        <f>D253</f>
        <v>130.9</v>
      </c>
      <c r="E259" s="1165"/>
      <c r="F259" s="876">
        <f>D259*E259</f>
        <v>0</v>
      </c>
    </row>
    <row r="260" spans="1:6">
      <c r="A260" s="898"/>
      <c r="B260" s="1154"/>
      <c r="C260" s="898"/>
      <c r="D260" s="1503"/>
      <c r="E260" s="1165"/>
      <c r="F260" s="876"/>
    </row>
    <row r="261" spans="1:6">
      <c r="A261" s="898"/>
      <c r="B261" s="1120" t="s">
        <v>343</v>
      </c>
      <c r="C261" s="898"/>
      <c r="D261" s="1133"/>
      <c r="E261" s="1165"/>
      <c r="F261" s="876"/>
    </row>
    <row r="262" spans="1:6">
      <c r="A262" s="898"/>
      <c r="B262" s="1119"/>
      <c r="C262" s="898"/>
      <c r="D262" s="1133"/>
      <c r="E262" s="1165"/>
      <c r="F262" s="876"/>
    </row>
    <row r="263" spans="1:6" ht="78.75" customHeight="1">
      <c r="A263" s="1079" t="s">
        <v>1548</v>
      </c>
      <c r="B263" s="187" t="s">
        <v>1549</v>
      </c>
      <c r="C263" s="898" t="s">
        <v>1333</v>
      </c>
      <c r="D263" s="1164">
        <v>176.54</v>
      </c>
      <c r="E263" s="1165"/>
      <c r="F263" s="876">
        <f>D263*E263</f>
        <v>0</v>
      </c>
    </row>
    <row r="264" spans="1:6">
      <c r="A264" s="898"/>
      <c r="B264" s="1154"/>
      <c r="C264" s="898"/>
      <c r="D264" s="1161"/>
      <c r="E264" s="1165"/>
      <c r="F264" s="876"/>
    </row>
    <row r="265" spans="1:6" ht="51">
      <c r="A265" s="1079" t="s">
        <v>1550</v>
      </c>
      <c r="B265" s="1154" t="s">
        <v>1551</v>
      </c>
      <c r="C265" s="898" t="s">
        <v>31</v>
      </c>
      <c r="D265" s="1161">
        <v>2</v>
      </c>
      <c r="E265" s="1165"/>
      <c r="F265" s="876">
        <f>D265*E265</f>
        <v>0</v>
      </c>
    </row>
    <row r="266" spans="1:6">
      <c r="A266" s="898"/>
      <c r="B266" s="922"/>
      <c r="C266" s="898"/>
      <c r="D266" s="1161"/>
      <c r="E266" s="1131"/>
      <c r="F266" s="876"/>
    </row>
    <row r="267" spans="1:6">
      <c r="A267" s="1079" t="s">
        <v>1552</v>
      </c>
      <c r="B267" s="1515" t="s">
        <v>1553</v>
      </c>
      <c r="C267" s="898" t="s">
        <v>31</v>
      </c>
      <c r="D267" s="1161">
        <v>12</v>
      </c>
      <c r="E267" s="1165"/>
      <c r="F267" s="876">
        <f>D267*E267</f>
        <v>0</v>
      </c>
    </row>
    <row r="268" spans="1:6">
      <c r="A268" s="898"/>
      <c r="B268" s="922"/>
      <c r="C268" s="898"/>
      <c r="D268" s="1161"/>
      <c r="E268" s="1131"/>
      <c r="F268" s="876"/>
    </row>
    <row r="269" spans="1:6" ht="25.5">
      <c r="A269" s="1079" t="s">
        <v>1554</v>
      </c>
      <c r="B269" s="904" t="s">
        <v>1555</v>
      </c>
      <c r="C269" s="898" t="s">
        <v>209</v>
      </c>
      <c r="D269" s="1161">
        <v>18</v>
      </c>
      <c r="E269" s="1165"/>
      <c r="F269" s="876">
        <f>D269*E269</f>
        <v>0</v>
      </c>
    </row>
    <row r="270" spans="1:6">
      <c r="A270" s="898"/>
      <c r="B270" s="922"/>
      <c r="C270" s="898"/>
      <c r="D270" s="1161"/>
      <c r="E270" s="1165"/>
      <c r="F270" s="876"/>
    </row>
    <row r="271" spans="1:6">
      <c r="A271" s="1079" t="s">
        <v>1556</v>
      </c>
      <c r="B271" s="1515" t="s">
        <v>1557</v>
      </c>
      <c r="C271" s="898" t="s">
        <v>96</v>
      </c>
      <c r="D271" s="1161">
        <v>150</v>
      </c>
      <c r="E271" s="1165"/>
      <c r="F271" s="876">
        <f>D271*E271</f>
        <v>0</v>
      </c>
    </row>
    <row r="272" spans="1:6">
      <c r="A272" s="898"/>
      <c r="B272" s="922"/>
      <c r="C272" s="898"/>
      <c r="D272" s="1161"/>
      <c r="E272" s="1165"/>
      <c r="F272" s="876"/>
    </row>
    <row r="273" spans="1:6" ht="25.5">
      <c r="A273" s="1079" t="s">
        <v>1558</v>
      </c>
      <c r="B273" s="1154" t="s">
        <v>1559</v>
      </c>
      <c r="C273" s="898" t="s">
        <v>9</v>
      </c>
      <c r="D273" s="1161">
        <v>1</v>
      </c>
      <c r="E273" s="1165"/>
      <c r="F273" s="876">
        <f>D273*E273</f>
        <v>0</v>
      </c>
    </row>
    <row r="274" spans="1:6">
      <c r="A274" s="898"/>
      <c r="B274" s="922"/>
      <c r="C274" s="898"/>
      <c r="D274" s="1161"/>
      <c r="E274" s="1165"/>
      <c r="F274" s="876"/>
    </row>
    <row r="275" spans="1:6" ht="51">
      <c r="A275" s="1079" t="s">
        <v>1560</v>
      </c>
      <c r="B275" s="66" t="s">
        <v>1561</v>
      </c>
      <c r="C275" s="898" t="s">
        <v>96</v>
      </c>
      <c r="D275" s="1161">
        <v>130.9</v>
      </c>
      <c r="E275" s="1165"/>
      <c r="F275" s="876">
        <f>D275*E275</f>
        <v>0</v>
      </c>
    </row>
    <row r="276" spans="1:6">
      <c r="A276" s="898"/>
      <c r="B276" s="922"/>
      <c r="C276" s="898"/>
      <c r="D276" s="1161"/>
      <c r="E276" s="1131"/>
      <c r="F276" s="876"/>
    </row>
    <row r="277" spans="1:6" ht="51">
      <c r="A277" s="1079" t="s">
        <v>1562</v>
      </c>
      <c r="B277" s="1525" t="s">
        <v>1563</v>
      </c>
      <c r="C277" s="898" t="s">
        <v>155</v>
      </c>
      <c r="D277" s="1161">
        <v>1</v>
      </c>
      <c r="E277" s="1165"/>
      <c r="F277" s="876">
        <f>D277*E277</f>
        <v>0</v>
      </c>
    </row>
    <row r="278" spans="1:6">
      <c r="A278" s="898"/>
      <c r="B278" s="1525"/>
      <c r="C278" s="898"/>
      <c r="D278" s="1161"/>
      <c r="E278" s="1165"/>
      <c r="F278" s="876"/>
    </row>
    <row r="279" spans="1:6" ht="51">
      <c r="A279" s="1079" t="s">
        <v>1564</v>
      </c>
      <c r="B279" s="1411" t="s">
        <v>1565</v>
      </c>
      <c r="C279" s="898" t="s">
        <v>96</v>
      </c>
      <c r="D279" s="1161">
        <v>7</v>
      </c>
      <c r="E279" s="1165"/>
      <c r="F279" s="876">
        <f>D279*E279</f>
        <v>0</v>
      </c>
    </row>
    <row r="280" spans="1:6">
      <c r="A280" s="898"/>
      <c r="B280" s="1154"/>
      <c r="C280" s="898"/>
      <c r="D280" s="1503"/>
      <c r="E280" s="1165"/>
      <c r="F280" s="876"/>
    </row>
    <row r="281" spans="1:6">
      <c r="A281" s="898"/>
      <c r="B281" s="1154"/>
      <c r="C281" s="898"/>
      <c r="D281" s="1503"/>
      <c r="E281" s="1165"/>
      <c r="F281" s="876"/>
    </row>
    <row r="282" spans="1:6">
      <c r="A282" s="898"/>
      <c r="B282" s="1154"/>
      <c r="C282" s="898"/>
      <c r="D282" s="1503"/>
      <c r="E282" s="1165"/>
      <c r="F282" s="876"/>
    </row>
    <row r="283" spans="1:6">
      <c r="A283" s="898"/>
      <c r="B283" s="1154"/>
      <c r="C283" s="898"/>
      <c r="D283" s="1503"/>
      <c r="E283" s="1165"/>
      <c r="F283" s="876"/>
    </row>
    <row r="284" spans="1:6">
      <c r="A284" s="898"/>
      <c r="B284" s="1154"/>
      <c r="C284" s="898"/>
      <c r="D284" s="1503"/>
      <c r="E284" s="1165"/>
      <c r="F284" s="876"/>
    </row>
    <row r="285" spans="1:6">
      <c r="A285" s="898"/>
      <c r="B285" s="1154"/>
      <c r="C285" s="898"/>
      <c r="D285" s="1503"/>
      <c r="E285" s="1165"/>
      <c r="F285" s="876"/>
    </row>
    <row r="286" spans="1:6">
      <c r="A286" s="898"/>
      <c r="B286" s="1154"/>
      <c r="C286" s="898"/>
      <c r="D286" s="1503"/>
      <c r="E286" s="1165"/>
      <c r="F286" s="876"/>
    </row>
    <row r="287" spans="1:6">
      <c r="A287" s="898"/>
      <c r="B287" s="922"/>
      <c r="C287" s="898"/>
      <c r="D287" s="1164"/>
      <c r="E287" s="1165"/>
      <c r="F287" s="876"/>
    </row>
    <row r="288" spans="1:6">
      <c r="A288" s="1505"/>
      <c r="B288" s="1506"/>
      <c r="C288" s="1507"/>
      <c r="D288" s="1508"/>
      <c r="E288" s="1509" t="s">
        <v>48</v>
      </c>
      <c r="F288" s="1510">
        <f>SUM(F242:F287)</f>
        <v>0</v>
      </c>
    </row>
    <row r="289" spans="1:6">
      <c r="A289" s="1162"/>
      <c r="B289" s="1526"/>
      <c r="C289" s="766"/>
      <c r="D289" s="1527"/>
      <c r="E289" s="1528"/>
      <c r="F289" s="1529"/>
    </row>
    <row r="290" spans="1:6">
      <c r="A290" s="1530"/>
      <c r="B290" s="1531" t="s">
        <v>70</v>
      </c>
      <c r="C290" s="766"/>
      <c r="D290" s="1527"/>
      <c r="E290" s="1528"/>
      <c r="F290" s="1529">
        <f>D290*E290</f>
        <v>0</v>
      </c>
    </row>
    <row r="291" spans="1:6">
      <c r="A291" s="1155"/>
      <c r="B291" s="1523"/>
      <c r="C291" s="1004"/>
      <c r="D291" s="1132"/>
      <c r="E291" s="1165"/>
      <c r="F291" s="876"/>
    </row>
    <row r="292" spans="1:6">
      <c r="A292" s="1155"/>
      <c r="B292" s="1357" t="s">
        <v>1566</v>
      </c>
      <c r="C292" s="1004"/>
      <c r="D292" s="1132"/>
      <c r="E292" s="1165"/>
      <c r="F292" s="876">
        <f>F65</f>
        <v>0</v>
      </c>
    </row>
    <row r="293" spans="1:6">
      <c r="A293" s="1155"/>
      <c r="B293" s="1357" t="s">
        <v>1567</v>
      </c>
      <c r="C293" s="1004"/>
      <c r="D293" s="1132"/>
      <c r="E293" s="1165"/>
      <c r="F293" s="876">
        <f>F122</f>
        <v>0</v>
      </c>
    </row>
    <row r="294" spans="1:6">
      <c r="A294" s="1155"/>
      <c r="B294" s="1357" t="s">
        <v>1568</v>
      </c>
      <c r="C294" s="1004"/>
      <c r="D294" s="1132"/>
      <c r="E294" s="1165"/>
      <c r="F294" s="876">
        <f>F188</f>
        <v>0</v>
      </c>
    </row>
    <row r="295" spans="1:6">
      <c r="A295" s="1155"/>
      <c r="B295" s="1357" t="s">
        <v>1569</v>
      </c>
      <c r="C295" s="1004"/>
      <c r="D295" s="1132"/>
      <c r="E295" s="1165"/>
      <c r="F295" s="876">
        <f>F241</f>
        <v>0</v>
      </c>
    </row>
    <row r="296" spans="1:6">
      <c r="A296" s="1155"/>
      <c r="B296" s="1357" t="s">
        <v>1570</v>
      </c>
      <c r="C296" s="1004"/>
      <c r="D296" s="1132"/>
      <c r="E296" s="1165"/>
      <c r="F296" s="876">
        <f>F288</f>
        <v>0</v>
      </c>
    </row>
    <row r="297" spans="1:6">
      <c r="A297" s="1155"/>
      <c r="B297" s="1357"/>
      <c r="C297" s="1004"/>
      <c r="D297" s="1132"/>
      <c r="E297" s="1165"/>
      <c r="F297" s="876"/>
    </row>
    <row r="298" spans="1:6">
      <c r="A298" s="1155"/>
      <c r="B298" s="1532"/>
      <c r="C298" s="1004"/>
      <c r="D298" s="1132"/>
      <c r="E298" s="1165"/>
      <c r="F298" s="876">
        <f>D298*E298</f>
        <v>0</v>
      </c>
    </row>
    <row r="299" spans="1:6">
      <c r="A299" s="1155"/>
      <c r="B299" s="1532"/>
      <c r="C299" s="1004"/>
      <c r="D299" s="1132"/>
      <c r="E299" s="1165"/>
      <c r="F299" s="876">
        <f>D299*E299</f>
        <v>0</v>
      </c>
    </row>
    <row r="300" spans="1:6">
      <c r="A300" s="1155"/>
      <c r="B300" s="1532"/>
      <c r="C300" s="1004"/>
      <c r="D300" s="1132"/>
      <c r="E300" s="1165"/>
      <c r="F300" s="876">
        <f>D300*E300</f>
        <v>0</v>
      </c>
    </row>
    <row r="301" spans="1:6">
      <c r="A301" s="1155"/>
      <c r="B301" s="1532"/>
      <c r="C301" s="1004"/>
      <c r="D301" s="1132"/>
      <c r="E301" s="1165"/>
      <c r="F301" s="876">
        <f>D301*E301</f>
        <v>0</v>
      </c>
    </row>
    <row r="302" spans="1:6">
      <c r="A302" s="1155"/>
      <c r="B302" s="1532"/>
      <c r="C302" s="1004"/>
      <c r="D302" s="1132"/>
      <c r="E302" s="1165"/>
      <c r="F302" s="876"/>
    </row>
    <row r="303" spans="1:6">
      <c r="A303" s="1155"/>
      <c r="B303" s="1523"/>
      <c r="C303" s="1004"/>
      <c r="D303" s="1132"/>
      <c r="E303" s="1165"/>
      <c r="F303" s="876">
        <f t="shared" ref="F303:F339" si="1">D303*E303</f>
        <v>0</v>
      </c>
    </row>
    <row r="304" spans="1:6">
      <c r="A304" s="1155"/>
      <c r="B304" s="1523"/>
      <c r="C304" s="1004"/>
      <c r="D304" s="1132"/>
      <c r="E304" s="1165"/>
      <c r="F304" s="876">
        <f t="shared" si="1"/>
        <v>0</v>
      </c>
    </row>
    <row r="305" spans="1:6">
      <c r="A305" s="1155"/>
      <c r="B305" s="1523"/>
      <c r="C305" s="1004"/>
      <c r="D305" s="1132"/>
      <c r="E305" s="1165"/>
      <c r="F305" s="876">
        <f t="shared" si="1"/>
        <v>0</v>
      </c>
    </row>
    <row r="306" spans="1:6">
      <c r="A306" s="1155"/>
      <c r="B306" s="1523"/>
      <c r="C306" s="1004"/>
      <c r="D306" s="1132"/>
      <c r="E306" s="1165"/>
      <c r="F306" s="876">
        <f t="shared" si="1"/>
        <v>0</v>
      </c>
    </row>
    <row r="307" spans="1:6">
      <c r="A307" s="1155"/>
      <c r="B307" s="1523"/>
      <c r="C307" s="1004"/>
      <c r="D307" s="1132"/>
      <c r="E307" s="1165"/>
      <c r="F307" s="876">
        <f t="shared" si="1"/>
        <v>0</v>
      </c>
    </row>
    <row r="308" spans="1:6">
      <c r="A308" s="1155"/>
      <c r="B308" s="1523"/>
      <c r="C308" s="1004"/>
      <c r="D308" s="1132"/>
      <c r="E308" s="1165"/>
      <c r="F308" s="876">
        <f t="shared" si="1"/>
        <v>0</v>
      </c>
    </row>
    <row r="309" spans="1:6">
      <c r="A309" s="1155"/>
      <c r="B309" s="1523"/>
      <c r="C309" s="1004"/>
      <c r="D309" s="1132"/>
      <c r="E309" s="1165"/>
      <c r="F309" s="876">
        <f t="shared" si="1"/>
        <v>0</v>
      </c>
    </row>
    <row r="310" spans="1:6">
      <c r="A310" s="1155"/>
      <c r="B310" s="1523"/>
      <c r="C310" s="1004"/>
      <c r="D310" s="1132"/>
      <c r="E310" s="1165"/>
      <c r="F310" s="876">
        <f t="shared" si="1"/>
        <v>0</v>
      </c>
    </row>
    <row r="311" spans="1:6">
      <c r="A311" s="1155"/>
      <c r="B311" s="1523"/>
      <c r="C311" s="1004"/>
      <c r="D311" s="1132"/>
      <c r="E311" s="1165"/>
      <c r="F311" s="876">
        <f t="shared" si="1"/>
        <v>0</v>
      </c>
    </row>
    <row r="312" spans="1:6">
      <c r="A312" s="1155"/>
      <c r="B312" s="1523"/>
      <c r="C312" s="1004"/>
      <c r="D312" s="1132"/>
      <c r="E312" s="1165"/>
      <c r="F312" s="876">
        <f t="shared" si="1"/>
        <v>0</v>
      </c>
    </row>
    <row r="313" spans="1:6">
      <c r="A313" s="1155"/>
      <c r="B313" s="1523"/>
      <c r="C313" s="1004"/>
      <c r="D313" s="1132"/>
      <c r="E313" s="1165"/>
      <c r="F313" s="876">
        <f t="shared" si="1"/>
        <v>0</v>
      </c>
    </row>
    <row r="314" spans="1:6">
      <c r="A314" s="1155"/>
      <c r="B314" s="1523"/>
      <c r="C314" s="1004"/>
      <c r="D314" s="1132"/>
      <c r="E314" s="1165"/>
      <c r="F314" s="876">
        <f t="shared" si="1"/>
        <v>0</v>
      </c>
    </row>
    <row r="315" spans="1:6">
      <c r="A315" s="1155"/>
      <c r="B315" s="1523"/>
      <c r="C315" s="1004"/>
      <c r="D315" s="1132"/>
      <c r="E315" s="1165"/>
      <c r="F315" s="876">
        <f t="shared" si="1"/>
        <v>0</v>
      </c>
    </row>
    <row r="316" spans="1:6">
      <c r="A316" s="1155"/>
      <c r="B316" s="1523"/>
      <c r="C316" s="1004"/>
      <c r="D316" s="1132"/>
      <c r="E316" s="1165"/>
      <c r="F316" s="876">
        <f t="shared" si="1"/>
        <v>0</v>
      </c>
    </row>
    <row r="317" spans="1:6">
      <c r="A317" s="1155"/>
      <c r="B317" s="1523"/>
      <c r="C317" s="1004"/>
      <c r="D317" s="1132"/>
      <c r="E317" s="1165"/>
      <c r="F317" s="876">
        <f t="shared" si="1"/>
        <v>0</v>
      </c>
    </row>
    <row r="318" spans="1:6">
      <c r="A318" s="1155"/>
      <c r="B318" s="1523"/>
      <c r="C318" s="1004"/>
      <c r="D318" s="1132"/>
      <c r="E318" s="1165"/>
      <c r="F318" s="876">
        <f t="shared" si="1"/>
        <v>0</v>
      </c>
    </row>
    <row r="319" spans="1:6">
      <c r="A319" s="1155"/>
      <c r="B319" s="1523"/>
      <c r="C319" s="1004"/>
      <c r="D319" s="1132"/>
      <c r="E319" s="1165"/>
      <c r="F319" s="876">
        <f t="shared" si="1"/>
        <v>0</v>
      </c>
    </row>
    <row r="320" spans="1:6">
      <c r="A320" s="1155"/>
      <c r="B320" s="1523"/>
      <c r="C320" s="1004"/>
      <c r="D320" s="1132"/>
      <c r="E320" s="1165"/>
      <c r="F320" s="876">
        <f t="shared" si="1"/>
        <v>0</v>
      </c>
    </row>
    <row r="321" spans="1:6">
      <c r="A321" s="1155"/>
      <c r="B321" s="1523"/>
      <c r="C321" s="1004"/>
      <c r="D321" s="1132"/>
      <c r="E321" s="1165"/>
      <c r="F321" s="876">
        <f t="shared" si="1"/>
        <v>0</v>
      </c>
    </row>
    <row r="322" spans="1:6">
      <c r="A322" s="1155"/>
      <c r="B322" s="1523"/>
      <c r="C322" s="1004"/>
      <c r="D322" s="1132"/>
      <c r="E322" s="1165"/>
      <c r="F322" s="876">
        <f t="shared" si="1"/>
        <v>0</v>
      </c>
    </row>
    <row r="323" spans="1:6">
      <c r="A323" s="1155"/>
      <c r="B323" s="1523"/>
      <c r="C323" s="1004"/>
      <c r="D323" s="1132"/>
      <c r="E323" s="1165"/>
      <c r="F323" s="876">
        <f t="shared" si="1"/>
        <v>0</v>
      </c>
    </row>
    <row r="324" spans="1:6">
      <c r="A324" s="1155"/>
      <c r="B324" s="1523"/>
      <c r="C324" s="1004"/>
      <c r="D324" s="1132"/>
      <c r="E324" s="1165"/>
      <c r="F324" s="876">
        <f t="shared" si="1"/>
        <v>0</v>
      </c>
    </row>
    <row r="325" spans="1:6">
      <c r="A325" s="1155"/>
      <c r="B325" s="1523"/>
      <c r="C325" s="1004"/>
      <c r="D325" s="1132"/>
      <c r="E325" s="1165"/>
      <c r="F325" s="876">
        <f t="shared" si="1"/>
        <v>0</v>
      </c>
    </row>
    <row r="326" spans="1:6">
      <c r="A326" s="1155"/>
      <c r="B326" s="1523"/>
      <c r="C326" s="1004"/>
      <c r="D326" s="1132"/>
      <c r="E326" s="1165"/>
      <c r="F326" s="876">
        <f t="shared" si="1"/>
        <v>0</v>
      </c>
    </row>
    <row r="327" spans="1:6">
      <c r="A327" s="1155"/>
      <c r="B327" s="1523"/>
      <c r="C327" s="1004"/>
      <c r="D327" s="1132"/>
      <c r="E327" s="1165"/>
      <c r="F327" s="876">
        <f t="shared" si="1"/>
        <v>0</v>
      </c>
    </row>
    <row r="328" spans="1:6">
      <c r="A328" s="1155"/>
      <c r="B328" s="1523"/>
      <c r="C328" s="1004"/>
      <c r="D328" s="1132"/>
      <c r="E328" s="1165"/>
      <c r="F328" s="876">
        <f t="shared" si="1"/>
        <v>0</v>
      </c>
    </row>
    <row r="329" spans="1:6">
      <c r="A329" s="1155"/>
      <c r="B329" s="1523"/>
      <c r="C329" s="1004"/>
      <c r="D329" s="1132"/>
      <c r="E329" s="1165"/>
      <c r="F329" s="876">
        <f t="shared" si="1"/>
        <v>0</v>
      </c>
    </row>
    <row r="330" spans="1:6">
      <c r="A330" s="1155"/>
      <c r="B330" s="1523"/>
      <c r="C330" s="1004"/>
      <c r="D330" s="1132"/>
      <c r="E330" s="1165"/>
      <c r="F330" s="876">
        <f t="shared" si="1"/>
        <v>0</v>
      </c>
    </row>
    <row r="331" spans="1:6">
      <c r="A331" s="1155"/>
      <c r="B331" s="1523"/>
      <c r="C331" s="1004"/>
      <c r="D331" s="1132"/>
      <c r="E331" s="1165"/>
      <c r="F331" s="876">
        <f t="shared" si="1"/>
        <v>0</v>
      </c>
    </row>
    <row r="332" spans="1:6">
      <c r="A332" s="1155"/>
      <c r="B332" s="1523"/>
      <c r="C332" s="1004"/>
      <c r="D332" s="1132"/>
      <c r="E332" s="1165"/>
      <c r="F332" s="876">
        <f t="shared" si="1"/>
        <v>0</v>
      </c>
    </row>
    <row r="333" spans="1:6">
      <c r="A333" s="1155"/>
      <c r="B333" s="1523"/>
      <c r="C333" s="1004"/>
      <c r="D333" s="1132"/>
      <c r="E333" s="1165"/>
      <c r="F333" s="876">
        <f t="shared" si="1"/>
        <v>0</v>
      </c>
    </row>
    <row r="334" spans="1:6">
      <c r="A334" s="1155"/>
      <c r="B334" s="1523"/>
      <c r="C334" s="1004"/>
      <c r="D334" s="1132"/>
      <c r="E334" s="1165"/>
      <c r="F334" s="876">
        <f t="shared" si="1"/>
        <v>0</v>
      </c>
    </row>
    <row r="335" spans="1:6">
      <c r="A335" s="1155"/>
      <c r="B335" s="1523"/>
      <c r="C335" s="1004"/>
      <c r="D335" s="1132"/>
      <c r="E335" s="1165"/>
      <c r="F335" s="876">
        <f t="shared" si="1"/>
        <v>0</v>
      </c>
    </row>
    <row r="336" spans="1:6">
      <c r="A336" s="1155"/>
      <c r="B336" s="1523"/>
      <c r="C336" s="1004"/>
      <c r="D336" s="1132"/>
      <c r="E336" s="1165"/>
      <c r="F336" s="876">
        <f t="shared" si="1"/>
        <v>0</v>
      </c>
    </row>
    <row r="337" spans="1:6">
      <c r="A337" s="1155"/>
      <c r="B337" s="1523"/>
      <c r="C337" s="1004"/>
      <c r="D337" s="1132"/>
      <c r="E337" s="1165"/>
      <c r="F337" s="876">
        <f t="shared" si="1"/>
        <v>0</v>
      </c>
    </row>
    <row r="338" spans="1:6">
      <c r="A338" s="1155"/>
      <c r="B338" s="1523"/>
      <c r="C338" s="1004"/>
      <c r="D338" s="1132"/>
      <c r="E338" s="1165"/>
      <c r="F338" s="876">
        <f t="shared" si="1"/>
        <v>0</v>
      </c>
    </row>
    <row r="339" spans="1:6">
      <c r="A339" s="1155"/>
      <c r="B339" s="1523"/>
      <c r="C339" s="1004"/>
      <c r="D339" s="1132"/>
      <c r="E339" s="1165"/>
      <c r="F339" s="876">
        <f t="shared" si="1"/>
        <v>0</v>
      </c>
    </row>
    <row r="340" spans="1:6">
      <c r="A340" s="1155"/>
      <c r="B340" s="1523"/>
      <c r="C340" s="1004"/>
      <c r="D340" s="1132"/>
      <c r="E340" s="1165"/>
      <c r="F340" s="876"/>
    </row>
    <row r="341" spans="1:6">
      <c r="A341" s="1155"/>
      <c r="B341" s="1523"/>
      <c r="C341" s="1004"/>
      <c r="D341" s="1132"/>
      <c r="E341" s="1165"/>
      <c r="F341" s="876"/>
    </row>
    <row r="342" spans="1:6">
      <c r="A342" s="1155"/>
      <c r="B342" s="1523"/>
      <c r="C342" s="1004"/>
      <c r="D342" s="1132"/>
      <c r="E342" s="1165"/>
      <c r="F342" s="876"/>
    </row>
    <row r="343" spans="1:6">
      <c r="A343" s="1155"/>
      <c r="B343" s="1523"/>
      <c r="C343" s="1004"/>
      <c r="D343" s="1132"/>
      <c r="E343" s="1165"/>
      <c r="F343" s="876"/>
    </row>
    <row r="344" spans="1:6">
      <c r="A344" s="1155"/>
      <c r="B344" s="1523"/>
      <c r="C344" s="1004"/>
      <c r="D344" s="1132"/>
      <c r="E344" s="1165"/>
      <c r="F344" s="876">
        <f>D344*E344</f>
        <v>0</v>
      </c>
    </row>
    <row r="345" spans="1:6">
      <c r="A345" s="1155"/>
      <c r="B345" s="1523"/>
      <c r="C345" s="1004"/>
      <c r="D345" s="1132"/>
      <c r="E345" s="1165"/>
      <c r="F345" s="876">
        <f>D345*E345</f>
        <v>0</v>
      </c>
    </row>
    <row r="346" spans="1:6">
      <c r="A346" s="1155"/>
      <c r="B346" s="1523"/>
      <c r="C346" s="1004"/>
      <c r="D346" s="1132"/>
      <c r="E346" s="1165"/>
      <c r="F346" s="876"/>
    </row>
    <row r="347" spans="1:6">
      <c r="A347" s="1155"/>
      <c r="B347" s="1523"/>
      <c r="C347" s="1004"/>
      <c r="D347" s="1132"/>
      <c r="E347" s="1165"/>
      <c r="F347" s="876">
        <f>D347*E347</f>
        <v>0</v>
      </c>
    </row>
    <row r="348" spans="1:6">
      <c r="A348" s="1533"/>
      <c r="B348" s="1534"/>
      <c r="C348" s="1535"/>
      <c r="D348" s="1536"/>
      <c r="E348" s="1537" t="s">
        <v>71</v>
      </c>
      <c r="F348" s="1510">
        <f>SUM(F290:F347)</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7" fitToHeight="3" orientation="portrait" r:id="rId1"/>
  <headerFooter>
    <oddFooter>&amp;LBill No. &amp;A&amp;R&amp;A/&amp;P</oddFooter>
  </headerFooter>
  <rowBreaks count="5" manualBreakCount="5">
    <brk id="65" max="5" man="1"/>
    <brk id="122" max="5" man="1"/>
    <brk id="188" max="5" man="1"/>
    <brk id="241" max="5" man="1"/>
    <brk id="288" max="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5:I16"/>
  <sheetViews>
    <sheetView view="pageBreakPreview" zoomScale="60" zoomScaleNormal="100" workbookViewId="0">
      <selection activeCell="O43" sqref="O43"/>
    </sheetView>
  </sheetViews>
  <sheetFormatPr defaultRowHeight="15"/>
  <sheetData>
    <row r="15" spans="1:9" ht="26.25">
      <c r="D15" s="1766" t="s">
        <v>1763</v>
      </c>
    </row>
    <row r="16" spans="1:9" ht="55.5" customHeight="1">
      <c r="A16" s="3420" t="s">
        <v>1764</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2665"/>
  <sheetViews>
    <sheetView showGridLines="0" defaultGridColor="0" view="pageBreakPreview" colorId="22" zoomScale="95" zoomScaleNormal="75" zoomScaleSheetLayoutView="95" workbookViewId="0">
      <selection activeCell="B237" sqref="B237"/>
    </sheetView>
  </sheetViews>
  <sheetFormatPr defaultRowHeight="12.75"/>
  <cols>
    <col min="1" max="1" width="12.7109375" style="3" customWidth="1"/>
    <col min="2" max="2" width="56.42578125" style="2" customWidth="1"/>
    <col min="3" max="3" width="7.140625" style="3" customWidth="1"/>
    <col min="4" max="4" width="10.7109375" style="308" customWidth="1"/>
    <col min="5" max="5" width="14.5703125" style="1622" customWidth="1"/>
    <col min="6" max="6" width="16.7109375" style="1623" customWidth="1"/>
    <col min="7" max="7" width="19" style="2" customWidth="1"/>
    <col min="8" max="255" width="9.140625" style="2"/>
    <col min="256" max="256" width="9.140625" style="2" customWidth="1"/>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511" width="9.140625" style="2"/>
    <col min="512" max="512" width="9.140625" style="2" customWidth="1"/>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767" width="9.140625" style="2"/>
    <col min="768" max="768" width="9.140625" style="2" customWidth="1"/>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1023" width="9.140625" style="2"/>
    <col min="1024" max="1024" width="9.140625" style="2" customWidth="1"/>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279" width="9.140625" style="2"/>
    <col min="1280" max="1280" width="9.140625" style="2" customWidth="1"/>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535" width="9.140625" style="2"/>
    <col min="1536" max="1536" width="9.140625" style="2" customWidth="1"/>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791" width="9.140625" style="2"/>
    <col min="1792" max="1792" width="9.140625" style="2" customWidth="1"/>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2047" width="9.140625" style="2"/>
    <col min="2048" max="2048" width="9.140625" style="2" customWidth="1"/>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303" width="9.140625" style="2"/>
    <col min="2304" max="2304" width="9.140625" style="2" customWidth="1"/>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559" width="9.140625" style="2"/>
    <col min="2560" max="2560" width="9.140625" style="2" customWidth="1"/>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815" width="9.140625" style="2"/>
    <col min="2816" max="2816" width="9.140625" style="2" customWidth="1"/>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3071" width="9.140625" style="2"/>
    <col min="3072" max="3072" width="9.140625" style="2" customWidth="1"/>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327" width="9.140625" style="2"/>
    <col min="3328" max="3328" width="9.140625" style="2" customWidth="1"/>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583" width="9.140625" style="2"/>
    <col min="3584" max="3584" width="9.140625" style="2" customWidth="1"/>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839" width="9.140625" style="2"/>
    <col min="3840" max="3840" width="9.140625" style="2" customWidth="1"/>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4095" width="9.140625" style="2"/>
    <col min="4096" max="4096" width="9.140625" style="2" customWidth="1"/>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351" width="9.140625" style="2"/>
    <col min="4352" max="4352" width="9.140625" style="2" customWidth="1"/>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607" width="9.140625" style="2"/>
    <col min="4608" max="4608" width="9.140625" style="2" customWidth="1"/>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863" width="9.140625" style="2"/>
    <col min="4864" max="4864" width="9.140625" style="2" customWidth="1"/>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5119" width="9.140625" style="2"/>
    <col min="5120" max="5120" width="9.140625" style="2" customWidth="1"/>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375" width="9.140625" style="2"/>
    <col min="5376" max="5376" width="9.140625" style="2" customWidth="1"/>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631" width="9.140625" style="2"/>
    <col min="5632" max="5632" width="9.140625" style="2" customWidth="1"/>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887" width="9.140625" style="2"/>
    <col min="5888" max="5888" width="9.140625" style="2" customWidth="1"/>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6143" width="9.140625" style="2"/>
    <col min="6144" max="6144" width="9.140625" style="2" customWidth="1"/>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399" width="9.140625" style="2"/>
    <col min="6400" max="6400" width="9.140625" style="2" customWidth="1"/>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655" width="9.140625" style="2"/>
    <col min="6656" max="6656" width="9.140625" style="2" customWidth="1"/>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911" width="9.140625" style="2"/>
    <col min="6912" max="6912" width="9.140625" style="2" customWidth="1"/>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7167" width="9.140625" style="2"/>
    <col min="7168" max="7168" width="9.140625" style="2" customWidth="1"/>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423" width="9.140625" style="2"/>
    <col min="7424" max="7424" width="9.140625" style="2" customWidth="1"/>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679" width="9.140625" style="2"/>
    <col min="7680" max="7680" width="9.140625" style="2" customWidth="1"/>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935" width="9.140625" style="2"/>
    <col min="7936" max="7936" width="9.140625" style="2" customWidth="1"/>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8191" width="9.140625" style="2"/>
    <col min="8192" max="8192" width="9.140625" style="2" customWidth="1"/>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447" width="9.140625" style="2"/>
    <col min="8448" max="8448" width="9.140625" style="2" customWidth="1"/>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703" width="9.140625" style="2"/>
    <col min="8704" max="8704" width="9.140625" style="2" customWidth="1"/>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959" width="9.140625" style="2"/>
    <col min="8960" max="8960" width="9.140625" style="2" customWidth="1"/>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9215" width="9.140625" style="2"/>
    <col min="9216" max="9216" width="9.140625" style="2" customWidth="1"/>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471" width="9.140625" style="2"/>
    <col min="9472" max="9472" width="9.140625" style="2" customWidth="1"/>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727" width="9.140625" style="2"/>
    <col min="9728" max="9728" width="9.140625" style="2" customWidth="1"/>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983" width="9.140625" style="2"/>
    <col min="9984" max="9984" width="9.140625" style="2" customWidth="1"/>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10239" width="9.140625" style="2"/>
    <col min="10240" max="10240" width="9.140625" style="2" customWidth="1"/>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495" width="9.140625" style="2"/>
    <col min="10496" max="10496" width="9.140625" style="2" customWidth="1"/>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751" width="9.140625" style="2"/>
    <col min="10752" max="10752" width="9.140625" style="2" customWidth="1"/>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1007" width="9.140625" style="2"/>
    <col min="11008" max="11008" width="9.140625" style="2" customWidth="1"/>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263" width="9.140625" style="2"/>
    <col min="11264" max="11264" width="9.140625" style="2" customWidth="1"/>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519" width="9.140625" style="2"/>
    <col min="11520" max="11520" width="9.140625" style="2" customWidth="1"/>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775" width="9.140625" style="2"/>
    <col min="11776" max="11776" width="9.140625" style="2" customWidth="1"/>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2031" width="9.140625" style="2"/>
    <col min="12032" max="12032" width="9.140625" style="2" customWidth="1"/>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287" width="9.140625" style="2"/>
    <col min="12288" max="12288" width="9.140625" style="2" customWidth="1"/>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543" width="9.140625" style="2"/>
    <col min="12544" max="12544" width="9.140625" style="2" customWidth="1"/>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799" width="9.140625" style="2"/>
    <col min="12800" max="12800" width="9.140625" style="2" customWidth="1"/>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3055" width="9.140625" style="2"/>
    <col min="13056" max="13056" width="9.140625" style="2" customWidth="1"/>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311" width="9.140625" style="2"/>
    <col min="13312" max="13312" width="9.140625" style="2" customWidth="1"/>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567" width="9.140625" style="2"/>
    <col min="13568" max="13568" width="9.140625" style="2" customWidth="1"/>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823" width="9.140625" style="2"/>
    <col min="13824" max="13824" width="9.140625" style="2" customWidth="1"/>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4079" width="9.140625" style="2"/>
    <col min="14080" max="14080" width="9.140625" style="2" customWidth="1"/>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335" width="9.140625" style="2"/>
    <col min="14336" max="14336" width="9.140625" style="2" customWidth="1"/>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591" width="9.140625" style="2"/>
    <col min="14592" max="14592" width="9.140625" style="2" customWidth="1"/>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847" width="9.140625" style="2"/>
    <col min="14848" max="14848" width="9.140625" style="2" customWidth="1"/>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5103" width="9.140625" style="2"/>
    <col min="15104" max="15104" width="9.140625" style="2" customWidth="1"/>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359" width="9.140625" style="2"/>
    <col min="15360" max="15360" width="9.140625" style="2" customWidth="1"/>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615" width="9.140625" style="2"/>
    <col min="15616" max="15616" width="9.140625" style="2" customWidth="1"/>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871" width="9.140625" style="2"/>
    <col min="15872" max="15872" width="9.140625" style="2" customWidth="1"/>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6127" width="9.140625" style="2"/>
    <col min="16128" max="16128" width="9.140625" style="2" customWidth="1"/>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383" width="9.140625" style="2"/>
    <col min="16384" max="16384" width="9.140625" style="2" customWidth="1"/>
  </cols>
  <sheetData>
    <row r="1" spans="1:6" ht="20.100000000000001" customHeight="1">
      <c r="A1" s="3456" t="s">
        <v>2129</v>
      </c>
      <c r="B1" s="3456"/>
      <c r="C1" s="3456"/>
      <c r="D1" s="3456"/>
      <c r="E1" s="3456"/>
      <c r="F1" s="3456"/>
    </row>
    <row r="2" spans="1:6" ht="20.100000000000001" customHeight="1">
      <c r="A2" s="621" t="s">
        <v>2529</v>
      </c>
      <c r="D2" s="3"/>
      <c r="E2" s="421"/>
      <c r="F2" s="421"/>
    </row>
    <row r="3" spans="1:6" ht="20.100000000000001" customHeight="1">
      <c r="A3" s="5" t="s">
        <v>1571</v>
      </c>
      <c r="B3" s="57"/>
      <c r="C3" s="87"/>
      <c r="D3" s="87"/>
      <c r="E3" s="747"/>
      <c r="F3" s="747"/>
    </row>
    <row r="4" spans="1:6" ht="19.899999999999999" customHeight="1">
      <c r="A4" s="5" t="s">
        <v>1572</v>
      </c>
      <c r="B4" s="57"/>
      <c r="C4" s="87"/>
      <c r="D4" s="209"/>
      <c r="E4" s="1538"/>
      <c r="F4" s="1539"/>
    </row>
    <row r="5" spans="1:6" ht="13.15" customHeight="1">
      <c r="A5" s="87"/>
      <c r="B5" s="57"/>
      <c r="C5" s="87"/>
      <c r="D5" s="209"/>
      <c r="E5" s="1538"/>
      <c r="F5" s="1539"/>
    </row>
    <row r="6" spans="1:6">
      <c r="A6" s="12" t="s">
        <v>1</v>
      </c>
      <c r="B6" s="12" t="s">
        <v>2</v>
      </c>
      <c r="C6" s="12" t="s">
        <v>3</v>
      </c>
      <c r="D6" s="1540" t="s">
        <v>4</v>
      </c>
      <c r="E6" s="1541" t="s">
        <v>5</v>
      </c>
      <c r="F6" s="1541" t="s">
        <v>6</v>
      </c>
    </row>
    <row r="7" spans="1:6">
      <c r="A7" s="158"/>
      <c r="B7" s="159"/>
      <c r="C7" s="158"/>
      <c r="D7" s="1542"/>
      <c r="E7" s="1543" t="s">
        <v>160</v>
      </c>
      <c r="F7" s="1544" t="s">
        <v>160</v>
      </c>
    </row>
    <row r="8" spans="1:6">
      <c r="A8" s="154"/>
      <c r="B8" s="161"/>
      <c r="C8" s="154"/>
      <c r="D8" s="156"/>
      <c r="E8" s="1545"/>
      <c r="F8" s="1545"/>
    </row>
    <row r="9" spans="1:6">
      <c r="A9" s="154"/>
      <c r="B9" s="163" t="s">
        <v>161</v>
      </c>
      <c r="C9" s="154"/>
      <c r="D9" s="156"/>
      <c r="E9" s="1545"/>
      <c r="F9" s="1545"/>
    </row>
    <row r="10" spans="1:6">
      <c r="A10" s="154"/>
      <c r="B10" s="164"/>
      <c r="C10" s="154"/>
      <c r="D10" s="156"/>
      <c r="E10" s="1545"/>
      <c r="F10" s="1545"/>
    </row>
    <row r="11" spans="1:6" ht="51">
      <c r="A11" s="154"/>
      <c r="B11" s="2428" t="s">
        <v>2669</v>
      </c>
      <c r="C11" s="154"/>
      <c r="D11" s="167"/>
      <c r="E11" s="1545"/>
      <c r="F11" s="1545"/>
    </row>
    <row r="12" spans="1:6">
      <c r="A12" s="154"/>
      <c r="B12" s="165"/>
      <c r="C12" s="154"/>
      <c r="D12" s="167"/>
      <c r="E12" s="1545"/>
      <c r="F12" s="1545"/>
    </row>
    <row r="13" spans="1:6">
      <c r="A13" s="458"/>
      <c r="B13" s="175" t="s">
        <v>166</v>
      </c>
      <c r="C13" s="1546"/>
      <c r="D13" s="177"/>
      <c r="E13" s="804"/>
      <c r="F13" s="1547"/>
    </row>
    <row r="14" spans="1:6">
      <c r="A14" s="458"/>
      <c r="B14" s="189"/>
      <c r="C14" s="1546"/>
      <c r="D14" s="177"/>
      <c r="E14" s="804"/>
      <c r="F14" s="1547"/>
    </row>
    <row r="15" spans="1:6">
      <c r="A15" s="458"/>
      <c r="B15" s="175" t="s">
        <v>277</v>
      </c>
      <c r="C15" s="1546"/>
      <c r="D15" s="1548"/>
      <c r="E15" s="1549"/>
      <c r="F15" s="1547"/>
    </row>
    <row r="16" spans="1:6">
      <c r="A16" s="458"/>
      <c r="B16" s="175"/>
      <c r="C16" s="1546"/>
      <c r="D16" s="1548"/>
      <c r="E16" s="1549"/>
      <c r="F16" s="1547"/>
    </row>
    <row r="17" spans="1:6">
      <c r="A17" s="458"/>
      <c r="B17" s="1097" t="s">
        <v>278</v>
      </c>
      <c r="C17" s="1546"/>
      <c r="D17" s="1548"/>
      <c r="E17" s="1549"/>
      <c r="F17" s="1547"/>
    </row>
    <row r="18" spans="1:6">
      <c r="A18" s="458"/>
      <c r="B18" s="189"/>
      <c r="C18" s="1546"/>
      <c r="D18" s="1548"/>
      <c r="E18" s="1549"/>
      <c r="F18" s="1547"/>
    </row>
    <row r="19" spans="1:6" ht="38.25">
      <c r="A19" s="458"/>
      <c r="B19" s="184" t="s">
        <v>279</v>
      </c>
      <c r="C19" s="1546"/>
      <c r="D19" s="1548"/>
      <c r="E19" s="1549"/>
      <c r="F19" s="1547"/>
    </row>
    <row r="20" spans="1:6">
      <c r="A20" s="458"/>
      <c r="B20" s="189"/>
      <c r="C20" s="1546"/>
      <c r="D20" s="1548"/>
      <c r="E20" s="1549"/>
      <c r="F20" s="1547"/>
    </row>
    <row r="21" spans="1:6">
      <c r="A21" s="458" t="s">
        <v>280</v>
      </c>
      <c r="B21" s="187" t="s">
        <v>281</v>
      </c>
      <c r="C21" s="1546" t="s">
        <v>88</v>
      </c>
      <c r="D21" s="177">
        <f>8.65+4.4+4.4+8.65</f>
        <v>26.1</v>
      </c>
      <c r="E21" s="804"/>
      <c r="F21" s="1550">
        <f>D21*E21</f>
        <v>0</v>
      </c>
    </row>
    <row r="22" spans="1:6">
      <c r="A22" s="458"/>
      <c r="B22" s="187"/>
      <c r="C22" s="1546"/>
      <c r="D22" s="1548"/>
      <c r="E22" s="1549"/>
      <c r="F22" s="1550"/>
    </row>
    <row r="23" spans="1:6">
      <c r="A23" s="458"/>
      <c r="B23" s="1097" t="s">
        <v>282</v>
      </c>
      <c r="C23" s="1546"/>
      <c r="D23" s="1548"/>
      <c r="E23" s="1549"/>
      <c r="F23" s="1550"/>
    </row>
    <row r="24" spans="1:6">
      <c r="A24" s="458"/>
      <c r="B24" s="1097"/>
      <c r="C24" s="1546"/>
      <c r="D24" s="1548"/>
      <c r="E24" s="1549"/>
      <c r="F24" s="1550"/>
    </row>
    <row r="25" spans="1:6" ht="25.5">
      <c r="A25" s="458"/>
      <c r="B25" s="184" t="s">
        <v>283</v>
      </c>
      <c r="C25" s="1546"/>
      <c r="D25" s="1548"/>
      <c r="E25" s="1549"/>
      <c r="F25" s="1550"/>
    </row>
    <row r="26" spans="1:6">
      <c r="A26" s="458"/>
      <c r="B26" s="189"/>
      <c r="C26" s="1546"/>
      <c r="D26" s="1548"/>
      <c r="E26" s="1549"/>
      <c r="F26" s="1550"/>
    </row>
    <row r="27" spans="1:6">
      <c r="A27" s="458" t="s">
        <v>280</v>
      </c>
      <c r="B27" s="187" t="s">
        <v>281</v>
      </c>
      <c r="C27" s="1546" t="s">
        <v>88</v>
      </c>
      <c r="D27" s="177">
        <v>10.4</v>
      </c>
      <c r="E27" s="804"/>
      <c r="F27" s="1550">
        <f>D27*E27</f>
        <v>0</v>
      </c>
    </row>
    <row r="28" spans="1:6">
      <c r="A28" s="458"/>
      <c r="B28" s="1103"/>
      <c r="C28" s="1546"/>
      <c r="D28" s="1548"/>
      <c r="E28" s="1549"/>
      <c r="F28" s="1550"/>
    </row>
    <row r="29" spans="1:6">
      <c r="A29" s="458"/>
      <c r="B29" s="1103" t="s">
        <v>284</v>
      </c>
      <c r="C29" s="1546"/>
      <c r="D29" s="177"/>
      <c r="E29" s="804"/>
      <c r="F29" s="1550"/>
    </row>
    <row r="30" spans="1:6">
      <c r="A30" s="458"/>
      <c r="B30" s="187"/>
      <c r="C30" s="1546"/>
      <c r="D30" s="1548"/>
      <c r="E30" s="1549"/>
      <c r="F30" s="1550"/>
    </row>
    <row r="31" spans="1:6">
      <c r="A31" s="458"/>
      <c r="B31" s="345" t="s">
        <v>285</v>
      </c>
      <c r="C31" s="1546"/>
      <c r="D31" s="1548"/>
      <c r="E31" s="1549"/>
      <c r="F31" s="1550"/>
    </row>
    <row r="32" spans="1:6">
      <c r="A32" s="458"/>
      <c r="B32" s="187"/>
      <c r="C32" s="1546"/>
      <c r="D32" s="1548"/>
      <c r="E32" s="1549"/>
      <c r="F32" s="1550"/>
    </row>
    <row r="33" spans="1:6">
      <c r="A33" s="458"/>
      <c r="B33" s="199" t="s">
        <v>286</v>
      </c>
      <c r="C33" s="1546"/>
      <c r="D33" s="1548"/>
      <c r="E33" s="1549"/>
      <c r="F33" s="1550"/>
    </row>
    <row r="34" spans="1:6">
      <c r="A34" s="458"/>
      <c r="B34" s="187"/>
      <c r="C34" s="1546"/>
      <c r="D34" s="1548"/>
      <c r="E34" s="1549"/>
      <c r="F34" s="1550"/>
    </row>
    <row r="35" spans="1:6" ht="25.5">
      <c r="A35" s="455" t="s">
        <v>287</v>
      </c>
      <c r="B35" s="187" t="s">
        <v>355</v>
      </c>
      <c r="C35" s="1546" t="s">
        <v>96</v>
      </c>
      <c r="D35" s="177">
        <v>28</v>
      </c>
      <c r="E35" s="804"/>
      <c r="F35" s="1550">
        <f>D35*E35</f>
        <v>0</v>
      </c>
    </row>
    <row r="36" spans="1:6">
      <c r="A36" s="455"/>
      <c r="B36" s="187"/>
      <c r="C36" s="1546"/>
      <c r="D36" s="177"/>
      <c r="E36" s="804"/>
      <c r="F36" s="1550"/>
    </row>
    <row r="37" spans="1:6" ht="25.5">
      <c r="A37" s="455" t="s">
        <v>289</v>
      </c>
      <c r="B37" s="187" t="s">
        <v>290</v>
      </c>
      <c r="C37" s="1546" t="s">
        <v>96</v>
      </c>
      <c r="D37" s="177">
        <v>44</v>
      </c>
      <c r="E37" s="804"/>
      <c r="F37" s="1550">
        <f>D37*E37</f>
        <v>0</v>
      </c>
    </row>
    <row r="38" spans="1:6">
      <c r="A38" s="458"/>
      <c r="B38" s="187"/>
      <c r="C38" s="1548"/>
      <c r="D38" s="347"/>
      <c r="E38" s="1551"/>
      <c r="F38" s="1550"/>
    </row>
    <row r="39" spans="1:6">
      <c r="A39" s="458"/>
      <c r="B39" s="345" t="s">
        <v>291</v>
      </c>
      <c r="C39" s="1548"/>
      <c r="D39" s="347"/>
      <c r="E39" s="1551"/>
      <c r="F39" s="1550"/>
    </row>
    <row r="40" spans="1:6">
      <c r="A40" s="458"/>
      <c r="B40" s="187"/>
      <c r="C40" s="1546"/>
      <c r="D40" s="1548"/>
      <c r="E40" s="1549"/>
      <c r="F40" s="1550"/>
    </row>
    <row r="41" spans="1:6" ht="25.5">
      <c r="A41" s="458"/>
      <c r="B41" s="184" t="s">
        <v>1573</v>
      </c>
      <c r="C41" s="1546"/>
      <c r="D41" s="1548"/>
      <c r="E41" s="1549"/>
      <c r="F41" s="1550"/>
    </row>
    <row r="42" spans="1:6">
      <c r="A42" s="458"/>
      <c r="B42" s="187"/>
      <c r="C42" s="1546"/>
      <c r="D42" s="1548"/>
      <c r="E42" s="1549"/>
      <c r="F42" s="1550"/>
    </row>
    <row r="43" spans="1:6">
      <c r="A43" s="458" t="s">
        <v>292</v>
      </c>
      <c r="B43" s="187" t="s">
        <v>293</v>
      </c>
      <c r="C43" s="1546" t="s">
        <v>88</v>
      </c>
      <c r="D43" s="177">
        <v>2.5</v>
      </c>
      <c r="E43" s="804"/>
      <c r="F43" s="1550">
        <f>D43*E43</f>
        <v>0</v>
      </c>
    </row>
    <row r="44" spans="1:6">
      <c r="A44" s="458" t="s">
        <v>294</v>
      </c>
      <c r="B44" s="187" t="s">
        <v>282</v>
      </c>
      <c r="C44" s="1546" t="s">
        <v>88</v>
      </c>
      <c r="D44" s="177">
        <v>4.8</v>
      </c>
      <c r="E44" s="804"/>
      <c r="F44" s="1550">
        <f>D44*E44</f>
        <v>0</v>
      </c>
    </row>
    <row r="45" spans="1:6">
      <c r="A45" s="458"/>
      <c r="B45" s="187"/>
      <c r="C45" s="1546"/>
      <c r="D45" s="1548"/>
      <c r="E45" s="1549"/>
      <c r="F45" s="1550"/>
    </row>
    <row r="46" spans="1:6">
      <c r="A46" s="458"/>
      <c r="B46" s="175" t="s">
        <v>167</v>
      </c>
      <c r="C46" s="1546"/>
      <c r="D46" s="186"/>
      <c r="E46" s="804"/>
      <c r="F46" s="1550"/>
    </row>
    <row r="47" spans="1:6">
      <c r="A47" s="458"/>
      <c r="B47" s="189"/>
      <c r="C47" s="1546"/>
      <c r="D47" s="186"/>
      <c r="E47" s="804"/>
      <c r="F47" s="1550"/>
    </row>
    <row r="48" spans="1:6">
      <c r="A48" s="458"/>
      <c r="B48" s="1097" t="s">
        <v>295</v>
      </c>
      <c r="C48" s="1546"/>
      <c r="D48" s="186"/>
      <c r="E48" s="804"/>
      <c r="F48" s="1550"/>
    </row>
    <row r="49" spans="1:6">
      <c r="A49" s="458"/>
      <c r="B49" s="1097"/>
      <c r="C49" s="1546"/>
      <c r="D49" s="186"/>
      <c r="E49" s="804"/>
      <c r="F49" s="1550"/>
    </row>
    <row r="50" spans="1:6" ht="25.5">
      <c r="A50" s="458"/>
      <c r="B50" s="199" t="s">
        <v>296</v>
      </c>
      <c r="C50" s="1546"/>
      <c r="D50" s="186"/>
      <c r="E50" s="804"/>
      <c r="F50" s="1550"/>
    </row>
    <row r="51" spans="1:6">
      <c r="A51" s="458"/>
      <c r="B51" s="187"/>
      <c r="C51" s="1546"/>
      <c r="D51" s="186"/>
      <c r="E51" s="804"/>
      <c r="F51" s="1550"/>
    </row>
    <row r="52" spans="1:6" ht="38.25">
      <c r="A52" s="458" t="s">
        <v>297</v>
      </c>
      <c r="B52" s="187" t="s">
        <v>1574</v>
      </c>
      <c r="C52" s="1546" t="s">
        <v>88</v>
      </c>
      <c r="D52" s="190">
        <f>D21-D43</f>
        <v>23.6</v>
      </c>
      <c r="E52" s="804"/>
      <c r="F52" s="1550">
        <f>D52*E52</f>
        <v>0</v>
      </c>
    </row>
    <row r="53" spans="1:6">
      <c r="A53" s="458"/>
      <c r="B53" s="187"/>
      <c r="C53" s="1546"/>
      <c r="D53" s="186"/>
      <c r="E53" s="804"/>
      <c r="F53" s="1550"/>
    </row>
    <row r="54" spans="1:6">
      <c r="A54" s="458" t="s">
        <v>299</v>
      </c>
      <c r="B54" s="187" t="s">
        <v>300</v>
      </c>
      <c r="C54" s="1546" t="s">
        <v>88</v>
      </c>
      <c r="D54" s="190">
        <v>8</v>
      </c>
      <c r="E54" s="804"/>
      <c r="F54" s="1550">
        <f>D54*E54</f>
        <v>0</v>
      </c>
    </row>
    <row r="55" spans="1:6">
      <c r="A55" s="458"/>
      <c r="B55" s="187"/>
      <c r="C55" s="1546"/>
      <c r="D55" s="190"/>
      <c r="E55" s="804"/>
      <c r="F55" s="1550"/>
    </row>
    <row r="56" spans="1:6">
      <c r="A56" s="458"/>
      <c r="B56" s="187"/>
      <c r="C56" s="1546"/>
      <c r="D56" s="190"/>
      <c r="E56" s="804"/>
      <c r="F56" s="1550"/>
    </row>
    <row r="57" spans="1:6">
      <c r="A57" s="458"/>
      <c r="B57" s="187"/>
      <c r="C57" s="1546"/>
      <c r="D57" s="190"/>
      <c r="E57" s="804"/>
      <c r="F57" s="1550"/>
    </row>
    <row r="58" spans="1:6">
      <c r="A58" s="458"/>
      <c r="B58" s="187"/>
      <c r="C58" s="1546"/>
      <c r="D58" s="190"/>
      <c r="E58" s="804"/>
      <c r="F58" s="1550"/>
    </row>
    <row r="59" spans="1:6">
      <c r="A59" s="458"/>
      <c r="B59" s="187"/>
      <c r="C59" s="1546"/>
      <c r="D59" s="190"/>
      <c r="E59" s="804"/>
      <c r="F59" s="1550"/>
    </row>
    <row r="60" spans="1:6">
      <c r="A60" s="458"/>
      <c r="B60" s="187"/>
      <c r="C60" s="1546"/>
      <c r="D60" s="190"/>
      <c r="E60" s="804"/>
      <c r="F60" s="1550"/>
    </row>
    <row r="61" spans="1:6">
      <c r="A61" s="458"/>
      <c r="B61" s="187"/>
      <c r="C61" s="1546"/>
      <c r="D61" s="190"/>
      <c r="E61" s="804"/>
      <c r="F61" s="1550"/>
    </row>
    <row r="62" spans="1:6">
      <c r="A62" s="458"/>
      <c r="B62" s="187"/>
      <c r="C62" s="1546"/>
      <c r="D62" s="190"/>
      <c r="E62" s="804"/>
      <c r="F62" s="1550"/>
    </row>
    <row r="63" spans="1:6" s="172" customFormat="1">
      <c r="A63" s="458"/>
      <c r="B63" s="189"/>
      <c r="C63" s="1546"/>
      <c r="D63" s="186"/>
      <c r="E63" s="804"/>
      <c r="F63" s="1550"/>
    </row>
    <row r="64" spans="1:6">
      <c r="A64" s="458"/>
      <c r="B64" s="187"/>
      <c r="C64" s="1546"/>
      <c r="D64" s="186"/>
      <c r="E64" s="804"/>
      <c r="F64" s="1550"/>
    </row>
    <row r="65" spans="1:6" s="57" customFormat="1">
      <c r="A65" s="1552"/>
      <c r="B65" s="1553"/>
      <c r="C65" s="1554"/>
      <c r="D65" s="1555"/>
      <c r="E65" s="1556" t="s">
        <v>48</v>
      </c>
      <c r="F65" s="1557">
        <f>SUM(F8:F64)</f>
        <v>0</v>
      </c>
    </row>
    <row r="66" spans="1:6" s="172" customFormat="1">
      <c r="A66" s="458"/>
      <c r="B66" s="189"/>
      <c r="C66" s="1546"/>
      <c r="D66" s="186"/>
      <c r="E66" s="804"/>
      <c r="F66" s="1547"/>
    </row>
    <row r="67" spans="1:6" s="172" customFormat="1">
      <c r="A67" s="458"/>
      <c r="B67" s="175" t="s">
        <v>301</v>
      </c>
      <c r="C67" s="1546"/>
      <c r="D67" s="186"/>
      <c r="E67" s="804"/>
      <c r="F67" s="1547"/>
    </row>
    <row r="68" spans="1:6" s="172" customFormat="1">
      <c r="A68" s="458"/>
      <c r="B68" s="175"/>
      <c r="C68" s="1546"/>
      <c r="D68" s="186"/>
      <c r="E68" s="804"/>
      <c r="F68" s="1547"/>
    </row>
    <row r="69" spans="1:6" s="172" customFormat="1">
      <c r="A69" s="458"/>
      <c r="B69" s="349" t="s">
        <v>302</v>
      </c>
      <c r="C69" s="1546"/>
      <c r="D69" s="186"/>
      <c r="E69" s="804"/>
      <c r="F69" s="1547"/>
    </row>
    <row r="70" spans="1:6" s="172" customFormat="1">
      <c r="A70" s="458"/>
      <c r="B70" s="349"/>
      <c r="C70" s="1546"/>
      <c r="D70" s="186"/>
      <c r="E70" s="804"/>
      <c r="F70" s="1547"/>
    </row>
    <row r="71" spans="1:6" s="172" customFormat="1" ht="25.5">
      <c r="A71" s="458"/>
      <c r="B71" s="184" t="s">
        <v>303</v>
      </c>
      <c r="C71" s="1546"/>
      <c r="D71" s="186"/>
      <c r="E71" s="804"/>
      <c r="F71" s="1547"/>
    </row>
    <row r="72" spans="1:6" s="172" customFormat="1">
      <c r="A72" s="458"/>
      <c r="B72" s="189"/>
      <c r="C72" s="1546"/>
      <c r="D72" s="186"/>
      <c r="E72" s="804"/>
      <c r="F72" s="1547"/>
    </row>
    <row r="73" spans="1:6" s="172" customFormat="1" ht="25.5">
      <c r="A73" s="455" t="s">
        <v>304</v>
      </c>
      <c r="B73" s="187" t="s">
        <v>305</v>
      </c>
      <c r="C73" s="1546" t="s">
        <v>96</v>
      </c>
      <c r="D73" s="190">
        <v>19</v>
      </c>
      <c r="E73" s="804"/>
      <c r="F73" s="1550">
        <f>D73*E73</f>
        <v>0</v>
      </c>
    </row>
    <row r="74" spans="1:6" s="172" customFormat="1">
      <c r="A74" s="458"/>
      <c r="B74" s="189"/>
      <c r="C74" s="1546"/>
      <c r="D74" s="186"/>
      <c r="E74" s="804"/>
      <c r="F74" s="1550"/>
    </row>
    <row r="75" spans="1:6" s="172" customFormat="1">
      <c r="A75" s="458"/>
      <c r="B75" s="1103" t="s">
        <v>306</v>
      </c>
      <c r="C75" s="1546"/>
      <c r="D75" s="177"/>
      <c r="E75" s="804"/>
      <c r="F75" s="1550"/>
    </row>
    <row r="76" spans="1:6" s="172" customFormat="1">
      <c r="A76" s="458"/>
      <c r="B76" s="187"/>
      <c r="C76" s="1546"/>
      <c r="D76" s="177"/>
      <c r="E76" s="804"/>
      <c r="F76" s="1550"/>
    </row>
    <row r="77" spans="1:6" s="172" customFormat="1">
      <c r="A77" s="458"/>
      <c r="B77" s="1103" t="s">
        <v>307</v>
      </c>
      <c r="C77" s="1546"/>
      <c r="D77" s="177"/>
      <c r="E77" s="804"/>
      <c r="F77" s="1550"/>
    </row>
    <row r="78" spans="1:6" s="172" customFormat="1">
      <c r="A78" s="458"/>
      <c r="B78" s="345"/>
      <c r="C78" s="1546"/>
      <c r="D78" s="177"/>
      <c r="E78" s="804"/>
      <c r="F78" s="1550"/>
    </row>
    <row r="79" spans="1:6" s="172" customFormat="1">
      <c r="A79" s="458"/>
      <c r="B79" s="345" t="s">
        <v>168</v>
      </c>
      <c r="C79" s="1546"/>
      <c r="D79" s="177"/>
      <c r="E79" s="804"/>
      <c r="F79" s="1550"/>
    </row>
    <row r="80" spans="1:6" s="172" customFormat="1">
      <c r="A80" s="458"/>
      <c r="B80" s="345"/>
      <c r="C80" s="1546"/>
      <c r="D80" s="177"/>
      <c r="E80" s="804"/>
      <c r="F80" s="1550"/>
    </row>
    <row r="81" spans="1:6" s="172" customFormat="1">
      <c r="A81" s="458"/>
      <c r="B81" s="1097" t="s">
        <v>309</v>
      </c>
      <c r="C81" s="1546"/>
      <c r="D81" s="177"/>
      <c r="E81" s="804"/>
      <c r="F81" s="1550"/>
    </row>
    <row r="82" spans="1:6" s="172" customFormat="1">
      <c r="A82" s="458"/>
      <c r="B82" s="1097"/>
      <c r="C82" s="1546"/>
      <c r="D82" s="177"/>
      <c r="E82" s="804"/>
      <c r="F82" s="1550"/>
    </row>
    <row r="83" spans="1:6" s="172" customFormat="1" ht="38.25">
      <c r="A83" s="458"/>
      <c r="B83" s="184" t="s">
        <v>310</v>
      </c>
      <c r="C83" s="1546"/>
      <c r="D83" s="177"/>
      <c r="E83" s="804"/>
      <c r="F83" s="1550"/>
    </row>
    <row r="84" spans="1:6" s="172" customFormat="1">
      <c r="A84" s="458"/>
      <c r="B84" s="187"/>
      <c r="C84" s="1546"/>
      <c r="D84" s="177"/>
      <c r="E84" s="804"/>
      <c r="F84" s="1550"/>
    </row>
    <row r="85" spans="1:6" s="172" customFormat="1">
      <c r="A85" s="458" t="s">
        <v>311</v>
      </c>
      <c r="B85" s="187" t="s">
        <v>308</v>
      </c>
      <c r="C85" s="1546" t="s">
        <v>88</v>
      </c>
      <c r="D85" s="177">
        <v>1.1000000000000001</v>
      </c>
      <c r="E85" s="804"/>
      <c r="F85" s="1550">
        <f>D85*E85</f>
        <v>0</v>
      </c>
    </row>
    <row r="86" spans="1:6" s="172" customFormat="1">
      <c r="A86" s="458"/>
      <c r="B86" s="189"/>
      <c r="C86" s="1546"/>
      <c r="D86" s="177"/>
      <c r="E86" s="804"/>
      <c r="F86" s="1550"/>
    </row>
    <row r="87" spans="1:6" s="172" customFormat="1">
      <c r="A87" s="458"/>
      <c r="B87" s="1097" t="s">
        <v>170</v>
      </c>
      <c r="C87" s="1546"/>
      <c r="D87" s="177"/>
      <c r="E87" s="804"/>
      <c r="F87" s="1550"/>
    </row>
    <row r="88" spans="1:6" s="172" customFormat="1">
      <c r="A88" s="458"/>
      <c r="B88" s="1097"/>
      <c r="C88" s="1546"/>
      <c r="D88" s="177"/>
      <c r="E88" s="804"/>
      <c r="F88" s="1550"/>
    </row>
    <row r="89" spans="1:6" s="172" customFormat="1" ht="38.25">
      <c r="A89" s="458"/>
      <c r="B89" s="184" t="s">
        <v>312</v>
      </c>
      <c r="C89" s="1546"/>
      <c r="D89" s="177"/>
      <c r="E89" s="804"/>
      <c r="F89" s="1550"/>
    </row>
    <row r="90" spans="1:6" s="172" customFormat="1">
      <c r="A90" s="458"/>
      <c r="B90" s="187"/>
      <c r="C90" s="1546"/>
      <c r="D90" s="177"/>
      <c r="E90" s="804"/>
      <c r="F90" s="1550"/>
    </row>
    <row r="91" spans="1:6" s="172" customFormat="1">
      <c r="A91" s="458" t="s">
        <v>171</v>
      </c>
      <c r="B91" s="187" t="s">
        <v>308</v>
      </c>
      <c r="C91" s="1546" t="s">
        <v>88</v>
      </c>
      <c r="D91" s="177">
        <v>12.2</v>
      </c>
      <c r="E91" s="804"/>
      <c r="F91" s="1550">
        <f>D91*E91</f>
        <v>0</v>
      </c>
    </row>
    <row r="92" spans="1:6" s="172" customFormat="1">
      <c r="A92" s="458"/>
      <c r="B92" s="187"/>
      <c r="C92" s="1546"/>
      <c r="D92" s="177"/>
      <c r="E92" s="804"/>
      <c r="F92" s="1550"/>
    </row>
    <row r="93" spans="1:6" s="172" customFormat="1">
      <c r="A93" s="458"/>
      <c r="B93" s="175" t="s">
        <v>1110</v>
      </c>
      <c r="C93" s="1546"/>
      <c r="D93" s="177"/>
      <c r="E93" s="804"/>
      <c r="F93" s="1550"/>
    </row>
    <row r="94" spans="1:6">
      <c r="A94" s="458"/>
      <c r="B94" s="1097"/>
      <c r="C94" s="1546"/>
      <c r="D94" s="177"/>
      <c r="E94" s="804"/>
      <c r="F94" s="1550"/>
    </row>
    <row r="95" spans="1:6">
      <c r="A95" s="458"/>
      <c r="B95" s="1097" t="s">
        <v>314</v>
      </c>
      <c r="C95" s="1546"/>
      <c r="D95" s="177"/>
      <c r="E95" s="804"/>
      <c r="F95" s="1550"/>
    </row>
    <row r="96" spans="1:6">
      <c r="A96" s="458"/>
      <c r="B96" s="1097"/>
      <c r="C96" s="1546"/>
      <c r="D96" s="177"/>
      <c r="E96" s="804"/>
      <c r="F96" s="1550"/>
    </row>
    <row r="97" spans="1:6">
      <c r="A97" s="458"/>
      <c r="B97" s="199" t="s">
        <v>356</v>
      </c>
      <c r="C97" s="1546"/>
      <c r="D97" s="177"/>
      <c r="E97" s="804"/>
      <c r="F97" s="1550"/>
    </row>
    <row r="98" spans="1:6">
      <c r="A98" s="458"/>
      <c r="B98" s="187"/>
      <c r="C98" s="1546"/>
      <c r="D98" s="177"/>
      <c r="E98" s="804"/>
      <c r="F98" s="1550"/>
    </row>
    <row r="99" spans="1:6">
      <c r="A99" s="455" t="s">
        <v>315</v>
      </c>
      <c r="B99" s="187" t="s">
        <v>316</v>
      </c>
      <c r="C99" s="1546" t="s">
        <v>88</v>
      </c>
      <c r="D99" s="177">
        <f>D85</f>
        <v>1.1000000000000001</v>
      </c>
      <c r="E99" s="804"/>
      <c r="F99" s="1550">
        <f>D99*E99</f>
        <v>0</v>
      </c>
    </row>
    <row r="100" spans="1:6">
      <c r="A100" s="455"/>
      <c r="B100" s="187"/>
      <c r="C100" s="1546"/>
      <c r="D100" s="177"/>
      <c r="E100" s="804"/>
      <c r="F100" s="1550"/>
    </row>
    <row r="101" spans="1:6">
      <c r="A101" s="455"/>
      <c r="B101" s="345" t="s">
        <v>317</v>
      </c>
      <c r="C101" s="1546"/>
      <c r="D101" s="177"/>
      <c r="E101" s="804"/>
      <c r="F101" s="1550"/>
    </row>
    <row r="102" spans="1:6">
      <c r="A102" s="455"/>
      <c r="B102" s="187"/>
      <c r="C102" s="1546"/>
      <c r="D102" s="177"/>
      <c r="E102" s="804"/>
      <c r="F102" s="1550"/>
    </row>
    <row r="103" spans="1:6" s="172" customFormat="1" ht="25.5">
      <c r="A103" s="458"/>
      <c r="B103" s="184" t="s">
        <v>415</v>
      </c>
      <c r="C103" s="1546"/>
      <c r="D103" s="177"/>
      <c r="E103" s="804"/>
      <c r="F103" s="1550"/>
    </row>
    <row r="104" spans="1:6" s="172" customFormat="1">
      <c r="A104" s="458"/>
      <c r="B104" s="184"/>
      <c r="C104" s="1546"/>
      <c r="D104" s="177"/>
      <c r="E104" s="804"/>
      <c r="F104" s="1550"/>
    </row>
    <row r="105" spans="1:6" s="172" customFormat="1">
      <c r="A105" s="458" t="s">
        <v>318</v>
      </c>
      <c r="B105" s="187" t="s">
        <v>320</v>
      </c>
      <c r="C105" s="1546" t="s">
        <v>88</v>
      </c>
      <c r="D105" s="177">
        <v>4.5</v>
      </c>
      <c r="E105" s="804"/>
      <c r="F105" s="1550">
        <f>D105*E105</f>
        <v>0</v>
      </c>
    </row>
    <row r="106" spans="1:6" s="172" customFormat="1">
      <c r="A106" s="458"/>
      <c r="B106" s="187"/>
      <c r="C106" s="1546"/>
      <c r="D106" s="177"/>
      <c r="E106" s="804"/>
      <c r="F106" s="1550"/>
    </row>
    <row r="107" spans="1:6" s="172" customFormat="1">
      <c r="A107" s="458"/>
      <c r="B107" s="1103" t="s">
        <v>321</v>
      </c>
      <c r="C107" s="1546"/>
      <c r="D107" s="177"/>
      <c r="E107" s="804"/>
      <c r="F107" s="1550"/>
    </row>
    <row r="108" spans="1:6">
      <c r="A108" s="455"/>
      <c r="B108" s="187"/>
      <c r="C108" s="1546"/>
      <c r="D108" s="177"/>
      <c r="E108" s="804"/>
      <c r="F108" s="1550"/>
    </row>
    <row r="109" spans="1:6">
      <c r="A109" s="455"/>
      <c r="B109" s="345" t="s">
        <v>317</v>
      </c>
      <c r="C109" s="1546"/>
      <c r="D109" s="177"/>
      <c r="E109" s="804"/>
      <c r="F109" s="1550"/>
    </row>
    <row r="110" spans="1:6">
      <c r="A110" s="455"/>
      <c r="B110" s="187"/>
      <c r="C110" s="1546"/>
      <c r="D110" s="177"/>
      <c r="E110" s="804"/>
      <c r="F110" s="1550"/>
    </row>
    <row r="111" spans="1:6" s="172" customFormat="1" ht="25.5">
      <c r="A111" s="458"/>
      <c r="B111" s="199" t="s">
        <v>1575</v>
      </c>
      <c r="C111" s="1546"/>
      <c r="D111" s="177"/>
      <c r="E111" s="804"/>
      <c r="F111" s="1550"/>
    </row>
    <row r="112" spans="1:6" s="172" customFormat="1">
      <c r="A112" s="458"/>
      <c r="B112" s="184"/>
      <c r="C112" s="1546"/>
      <c r="D112" s="177"/>
      <c r="E112" s="804"/>
      <c r="F112" s="1550"/>
    </row>
    <row r="113" spans="1:6" s="172" customFormat="1">
      <c r="A113" s="458" t="s">
        <v>319</v>
      </c>
      <c r="B113" s="187" t="s">
        <v>1576</v>
      </c>
      <c r="C113" s="1546" t="s">
        <v>88</v>
      </c>
      <c r="D113" s="177">
        <v>6.5</v>
      </c>
      <c r="E113" s="804"/>
      <c r="F113" s="1550">
        <f>D113*E113</f>
        <v>0</v>
      </c>
    </row>
    <row r="114" spans="1:6" s="172" customFormat="1">
      <c r="A114" s="458"/>
      <c r="B114" s="187"/>
      <c r="C114" s="1546"/>
      <c r="D114" s="177"/>
      <c r="E114" s="804"/>
      <c r="F114" s="1550"/>
    </row>
    <row r="115" spans="1:6" s="172" customFormat="1">
      <c r="A115" s="455"/>
      <c r="B115" s="345" t="s">
        <v>323</v>
      </c>
      <c r="C115" s="1546"/>
      <c r="D115" s="177"/>
      <c r="E115" s="804"/>
      <c r="F115" s="1550"/>
    </row>
    <row r="116" spans="1:6" s="172" customFormat="1">
      <c r="A116" s="455"/>
      <c r="B116" s="187"/>
      <c r="C116" s="1546"/>
      <c r="D116" s="177"/>
      <c r="E116" s="804"/>
      <c r="F116" s="1550"/>
    </row>
    <row r="117" spans="1:6" s="172" customFormat="1" ht="25.5">
      <c r="A117" s="458"/>
      <c r="B117" s="199" t="s">
        <v>1577</v>
      </c>
      <c r="C117" s="1546"/>
      <c r="D117" s="177"/>
      <c r="E117" s="804"/>
      <c r="F117" s="1550"/>
    </row>
    <row r="118" spans="1:6" s="172" customFormat="1">
      <c r="A118" s="458"/>
      <c r="B118" s="199"/>
      <c r="C118" s="1546"/>
      <c r="D118" s="177"/>
      <c r="E118" s="804"/>
      <c r="F118" s="1550"/>
    </row>
    <row r="119" spans="1:6" s="172" customFormat="1" ht="14.25">
      <c r="A119" s="458" t="s">
        <v>324</v>
      </c>
      <c r="B119" s="187" t="s">
        <v>325</v>
      </c>
      <c r="C119" s="1546" t="s">
        <v>88</v>
      </c>
      <c r="D119" s="177">
        <v>1.2</v>
      </c>
      <c r="E119" s="804"/>
      <c r="F119" s="1550">
        <f>D119*E119</f>
        <v>0</v>
      </c>
    </row>
    <row r="120" spans="1:6" s="172" customFormat="1">
      <c r="A120" s="458"/>
      <c r="B120" s="187"/>
      <c r="C120" s="1546"/>
      <c r="D120" s="1558"/>
      <c r="E120" s="804"/>
      <c r="F120" s="1550"/>
    </row>
    <row r="121" spans="1:6" s="172" customFormat="1">
      <c r="A121" s="458"/>
      <c r="B121" s="187"/>
      <c r="C121" s="1546"/>
      <c r="D121" s="177"/>
      <c r="E121" s="804"/>
      <c r="F121" s="1550"/>
    </row>
    <row r="122" spans="1:6">
      <c r="A122" s="455"/>
      <c r="B122" s="345"/>
      <c r="C122" s="1546"/>
      <c r="D122" s="177"/>
      <c r="E122" s="804"/>
      <c r="F122" s="1550"/>
    </row>
    <row r="123" spans="1:6">
      <c r="A123" s="458"/>
      <c r="B123" s="199"/>
      <c r="C123" s="1546"/>
      <c r="D123" s="177"/>
      <c r="E123" s="804"/>
      <c r="F123" s="1550"/>
    </row>
    <row r="124" spans="1:6">
      <c r="A124" s="458"/>
      <c r="B124" s="187"/>
      <c r="C124" s="1546"/>
      <c r="D124" s="1558"/>
      <c r="E124" s="804"/>
      <c r="F124" s="1550"/>
    </row>
    <row r="125" spans="1:6">
      <c r="A125" s="458"/>
      <c r="B125" s="187"/>
      <c r="C125" s="1546"/>
      <c r="D125" s="177"/>
      <c r="E125" s="804"/>
      <c r="F125" s="1550"/>
    </row>
    <row r="126" spans="1:6" s="57" customFormat="1">
      <c r="A126" s="1552"/>
      <c r="B126" s="1553"/>
      <c r="C126" s="1554"/>
      <c r="D126" s="1555"/>
      <c r="E126" s="1556" t="s">
        <v>48</v>
      </c>
      <c r="F126" s="1557">
        <f>SUM(F67:F125)</f>
        <v>0</v>
      </c>
    </row>
    <row r="127" spans="1:6">
      <c r="A127" s="458"/>
      <c r="B127" s="187"/>
      <c r="C127" s="1546"/>
      <c r="D127" s="177"/>
      <c r="E127" s="804"/>
      <c r="F127" s="1547"/>
    </row>
    <row r="128" spans="1:6">
      <c r="A128" s="458"/>
      <c r="B128" s="175" t="s">
        <v>172</v>
      </c>
      <c r="C128" s="1546"/>
      <c r="D128" s="1548"/>
      <c r="E128" s="1549"/>
      <c r="F128" s="1547"/>
    </row>
    <row r="129" spans="1:6">
      <c r="A129" s="458"/>
      <c r="B129" s="189"/>
      <c r="C129" s="1546"/>
      <c r="D129" s="1548"/>
      <c r="E129" s="1549"/>
      <c r="F129" s="1547"/>
    </row>
    <row r="130" spans="1:6">
      <c r="A130" s="458"/>
      <c r="B130" s="1103" t="s">
        <v>173</v>
      </c>
      <c r="C130" s="1546"/>
      <c r="D130" s="1548"/>
      <c r="E130" s="1549"/>
      <c r="F130" s="1547"/>
    </row>
    <row r="131" spans="1:6">
      <c r="A131" s="458"/>
      <c r="B131" s="187"/>
      <c r="C131" s="1546"/>
      <c r="D131" s="1548"/>
      <c r="E131" s="1549"/>
      <c r="F131" s="1547"/>
    </row>
    <row r="132" spans="1:6">
      <c r="A132" s="458"/>
      <c r="B132" s="1097" t="s">
        <v>174</v>
      </c>
      <c r="C132" s="1546"/>
      <c r="D132" s="1548"/>
      <c r="E132" s="1549"/>
      <c r="F132" s="1547"/>
    </row>
    <row r="133" spans="1:6">
      <c r="A133" s="458"/>
      <c r="B133" s="189"/>
      <c r="C133" s="1546"/>
      <c r="D133" s="1548"/>
      <c r="E133" s="1549"/>
      <c r="F133" s="1547"/>
    </row>
    <row r="134" spans="1:6">
      <c r="A134" s="458"/>
      <c r="B134" s="184" t="s">
        <v>326</v>
      </c>
      <c r="C134" s="1546"/>
      <c r="D134" s="177"/>
      <c r="E134" s="804"/>
      <c r="F134" s="1547"/>
    </row>
    <row r="135" spans="1:6">
      <c r="A135" s="458"/>
      <c r="B135" s="187"/>
      <c r="C135" s="1546"/>
      <c r="D135" s="1548"/>
      <c r="E135" s="1549"/>
      <c r="F135" s="1547"/>
    </row>
    <row r="136" spans="1:6">
      <c r="A136" s="458" t="s">
        <v>1521</v>
      </c>
      <c r="B136" s="187" t="s">
        <v>328</v>
      </c>
      <c r="C136" s="1546" t="s">
        <v>96</v>
      </c>
      <c r="D136" s="177">
        <v>1</v>
      </c>
      <c r="E136" s="804"/>
      <c r="F136" s="1550">
        <f>D136*E136</f>
        <v>0</v>
      </c>
    </row>
    <row r="137" spans="1:6">
      <c r="A137" s="458"/>
      <c r="B137" s="187"/>
      <c r="C137" s="1546"/>
      <c r="D137" s="1548"/>
      <c r="E137" s="1549"/>
      <c r="F137" s="1550"/>
    </row>
    <row r="138" spans="1:6">
      <c r="A138" s="458"/>
      <c r="B138" s="1097" t="s">
        <v>176</v>
      </c>
      <c r="C138" s="1546"/>
      <c r="D138" s="177"/>
      <c r="E138" s="804"/>
      <c r="F138" s="1550"/>
    </row>
    <row r="139" spans="1:6">
      <c r="A139" s="458"/>
      <c r="B139" s="189"/>
      <c r="C139" s="1546"/>
      <c r="D139" s="1548"/>
      <c r="E139" s="1549"/>
      <c r="F139" s="1550"/>
    </row>
    <row r="140" spans="1:6">
      <c r="A140" s="458"/>
      <c r="B140" s="184" t="s">
        <v>177</v>
      </c>
      <c r="C140" s="1546"/>
      <c r="D140" s="177"/>
      <c r="E140" s="804"/>
      <c r="F140" s="1550"/>
    </row>
    <row r="141" spans="1:6">
      <c r="A141" s="770"/>
      <c r="B141" s="187"/>
      <c r="C141" s="1546"/>
      <c r="D141" s="1548"/>
      <c r="E141" s="1549"/>
      <c r="F141" s="1550"/>
    </row>
    <row r="142" spans="1:6">
      <c r="A142" s="770" t="s">
        <v>327</v>
      </c>
      <c r="B142" s="187" t="s">
        <v>328</v>
      </c>
      <c r="C142" s="1546" t="s">
        <v>96</v>
      </c>
      <c r="D142" s="177">
        <v>29</v>
      </c>
      <c r="E142" s="804"/>
      <c r="F142" s="1550">
        <f>D142*E142</f>
        <v>0</v>
      </c>
    </row>
    <row r="143" spans="1:6">
      <c r="A143" s="770"/>
      <c r="B143" s="187"/>
      <c r="C143" s="1546"/>
      <c r="D143" s="1548"/>
      <c r="E143" s="1549"/>
      <c r="F143" s="1550"/>
    </row>
    <row r="144" spans="1:6">
      <c r="A144" s="770"/>
      <c r="B144" s="175" t="s">
        <v>178</v>
      </c>
      <c r="C144" s="1546"/>
      <c r="D144" s="1548"/>
      <c r="E144" s="1549"/>
      <c r="F144" s="1550"/>
    </row>
    <row r="145" spans="1:6">
      <c r="A145" s="770"/>
      <c r="B145" s="189"/>
      <c r="C145" s="1546"/>
      <c r="D145" s="1548"/>
      <c r="E145" s="1549"/>
      <c r="F145" s="1550"/>
    </row>
    <row r="146" spans="1:6">
      <c r="A146" s="770"/>
      <c r="B146" s="1559" t="s">
        <v>513</v>
      </c>
      <c r="C146" s="1546"/>
      <c r="D146" s="1548"/>
      <c r="E146" s="1549"/>
      <c r="F146" s="1550"/>
    </row>
    <row r="147" spans="1:6">
      <c r="A147" s="770"/>
      <c r="B147" s="1097"/>
      <c r="C147" s="1546"/>
      <c r="D147" s="1548"/>
      <c r="E147" s="1549"/>
      <c r="F147" s="1550"/>
    </row>
    <row r="148" spans="1:6">
      <c r="A148" s="770"/>
      <c r="B148" s="184" t="s">
        <v>361</v>
      </c>
      <c r="C148" s="1546"/>
      <c r="D148" s="177"/>
      <c r="E148" s="804"/>
      <c r="F148" s="1550"/>
    </row>
    <row r="149" spans="1:6">
      <c r="A149" s="770"/>
      <c r="B149" s="189"/>
      <c r="C149" s="1546"/>
      <c r="D149" s="177"/>
      <c r="E149" s="804"/>
      <c r="F149" s="1550"/>
    </row>
    <row r="150" spans="1:6">
      <c r="A150" s="770" t="s">
        <v>179</v>
      </c>
      <c r="B150" s="189" t="s">
        <v>1578</v>
      </c>
      <c r="C150" s="1546" t="s">
        <v>86</v>
      </c>
      <c r="D150" s="1558">
        <v>7.0000000000000007E-2</v>
      </c>
      <c r="E150" s="804"/>
      <c r="F150" s="1550">
        <f>D150*E150</f>
        <v>0</v>
      </c>
    </row>
    <row r="151" spans="1:6">
      <c r="A151" s="770"/>
      <c r="B151" s="189"/>
      <c r="C151" s="1546"/>
      <c r="D151" s="177"/>
      <c r="E151" s="804"/>
      <c r="F151" s="1550"/>
    </row>
    <row r="152" spans="1:6">
      <c r="A152" s="174"/>
      <c r="B152" s="188" t="s">
        <v>424</v>
      </c>
      <c r="C152" s="174"/>
      <c r="D152" s="190"/>
      <c r="E152" s="804"/>
      <c r="F152" s="1550"/>
    </row>
    <row r="153" spans="1:6">
      <c r="A153" s="174"/>
      <c r="B153" s="189"/>
      <c r="C153" s="174"/>
      <c r="D153" s="190"/>
      <c r="E153" s="804"/>
      <c r="F153" s="1550"/>
    </row>
    <row r="154" spans="1:6" ht="25.5">
      <c r="A154" s="174"/>
      <c r="B154" s="184" t="s">
        <v>1579</v>
      </c>
      <c r="C154" s="174"/>
      <c r="D154" s="190"/>
      <c r="E154" s="804"/>
      <c r="F154" s="1550"/>
    </row>
    <row r="155" spans="1:6">
      <c r="A155" s="174"/>
      <c r="B155" s="189"/>
      <c r="C155" s="174"/>
      <c r="D155" s="190"/>
      <c r="E155" s="804"/>
      <c r="F155" s="1550"/>
    </row>
    <row r="156" spans="1:6">
      <c r="A156" s="174" t="s">
        <v>426</v>
      </c>
      <c r="B156" s="189" t="s">
        <v>427</v>
      </c>
      <c r="C156" s="174" t="s">
        <v>96</v>
      </c>
      <c r="D156" s="190">
        <v>31.5</v>
      </c>
      <c r="E156" s="804"/>
      <c r="F156" s="1550">
        <f>D156*E156</f>
        <v>0</v>
      </c>
    </row>
    <row r="157" spans="1:6" s="130" customFormat="1">
      <c r="A157" s="1560"/>
      <c r="B157" s="1561"/>
      <c r="C157" s="1560"/>
      <c r="D157" s="1502"/>
      <c r="E157" s="1562"/>
      <c r="F157" s="1562"/>
    </row>
    <row r="158" spans="1:6">
      <c r="A158" s="770"/>
      <c r="B158" s="175" t="s">
        <v>180</v>
      </c>
      <c r="C158" s="1546"/>
      <c r="D158" s="177"/>
      <c r="E158" s="804"/>
      <c r="F158" s="1550"/>
    </row>
    <row r="159" spans="1:6">
      <c r="A159" s="770"/>
      <c r="B159" s="189"/>
      <c r="C159" s="1546"/>
      <c r="D159" s="177"/>
      <c r="E159" s="804"/>
      <c r="F159" s="1550"/>
    </row>
    <row r="160" spans="1:6">
      <c r="A160" s="770"/>
      <c r="B160" s="1097" t="s">
        <v>181</v>
      </c>
      <c r="C160" s="1546"/>
      <c r="D160" s="177"/>
      <c r="E160" s="804"/>
      <c r="F160" s="1550"/>
    </row>
    <row r="161" spans="1:6">
      <c r="A161" s="770"/>
      <c r="B161" s="1097"/>
      <c r="C161" s="1546"/>
      <c r="D161" s="177"/>
      <c r="E161" s="804"/>
      <c r="F161" s="1550"/>
    </row>
    <row r="162" spans="1:6">
      <c r="A162" s="770"/>
      <c r="B162" s="373" t="s">
        <v>182</v>
      </c>
      <c r="C162" s="1546"/>
      <c r="D162" s="177"/>
      <c r="E162" s="804"/>
      <c r="F162" s="1550"/>
    </row>
    <row r="163" spans="1:6">
      <c r="A163" s="770"/>
      <c r="B163" s="189"/>
      <c r="C163" s="1546"/>
      <c r="D163" s="177"/>
      <c r="E163" s="804"/>
      <c r="F163" s="1550"/>
    </row>
    <row r="164" spans="1:6">
      <c r="A164" s="770" t="s">
        <v>183</v>
      </c>
      <c r="B164" s="1154" t="s">
        <v>1580</v>
      </c>
      <c r="C164" s="1546" t="s">
        <v>96</v>
      </c>
      <c r="D164" s="1558">
        <v>53</v>
      </c>
      <c r="E164" s="804"/>
      <c r="F164" s="1550">
        <f>D164*E164</f>
        <v>0</v>
      </c>
    </row>
    <row r="165" spans="1:6">
      <c r="A165" s="770"/>
      <c r="B165" s="189"/>
      <c r="C165" s="1546"/>
      <c r="D165" s="1558"/>
      <c r="E165" s="804"/>
      <c r="F165" s="1550"/>
    </row>
    <row r="166" spans="1:6">
      <c r="A166" s="1079"/>
      <c r="B166" s="1563" t="s">
        <v>184</v>
      </c>
      <c r="C166" s="918"/>
      <c r="D166" s="1564"/>
      <c r="E166" s="1565"/>
      <c r="F166" s="1550"/>
    </row>
    <row r="167" spans="1:6">
      <c r="A167" s="1079"/>
      <c r="B167" s="1563"/>
      <c r="C167" s="918"/>
      <c r="D167" s="1564"/>
      <c r="E167" s="1565"/>
      <c r="F167" s="1550"/>
    </row>
    <row r="168" spans="1:6">
      <c r="A168" s="1126"/>
      <c r="B168" s="1326" t="s">
        <v>230</v>
      </c>
      <c r="C168" s="918"/>
      <c r="D168" s="1566"/>
      <c r="E168" s="1567"/>
      <c r="F168" s="1550"/>
    </row>
    <row r="169" spans="1:6">
      <c r="A169" s="1126"/>
      <c r="B169" s="1326"/>
      <c r="C169" s="918"/>
      <c r="D169" s="1566"/>
      <c r="E169" s="1567"/>
      <c r="F169" s="1550"/>
    </row>
    <row r="170" spans="1:6">
      <c r="A170" s="913"/>
      <c r="B170" s="1060" t="s">
        <v>185</v>
      </c>
      <c r="C170" s="918"/>
      <c r="D170" s="1057"/>
      <c r="E170" s="1567"/>
      <c r="F170" s="1550"/>
    </row>
    <row r="171" spans="1:6" ht="25.5">
      <c r="A171" s="913"/>
      <c r="B171" s="1042" t="s">
        <v>1581</v>
      </c>
      <c r="C171" s="918"/>
      <c r="D171" s="1114"/>
      <c r="E171" s="1567"/>
      <c r="F171" s="1550"/>
    </row>
    <row r="172" spans="1:6">
      <c r="A172" s="913"/>
      <c r="B172" s="1568"/>
      <c r="C172" s="918"/>
      <c r="D172" s="1114"/>
      <c r="E172" s="1567"/>
      <c r="F172" s="1550"/>
    </row>
    <row r="173" spans="1:6">
      <c r="A173" s="918" t="s">
        <v>367</v>
      </c>
      <c r="B173" s="1568" t="s">
        <v>2951</v>
      </c>
      <c r="C173" s="918" t="s">
        <v>31</v>
      </c>
      <c r="D173" s="204">
        <v>5</v>
      </c>
      <c r="E173" s="1569"/>
      <c r="F173" s="1550">
        <f>D173*E173</f>
        <v>0</v>
      </c>
    </row>
    <row r="174" spans="1:6">
      <c r="A174" s="918" t="s">
        <v>368</v>
      </c>
      <c r="B174" s="1568" t="s">
        <v>3044</v>
      </c>
      <c r="C174" s="918" t="s">
        <v>31</v>
      </c>
      <c r="D174" s="204">
        <v>5</v>
      </c>
      <c r="E174" s="1569"/>
      <c r="F174" s="1550">
        <f>D174*E174</f>
        <v>0</v>
      </c>
    </row>
    <row r="175" spans="1:6">
      <c r="A175" s="918"/>
      <c r="B175" s="1568"/>
      <c r="C175" s="918"/>
      <c r="D175" s="1114"/>
      <c r="E175" s="1567"/>
      <c r="F175" s="1550"/>
    </row>
    <row r="176" spans="1:6">
      <c r="A176" s="1004"/>
      <c r="B176" s="911" t="s">
        <v>1170</v>
      </c>
      <c r="C176" s="898"/>
      <c r="D176" s="1133"/>
      <c r="E176" s="1562"/>
      <c r="F176" s="1550"/>
    </row>
    <row r="177" spans="1:6" ht="25.5">
      <c r="A177" s="1004"/>
      <c r="B177" s="1063" t="s">
        <v>1582</v>
      </c>
      <c r="C177" s="898"/>
      <c r="D177" s="1133"/>
      <c r="E177" s="1562"/>
      <c r="F177" s="1550"/>
    </row>
    <row r="178" spans="1:6">
      <c r="A178" s="1004"/>
      <c r="B178" s="922"/>
      <c r="C178" s="898"/>
      <c r="D178" s="1133"/>
      <c r="E178" s="1562"/>
      <c r="F178" s="1550"/>
    </row>
    <row r="179" spans="1:6">
      <c r="A179" s="1021" t="s">
        <v>1583</v>
      </c>
      <c r="B179" s="1568" t="s">
        <v>3046</v>
      </c>
      <c r="C179" s="898" t="s">
        <v>31</v>
      </c>
      <c r="D179" s="1133">
        <v>1</v>
      </c>
      <c r="E179" s="1058"/>
      <c r="F179" s="1550">
        <f>D179*E179</f>
        <v>0</v>
      </c>
    </row>
    <row r="180" spans="1:6">
      <c r="A180" s="1021" t="s">
        <v>1584</v>
      </c>
      <c r="B180" s="1568" t="s">
        <v>3045</v>
      </c>
      <c r="C180" s="898" t="s">
        <v>31</v>
      </c>
      <c r="D180" s="1133">
        <v>2</v>
      </c>
      <c r="E180" s="1058"/>
      <c r="F180" s="1550">
        <f>D180*E180</f>
        <v>0</v>
      </c>
    </row>
    <row r="181" spans="1:6">
      <c r="A181" s="1021"/>
      <c r="B181" s="922"/>
      <c r="C181" s="898"/>
      <c r="D181" s="1133"/>
      <c r="E181" s="1562"/>
      <c r="F181" s="1550"/>
    </row>
    <row r="182" spans="1:6">
      <c r="A182" s="684"/>
      <c r="B182" s="195" t="s">
        <v>1041</v>
      </c>
      <c r="C182" s="170"/>
      <c r="D182" s="204"/>
      <c r="E182" s="1570"/>
      <c r="F182" s="1570"/>
    </row>
    <row r="183" spans="1:6" ht="25.5">
      <c r="A183" s="1571"/>
      <c r="B183" s="1572" t="s">
        <v>1585</v>
      </c>
      <c r="C183" s="1573"/>
      <c r="D183" s="1574"/>
      <c r="E183" s="1575"/>
      <c r="F183" s="1575"/>
    </row>
    <row r="184" spans="1:6">
      <c r="A184" s="1571"/>
      <c r="B184" s="1576"/>
      <c r="C184" s="1573"/>
      <c r="D184" s="1574"/>
      <c r="E184" s="1575"/>
      <c r="F184" s="1575"/>
    </row>
    <row r="185" spans="1:6">
      <c r="A185" s="1577" t="s">
        <v>1042</v>
      </c>
      <c r="B185" s="1576" t="s">
        <v>2952</v>
      </c>
      <c r="C185" s="170" t="s">
        <v>31</v>
      </c>
      <c r="D185" s="1578">
        <v>2</v>
      </c>
      <c r="E185" s="1575"/>
      <c r="F185" s="1570">
        <f>D185*E185</f>
        <v>0</v>
      </c>
    </row>
    <row r="186" spans="1:6">
      <c r="A186" s="1577" t="s">
        <v>1043</v>
      </c>
      <c r="B186" s="1576" t="s">
        <v>3039</v>
      </c>
      <c r="C186" s="170" t="s">
        <v>31</v>
      </c>
      <c r="D186" s="1578">
        <v>2</v>
      </c>
      <c r="E186" s="1575"/>
      <c r="F186" s="1570">
        <f>D186*E186</f>
        <v>0</v>
      </c>
    </row>
    <row r="187" spans="1:6">
      <c r="A187" s="1579"/>
      <c r="B187" s="922"/>
      <c r="C187" s="898"/>
      <c r="D187" s="1133"/>
      <c r="E187" s="1562"/>
      <c r="F187" s="1550"/>
    </row>
    <row r="188" spans="1:6">
      <c r="A188" s="1580"/>
      <c r="B188" s="195" t="s">
        <v>369</v>
      </c>
      <c r="C188" s="726"/>
      <c r="D188" s="1581"/>
      <c r="E188" s="1582"/>
      <c r="F188" s="1582"/>
    </row>
    <row r="189" spans="1:6" ht="25.5">
      <c r="A189" s="170"/>
      <c r="B189" s="192" t="s">
        <v>3047</v>
      </c>
      <c r="C189" s="726"/>
      <c r="D189" s="1581"/>
      <c r="E189" s="1582"/>
      <c r="F189" s="1582"/>
    </row>
    <row r="190" spans="1:6">
      <c r="A190" s="170"/>
      <c r="B190" s="205"/>
      <c r="C190" s="726"/>
      <c r="D190" s="1581"/>
      <c r="E190" s="1582"/>
      <c r="F190" s="1582"/>
    </row>
    <row r="191" spans="1:6">
      <c r="A191" s="243" t="s">
        <v>1405</v>
      </c>
      <c r="B191" s="189" t="s">
        <v>2926</v>
      </c>
      <c r="C191" s="1583" t="s">
        <v>31</v>
      </c>
      <c r="D191" s="203">
        <v>2</v>
      </c>
      <c r="E191" s="901"/>
      <c r="F191" s="1550">
        <f>D191*E191</f>
        <v>0</v>
      </c>
    </row>
    <row r="192" spans="1:6">
      <c r="A192" s="1021"/>
      <c r="B192" s="922"/>
      <c r="C192" s="898"/>
      <c r="D192" s="1133"/>
      <c r="E192" s="1562"/>
      <c r="F192" s="1550"/>
    </row>
    <row r="193" spans="1:6" s="57" customFormat="1">
      <c r="A193" s="1552"/>
      <c r="B193" s="1553"/>
      <c r="C193" s="1554"/>
      <c r="D193" s="1555"/>
      <c r="E193" s="1556" t="s">
        <v>48</v>
      </c>
      <c r="F193" s="1557">
        <f>SUM(F128:F192)</f>
        <v>0</v>
      </c>
    </row>
    <row r="194" spans="1:6">
      <c r="A194" s="1126"/>
      <c r="B194" s="1326"/>
      <c r="C194" s="918"/>
      <c r="D194" s="1114"/>
      <c r="E194" s="1567"/>
      <c r="F194" s="1584"/>
    </row>
    <row r="195" spans="1:6">
      <c r="A195" s="1585"/>
      <c r="B195" s="1060" t="s">
        <v>187</v>
      </c>
      <c r="C195" s="918"/>
      <c r="D195" s="1578"/>
      <c r="E195" s="1565"/>
      <c r="F195" s="1550"/>
    </row>
    <row r="196" spans="1:6">
      <c r="A196" s="1585"/>
      <c r="B196" s="919"/>
      <c r="C196" s="918"/>
      <c r="D196" s="1578"/>
      <c r="E196" s="1565"/>
      <c r="F196" s="1550"/>
    </row>
    <row r="197" spans="1:6" ht="25.5">
      <c r="A197" s="1585"/>
      <c r="B197" s="184" t="s">
        <v>1586</v>
      </c>
      <c r="C197" s="918"/>
      <c r="D197" s="1578"/>
      <c r="E197" s="1565"/>
      <c r="F197" s="1550"/>
    </row>
    <row r="198" spans="1:6">
      <c r="A198" s="1585"/>
      <c r="B198" s="914"/>
      <c r="C198" s="918"/>
      <c r="D198" s="1578"/>
      <c r="E198" s="1565"/>
      <c r="F198" s="1550"/>
    </row>
    <row r="199" spans="1:6">
      <c r="A199" s="918" t="s">
        <v>1251</v>
      </c>
      <c r="B199" s="919" t="s">
        <v>2951</v>
      </c>
      <c r="C199" s="918" t="s">
        <v>31</v>
      </c>
      <c r="D199" s="1114">
        <v>2</v>
      </c>
      <c r="E199" s="713"/>
      <c r="F199" s="1550">
        <f>D199*E199</f>
        <v>0</v>
      </c>
    </row>
    <row r="200" spans="1:6">
      <c r="A200" s="918" t="s">
        <v>1252</v>
      </c>
      <c r="B200" s="919" t="s">
        <v>3044</v>
      </c>
      <c r="C200" s="918" t="s">
        <v>31</v>
      </c>
      <c r="D200" s="1114">
        <v>2</v>
      </c>
      <c r="E200" s="713"/>
      <c r="F200" s="1550">
        <f>D200*E200</f>
        <v>0</v>
      </c>
    </row>
    <row r="201" spans="1:6">
      <c r="A201" s="1585"/>
      <c r="B201" s="919"/>
      <c r="C201" s="918"/>
      <c r="D201" s="1578"/>
      <c r="E201" s="1565"/>
      <c r="F201" s="1550"/>
    </row>
    <row r="202" spans="1:6">
      <c r="A202" s="1585"/>
      <c r="B202" s="1298" t="s">
        <v>373</v>
      </c>
      <c r="C202" s="918"/>
      <c r="D202" s="1578"/>
      <c r="E202" s="1565"/>
      <c r="F202" s="1550"/>
    </row>
    <row r="203" spans="1:6">
      <c r="A203" s="1585"/>
      <c r="B203" s="919"/>
      <c r="C203" s="918"/>
      <c r="D203" s="1578"/>
      <c r="E203" s="1565"/>
      <c r="F203" s="1550"/>
    </row>
    <row r="204" spans="1:6" ht="25.5">
      <c r="A204" s="1055"/>
      <c r="B204" s="1586" t="s">
        <v>3040</v>
      </c>
      <c r="C204" s="1055"/>
      <c r="D204" s="1114"/>
      <c r="E204" s="1567"/>
      <c r="F204" s="1550"/>
    </row>
    <row r="205" spans="1:6">
      <c r="A205" s="1055"/>
      <c r="B205" s="1056"/>
      <c r="C205" s="1055"/>
      <c r="D205" s="1114"/>
      <c r="E205" s="1567"/>
      <c r="F205" s="1550"/>
    </row>
    <row r="206" spans="1:6">
      <c r="A206" s="1253" t="s">
        <v>1407</v>
      </c>
      <c r="B206" s="1056" t="s">
        <v>2953</v>
      </c>
      <c r="C206" s="1055" t="s">
        <v>31</v>
      </c>
      <c r="D206" s="1114">
        <v>6</v>
      </c>
      <c r="E206" s="901"/>
      <c r="F206" s="1550">
        <f>D206*E206</f>
        <v>0</v>
      </c>
    </row>
    <row r="207" spans="1:6">
      <c r="A207" s="1253" t="s">
        <v>1410</v>
      </c>
      <c r="B207" s="1056" t="s">
        <v>3041</v>
      </c>
      <c r="C207" s="1055" t="s">
        <v>31</v>
      </c>
      <c r="D207" s="1114">
        <v>5</v>
      </c>
      <c r="E207" s="901"/>
      <c r="F207" s="1550">
        <f>D207*E207</f>
        <v>0</v>
      </c>
    </row>
    <row r="208" spans="1:6">
      <c r="A208" s="1253" t="s">
        <v>1411</v>
      </c>
      <c r="B208" s="1056" t="s">
        <v>3048</v>
      </c>
      <c r="C208" s="1055" t="s">
        <v>31</v>
      </c>
      <c r="D208" s="1114">
        <v>2</v>
      </c>
      <c r="E208" s="901"/>
      <c r="F208" s="1550">
        <f>D208*E208</f>
        <v>0</v>
      </c>
    </row>
    <row r="209" spans="1:6">
      <c r="A209" s="1253"/>
      <c r="B209" s="1056"/>
      <c r="C209" s="1055"/>
      <c r="D209" s="1114"/>
      <c r="E209" s="1567"/>
      <c r="F209" s="1550"/>
    </row>
    <row r="210" spans="1:6" ht="25.5">
      <c r="A210" s="1021"/>
      <c r="B210" s="921" t="s">
        <v>3042</v>
      </c>
      <c r="C210" s="1004"/>
      <c r="D210" s="1587"/>
      <c r="E210" s="1588"/>
      <c r="F210" s="1550"/>
    </row>
    <row r="211" spans="1:6">
      <c r="A211" s="1021"/>
      <c r="B211" s="921"/>
      <c r="C211" s="1004"/>
      <c r="D211" s="1587"/>
      <c r="E211" s="1588"/>
      <c r="F211" s="1550"/>
    </row>
    <row r="212" spans="1:6">
      <c r="A212" s="1021" t="s">
        <v>1413</v>
      </c>
      <c r="B212" s="922" t="s">
        <v>2954</v>
      </c>
      <c r="C212" s="898" t="s">
        <v>31</v>
      </c>
      <c r="D212" s="546">
        <v>2</v>
      </c>
      <c r="E212" s="901"/>
      <c r="F212" s="1550">
        <f>D212*E212</f>
        <v>0</v>
      </c>
    </row>
    <row r="213" spans="1:6">
      <c r="A213" s="1253"/>
      <c r="B213" s="1056"/>
      <c r="C213" s="1055"/>
      <c r="D213" s="1114"/>
      <c r="E213" s="1567"/>
      <c r="F213" s="1550"/>
    </row>
    <row r="214" spans="1:6">
      <c r="A214" s="1079"/>
      <c r="B214" s="1298" t="s">
        <v>235</v>
      </c>
      <c r="C214" s="918"/>
      <c r="D214" s="1589"/>
      <c r="E214" s="1565"/>
      <c r="F214" s="1550"/>
    </row>
    <row r="215" spans="1:6">
      <c r="A215" s="1079"/>
      <c r="B215" s="1298"/>
      <c r="C215" s="918"/>
      <c r="D215" s="1589"/>
      <c r="E215" s="1565"/>
      <c r="F215" s="1550"/>
    </row>
    <row r="216" spans="1:6" ht="38.25">
      <c r="A216" s="1079"/>
      <c r="B216" s="184" t="s">
        <v>1587</v>
      </c>
      <c r="C216" s="918"/>
      <c r="D216" s="1589"/>
      <c r="E216" s="1565"/>
      <c r="F216" s="1550"/>
    </row>
    <row r="217" spans="1:6">
      <c r="A217" s="1079"/>
      <c r="B217" s="1298"/>
      <c r="C217" s="918"/>
      <c r="D217" s="1589"/>
      <c r="E217" s="1565"/>
      <c r="F217" s="1550"/>
    </row>
    <row r="218" spans="1:6">
      <c r="A218" s="1079" t="s">
        <v>1588</v>
      </c>
      <c r="B218" s="919" t="s">
        <v>2951</v>
      </c>
      <c r="C218" s="918" t="s">
        <v>31</v>
      </c>
      <c r="D218" s="1114">
        <v>2</v>
      </c>
      <c r="E218" s="915"/>
      <c r="F218" s="1550">
        <f>D218*E218</f>
        <v>0</v>
      </c>
    </row>
    <row r="219" spans="1:6">
      <c r="A219" s="1079" t="s">
        <v>1589</v>
      </c>
      <c r="B219" s="919" t="s">
        <v>3044</v>
      </c>
      <c r="C219" s="918" t="s">
        <v>31</v>
      </c>
      <c r="D219" s="1114">
        <v>2</v>
      </c>
      <c r="E219" s="915"/>
      <c r="F219" s="1550">
        <f>D219*E219</f>
        <v>0</v>
      </c>
    </row>
    <row r="220" spans="1:6">
      <c r="A220" s="918"/>
      <c r="B220" s="919"/>
      <c r="C220" s="918"/>
      <c r="D220" s="1114"/>
      <c r="E220" s="1567"/>
      <c r="F220" s="1550"/>
    </row>
    <row r="221" spans="1:6">
      <c r="A221" s="1004"/>
      <c r="B221" s="911" t="s">
        <v>1178</v>
      </c>
      <c r="C221" s="898"/>
      <c r="D221" s="1133"/>
      <c r="E221" s="1562"/>
      <c r="F221" s="1550"/>
    </row>
    <row r="222" spans="1:6">
      <c r="A222" s="1004"/>
      <c r="B222" s="911"/>
      <c r="C222" s="898"/>
      <c r="D222" s="1133"/>
      <c r="E222" s="1562"/>
      <c r="F222" s="1550"/>
    </row>
    <row r="223" spans="1:6" ht="38.25">
      <c r="A223" s="1004"/>
      <c r="B223" s="940" t="s">
        <v>3043</v>
      </c>
      <c r="C223" s="898"/>
      <c r="D223" s="1133"/>
      <c r="E223" s="1562"/>
      <c r="F223" s="1550"/>
    </row>
    <row r="224" spans="1:6">
      <c r="A224" s="1004"/>
      <c r="B224" s="922"/>
      <c r="C224" s="898"/>
      <c r="D224" s="1133"/>
      <c r="E224" s="1562"/>
      <c r="F224" s="1550"/>
    </row>
    <row r="225" spans="1:6">
      <c r="A225" s="898" t="s">
        <v>1590</v>
      </c>
      <c r="B225" s="904" t="s">
        <v>2920</v>
      </c>
      <c r="C225" s="898" t="s">
        <v>31</v>
      </c>
      <c r="D225" s="1133">
        <v>2</v>
      </c>
      <c r="E225" s="941"/>
      <c r="F225" s="1550">
        <f>D225*E225</f>
        <v>0</v>
      </c>
    </row>
    <row r="226" spans="1:6">
      <c r="A226" s="898"/>
      <c r="B226" s="904"/>
      <c r="C226" s="898"/>
      <c r="D226" s="1133"/>
      <c r="E226" s="804"/>
      <c r="F226" s="1550"/>
    </row>
    <row r="227" spans="1:6">
      <c r="A227" s="1590"/>
      <c r="B227" s="911" t="s">
        <v>236</v>
      </c>
      <c r="C227" s="898"/>
      <c r="D227" s="1133"/>
      <c r="E227" s="1562"/>
      <c r="F227" s="1550"/>
    </row>
    <row r="228" spans="1:6">
      <c r="A228" s="1590"/>
      <c r="B228" s="922"/>
      <c r="C228" s="898"/>
      <c r="D228" s="1133"/>
      <c r="E228" s="1562"/>
      <c r="F228" s="1550"/>
    </row>
    <row r="229" spans="1:6" ht="63.75">
      <c r="A229" s="1590"/>
      <c r="B229" s="940" t="s">
        <v>1591</v>
      </c>
      <c r="C229" s="898"/>
      <c r="D229" s="1133"/>
      <c r="E229" s="1562"/>
      <c r="F229" s="1550"/>
    </row>
    <row r="230" spans="1:6">
      <c r="A230" s="1590"/>
      <c r="B230" s="922"/>
      <c r="C230" s="898"/>
      <c r="D230" s="1133"/>
      <c r="E230" s="1562"/>
      <c r="F230" s="1550"/>
    </row>
    <row r="231" spans="1:6">
      <c r="A231" s="1591" t="s">
        <v>1592</v>
      </c>
      <c r="B231" s="922" t="s">
        <v>2926</v>
      </c>
      <c r="C231" s="898" t="s">
        <v>31</v>
      </c>
      <c r="D231" s="1133">
        <v>2</v>
      </c>
      <c r="E231" s="1592"/>
      <c r="F231" s="1550">
        <f>D231*E231</f>
        <v>0</v>
      </c>
    </row>
    <row r="232" spans="1:6">
      <c r="A232" s="1591"/>
      <c r="B232" s="922"/>
      <c r="C232" s="898"/>
      <c r="D232" s="1133"/>
      <c r="E232" s="804"/>
      <c r="F232" s="1550"/>
    </row>
    <row r="233" spans="1:6" ht="25.5">
      <c r="A233" s="1079"/>
      <c r="B233" s="292" t="s">
        <v>195</v>
      </c>
      <c r="C233" s="918"/>
      <c r="D233" s="1564"/>
      <c r="E233" s="1565"/>
      <c r="F233" s="1550"/>
    </row>
    <row r="234" spans="1:6">
      <c r="A234" s="1079"/>
      <c r="B234" s="922"/>
      <c r="C234" s="918"/>
      <c r="D234" s="1564"/>
      <c r="E234" s="1565"/>
      <c r="F234" s="1550"/>
    </row>
    <row r="235" spans="1:6">
      <c r="A235" s="1021"/>
      <c r="B235" s="241" t="s">
        <v>1482</v>
      </c>
      <c r="C235" s="898"/>
      <c r="D235" s="1133"/>
      <c r="E235" s="1562"/>
      <c r="F235" s="1550"/>
    </row>
    <row r="236" spans="1:6">
      <c r="A236" s="1021"/>
      <c r="B236" s="241" t="s">
        <v>159</v>
      </c>
      <c r="C236" s="898"/>
      <c r="D236" s="1133"/>
      <c r="E236" s="1562"/>
      <c r="F236" s="1550"/>
    </row>
    <row r="237" spans="1:6" ht="51">
      <c r="A237" s="898"/>
      <c r="B237" s="184" t="s">
        <v>1593</v>
      </c>
      <c r="C237" s="898"/>
      <c r="D237" s="898"/>
      <c r="E237" s="1562"/>
      <c r="F237" s="1550"/>
    </row>
    <row r="238" spans="1:6">
      <c r="A238" s="898"/>
      <c r="B238" s="922"/>
      <c r="C238" s="898"/>
      <c r="D238" s="898"/>
      <c r="E238" s="1562"/>
      <c r="F238" s="1550"/>
    </row>
    <row r="239" spans="1:6">
      <c r="A239" s="201" t="s">
        <v>1594</v>
      </c>
      <c r="B239" s="919" t="s">
        <v>2955</v>
      </c>
      <c r="C239" s="918" t="s">
        <v>31</v>
      </c>
      <c r="D239" s="1114">
        <v>8</v>
      </c>
      <c r="E239" s="804"/>
      <c r="F239" s="1550">
        <f>D239*E239</f>
        <v>0</v>
      </c>
    </row>
    <row r="240" spans="1:6">
      <c r="A240" s="1021"/>
      <c r="B240" s="911"/>
      <c r="C240" s="898"/>
      <c r="D240" s="898"/>
      <c r="E240" s="1562"/>
      <c r="F240" s="1550"/>
    </row>
    <row r="241" spans="1:6">
      <c r="A241" s="898"/>
      <c r="B241" s="904"/>
      <c r="C241" s="898"/>
      <c r="D241" s="1133"/>
      <c r="E241" s="804"/>
      <c r="F241" s="1550"/>
    </row>
    <row r="242" spans="1:6">
      <c r="A242" s="898"/>
      <c r="B242" s="904"/>
      <c r="C242" s="898"/>
      <c r="D242" s="1133"/>
      <c r="E242" s="804"/>
      <c r="F242" s="1550"/>
    </row>
    <row r="243" spans="1:6">
      <c r="A243" s="898"/>
      <c r="B243" s="904"/>
      <c r="C243" s="898"/>
      <c r="D243" s="1133"/>
      <c r="E243" s="804"/>
      <c r="F243" s="1550"/>
    </row>
    <row r="244" spans="1:6">
      <c r="A244" s="898"/>
      <c r="B244" s="904"/>
      <c r="C244" s="898"/>
      <c r="D244" s="1133"/>
      <c r="E244" s="804"/>
      <c r="F244" s="1550"/>
    </row>
    <row r="245" spans="1:6">
      <c r="A245" s="898"/>
      <c r="B245" s="904"/>
      <c r="C245" s="898"/>
      <c r="D245" s="1133"/>
      <c r="E245" s="804"/>
      <c r="F245" s="1550"/>
    </row>
    <row r="246" spans="1:6">
      <c r="A246" s="898"/>
      <c r="B246" s="904"/>
      <c r="C246" s="898"/>
      <c r="D246" s="1133"/>
      <c r="E246" s="804"/>
      <c r="F246" s="1550"/>
    </row>
    <row r="247" spans="1:6">
      <c r="A247" s="898"/>
      <c r="B247" s="904"/>
      <c r="C247" s="898"/>
      <c r="D247" s="1133"/>
      <c r="E247" s="1562"/>
      <c r="F247" s="1550"/>
    </row>
    <row r="248" spans="1:6">
      <c r="A248" s="898"/>
      <c r="B248" s="904"/>
      <c r="C248" s="898"/>
      <c r="D248" s="898"/>
      <c r="E248" s="1562"/>
      <c r="F248" s="1593"/>
    </row>
    <row r="249" spans="1:6" s="57" customFormat="1">
      <c r="A249" s="1552"/>
      <c r="B249" s="1553"/>
      <c r="C249" s="1554"/>
      <c r="D249" s="1555"/>
      <c r="E249" s="1556" t="s">
        <v>48</v>
      </c>
      <c r="F249" s="1557">
        <f>SUM(F194:F248)</f>
        <v>0</v>
      </c>
    </row>
    <row r="250" spans="1:6">
      <c r="A250" s="918"/>
      <c r="B250" s="919"/>
      <c r="C250" s="918"/>
      <c r="D250" s="1255"/>
      <c r="E250" s="1567"/>
      <c r="F250" s="1584"/>
    </row>
    <row r="251" spans="1:6">
      <c r="A251" s="1004"/>
      <c r="B251" s="1130" t="s">
        <v>1118</v>
      </c>
      <c r="C251" s="898"/>
      <c r="D251" s="1513"/>
      <c r="E251" s="1562"/>
      <c r="F251" s="1593"/>
    </row>
    <row r="252" spans="1:6">
      <c r="A252" s="770"/>
      <c r="B252" s="175"/>
      <c r="C252" s="1546"/>
      <c r="D252" s="177"/>
      <c r="E252" s="804"/>
      <c r="F252" s="1550"/>
    </row>
    <row r="253" spans="1:6">
      <c r="A253" s="1295"/>
      <c r="B253" s="1157" t="s">
        <v>1129</v>
      </c>
      <c r="C253" s="545"/>
      <c r="D253" s="1261"/>
      <c r="E253" s="1594"/>
      <c r="F253" s="1588"/>
    </row>
    <row r="254" spans="1:6">
      <c r="A254" s="1515"/>
      <c r="B254" s="922"/>
      <c r="C254" s="898"/>
      <c r="D254" s="1513"/>
      <c r="E254" s="1562"/>
      <c r="F254" s="1593"/>
    </row>
    <row r="255" spans="1:6" ht="38.25">
      <c r="A255" s="1004"/>
      <c r="B255" s="921" t="s">
        <v>1595</v>
      </c>
      <c r="C255" s="898"/>
      <c r="D255" s="1513"/>
      <c r="E255" s="1562"/>
      <c r="F255" s="1593"/>
    </row>
    <row r="256" spans="1:6">
      <c r="A256" s="1004"/>
      <c r="B256" s="922"/>
      <c r="C256" s="898"/>
      <c r="D256" s="1513"/>
      <c r="E256" s="1562"/>
      <c r="F256" s="1593"/>
    </row>
    <row r="257" spans="1:6">
      <c r="A257" s="898" t="s">
        <v>1131</v>
      </c>
      <c r="B257" s="922" t="s">
        <v>1596</v>
      </c>
      <c r="C257" s="898" t="s">
        <v>96</v>
      </c>
      <c r="D257" s="1513">
        <v>2.1</v>
      </c>
      <c r="E257" s="804"/>
      <c r="F257" s="1550">
        <f>D257*E257</f>
        <v>0</v>
      </c>
    </row>
    <row r="258" spans="1:6">
      <c r="A258" s="770"/>
      <c r="B258" s="189"/>
      <c r="C258" s="1546"/>
      <c r="D258" s="1558"/>
      <c r="E258" s="804"/>
      <c r="F258" s="1550"/>
    </row>
    <row r="259" spans="1:6">
      <c r="A259" s="770"/>
      <c r="B259" s="175" t="s">
        <v>332</v>
      </c>
      <c r="C259" s="1546"/>
      <c r="D259" s="177"/>
      <c r="E259" s="804"/>
      <c r="F259" s="1550"/>
    </row>
    <row r="260" spans="1:6">
      <c r="A260" s="770"/>
      <c r="B260" s="175"/>
      <c r="C260" s="1546"/>
      <c r="D260" s="177"/>
      <c r="E260" s="804"/>
      <c r="F260" s="1550"/>
    </row>
    <row r="261" spans="1:6">
      <c r="A261" s="770"/>
      <c r="B261" s="175" t="s">
        <v>333</v>
      </c>
      <c r="C261" s="1546"/>
      <c r="D261" s="1558"/>
      <c r="E261" s="804"/>
      <c r="F261" s="1550"/>
    </row>
    <row r="262" spans="1:6">
      <c r="A262" s="770"/>
      <c r="B262" s="175"/>
      <c r="C262" s="1546"/>
      <c r="D262" s="177"/>
      <c r="E262" s="804"/>
      <c r="F262" s="1550"/>
    </row>
    <row r="263" spans="1:6" ht="38.25">
      <c r="A263" s="770"/>
      <c r="B263" s="192" t="s">
        <v>1597</v>
      </c>
      <c r="C263" s="1546"/>
      <c r="D263" s="177"/>
      <c r="E263" s="804"/>
      <c r="F263" s="1550"/>
    </row>
    <row r="264" spans="1:6">
      <c r="A264" s="770"/>
      <c r="B264" s="189"/>
      <c r="C264" s="1546"/>
      <c r="D264" s="177"/>
      <c r="E264" s="804"/>
      <c r="F264" s="1550"/>
    </row>
    <row r="265" spans="1:6">
      <c r="A265" s="770" t="s">
        <v>1598</v>
      </c>
      <c r="B265" s="189" t="s">
        <v>334</v>
      </c>
      <c r="C265" s="1546" t="s">
        <v>96</v>
      </c>
      <c r="D265" s="177">
        <v>65.8</v>
      </c>
      <c r="E265" s="804"/>
      <c r="F265" s="1550">
        <f>D265*E265</f>
        <v>0</v>
      </c>
    </row>
    <row r="266" spans="1:6" ht="3" customHeight="1">
      <c r="A266" s="770"/>
      <c r="B266" s="189"/>
      <c r="C266" s="1546"/>
      <c r="D266" s="1548"/>
      <c r="E266" s="1549"/>
      <c r="F266" s="1550"/>
    </row>
    <row r="267" spans="1:6" ht="25.5">
      <c r="A267" s="545"/>
      <c r="B267" s="1109" t="s">
        <v>432</v>
      </c>
      <c r="C267" s="545"/>
      <c r="D267" s="1164"/>
      <c r="E267" s="1562"/>
      <c r="F267" s="1550"/>
    </row>
    <row r="268" spans="1:6">
      <c r="A268" s="545"/>
      <c r="B268" s="689"/>
      <c r="C268" s="545"/>
      <c r="D268" s="898"/>
      <c r="E268" s="1562"/>
      <c r="F268" s="1550"/>
    </row>
    <row r="269" spans="1:6">
      <c r="A269" s="545" t="s">
        <v>529</v>
      </c>
      <c r="B269" s="189" t="s">
        <v>334</v>
      </c>
      <c r="C269" s="545" t="s">
        <v>209</v>
      </c>
      <c r="D269" s="898">
        <v>20.5</v>
      </c>
      <c r="E269" s="804"/>
      <c r="F269" s="1550">
        <f>D269*E269</f>
        <v>0</v>
      </c>
    </row>
    <row r="270" spans="1:6" ht="7.5" customHeight="1">
      <c r="A270" s="545"/>
      <c r="B270" s="689"/>
      <c r="C270" s="545"/>
      <c r="D270" s="898"/>
      <c r="E270" s="1562"/>
      <c r="F270" s="1550"/>
    </row>
    <row r="271" spans="1:6" ht="38.25">
      <c r="A271" s="545"/>
      <c r="B271" s="192" t="s">
        <v>1599</v>
      </c>
      <c r="C271" s="545"/>
      <c r="D271" s="898"/>
      <c r="E271" s="1562"/>
      <c r="F271" s="1550"/>
    </row>
    <row r="272" spans="1:6">
      <c r="A272" s="545"/>
      <c r="B272" s="689"/>
      <c r="C272" s="545"/>
      <c r="D272" s="898"/>
      <c r="E272" s="1562"/>
      <c r="F272" s="1550"/>
    </row>
    <row r="273" spans="1:6">
      <c r="A273" s="545" t="s">
        <v>1600</v>
      </c>
      <c r="B273" s="189" t="s">
        <v>334</v>
      </c>
      <c r="C273" s="545" t="s">
        <v>96</v>
      </c>
      <c r="D273" s="898">
        <v>2.2400000000000002</v>
      </c>
      <c r="E273" s="804"/>
      <c r="F273" s="1550">
        <f>D273*E273</f>
        <v>0</v>
      </c>
    </row>
    <row r="274" spans="1:6">
      <c r="A274" s="1595"/>
      <c r="B274" s="1596"/>
      <c r="C274" s="1597"/>
      <c r="D274" s="1598"/>
      <c r="E274" s="1549"/>
      <c r="F274" s="1599"/>
    </row>
    <row r="275" spans="1:6">
      <c r="A275" s="770"/>
      <c r="B275" s="175" t="s">
        <v>196</v>
      </c>
      <c r="C275" s="1546"/>
      <c r="D275" s="1548"/>
      <c r="E275" s="1549"/>
      <c r="F275" s="1550"/>
    </row>
    <row r="276" spans="1:6">
      <c r="A276" s="770"/>
      <c r="B276" s="175"/>
      <c r="C276" s="1546"/>
      <c r="D276" s="1548"/>
      <c r="E276" s="1549"/>
      <c r="F276" s="1550"/>
    </row>
    <row r="277" spans="1:6">
      <c r="A277" s="770"/>
      <c r="B277" s="1103" t="s">
        <v>335</v>
      </c>
      <c r="C277" s="1546"/>
      <c r="D277" s="1548"/>
      <c r="E277" s="1549"/>
      <c r="F277" s="1550"/>
    </row>
    <row r="278" spans="1:6">
      <c r="A278" s="770"/>
      <c r="B278" s="345"/>
      <c r="C278" s="1546"/>
      <c r="D278" s="1548"/>
      <c r="E278" s="1549"/>
      <c r="F278" s="1550"/>
    </row>
    <row r="279" spans="1:6" ht="25.5">
      <c r="A279" s="770"/>
      <c r="B279" s="921" t="s">
        <v>435</v>
      </c>
      <c r="C279" s="174"/>
      <c r="D279" s="176"/>
      <c r="E279" s="804"/>
      <c r="F279" s="1550"/>
    </row>
    <row r="280" spans="1:6">
      <c r="A280" s="770"/>
      <c r="B280" s="189"/>
      <c r="C280" s="174"/>
      <c r="D280" s="176"/>
      <c r="E280" s="804"/>
      <c r="F280" s="1550"/>
    </row>
    <row r="281" spans="1:6" ht="25.5">
      <c r="A281" s="458" t="s">
        <v>336</v>
      </c>
      <c r="B281" s="198" t="s">
        <v>1535</v>
      </c>
      <c r="C281" s="174" t="s">
        <v>96</v>
      </c>
      <c r="D281" s="177">
        <v>7</v>
      </c>
      <c r="E281" s="804"/>
      <c r="F281" s="1550">
        <f>D281*E281</f>
        <v>0</v>
      </c>
    </row>
    <row r="282" spans="1:6">
      <c r="A282" s="458"/>
      <c r="B282" s="198"/>
      <c r="C282" s="174"/>
      <c r="D282" s="177"/>
      <c r="E282" s="804"/>
      <c r="F282" s="1550"/>
    </row>
    <row r="283" spans="1:6">
      <c r="A283" s="458"/>
      <c r="B283" s="345" t="s">
        <v>1536</v>
      </c>
      <c r="C283" s="174"/>
      <c r="D283" s="176"/>
      <c r="E283" s="804"/>
      <c r="F283" s="1550"/>
    </row>
    <row r="284" spans="1:6">
      <c r="A284" s="458"/>
      <c r="B284" s="189"/>
      <c r="C284" s="174"/>
      <c r="D284" s="176"/>
      <c r="E284" s="804"/>
      <c r="F284" s="1550"/>
    </row>
    <row r="285" spans="1:6" ht="38.25">
      <c r="A285" s="458"/>
      <c r="B285" s="199" t="s">
        <v>1537</v>
      </c>
      <c r="C285" s="174"/>
      <c r="D285" s="176"/>
      <c r="E285" s="804"/>
      <c r="F285" s="1550"/>
    </row>
    <row r="286" spans="1:6">
      <c r="A286" s="458"/>
      <c r="B286" s="189"/>
      <c r="C286" s="174"/>
      <c r="D286" s="176"/>
      <c r="E286" s="804"/>
      <c r="F286" s="1550"/>
    </row>
    <row r="287" spans="1:6" ht="25.5">
      <c r="A287" s="458" t="s">
        <v>337</v>
      </c>
      <c r="B287" s="198" t="s">
        <v>338</v>
      </c>
      <c r="C287" s="174" t="s">
        <v>96</v>
      </c>
      <c r="D287" s="177">
        <v>6</v>
      </c>
      <c r="E287" s="804"/>
      <c r="F287" s="1550">
        <f>D287*E287</f>
        <v>0</v>
      </c>
    </row>
    <row r="288" spans="1:6">
      <c r="A288" s="458"/>
      <c r="B288" s="198"/>
      <c r="C288" s="174"/>
      <c r="D288" s="177"/>
      <c r="E288" s="804"/>
      <c r="F288" s="1550"/>
    </row>
    <row r="289" spans="1:6">
      <c r="A289" s="458"/>
      <c r="B289" s="178" t="s">
        <v>197</v>
      </c>
      <c r="C289" s="174"/>
      <c r="D289" s="176"/>
      <c r="E289" s="804"/>
      <c r="F289" s="1550"/>
    </row>
    <row r="290" spans="1:6">
      <c r="A290" s="458"/>
      <c r="B290" s="178"/>
      <c r="C290" s="174"/>
      <c r="D290" s="176"/>
      <c r="E290" s="804"/>
      <c r="F290" s="1550"/>
    </row>
    <row r="291" spans="1:6">
      <c r="A291" s="458"/>
      <c r="B291" s="345" t="s">
        <v>1536</v>
      </c>
      <c r="C291" s="174"/>
      <c r="D291" s="176"/>
      <c r="E291" s="804"/>
      <c r="F291" s="1550"/>
    </row>
    <row r="292" spans="1:6">
      <c r="A292" s="458"/>
      <c r="B292" s="345"/>
      <c r="C292" s="174"/>
      <c r="D292" s="176"/>
      <c r="E292" s="804"/>
      <c r="F292" s="1550"/>
    </row>
    <row r="293" spans="1:6" ht="38.25">
      <c r="A293" s="458"/>
      <c r="B293" s="199" t="s">
        <v>1541</v>
      </c>
      <c r="C293" s="174"/>
      <c r="D293" s="176"/>
      <c r="E293" s="804"/>
      <c r="F293" s="1550"/>
    </row>
    <row r="294" spans="1:6">
      <c r="A294" s="458"/>
      <c r="B294" s="189"/>
      <c r="C294" s="174"/>
      <c r="D294" s="176"/>
      <c r="E294" s="804"/>
      <c r="F294" s="1550"/>
    </row>
    <row r="295" spans="1:6" ht="25.5">
      <c r="A295" s="458" t="s">
        <v>1601</v>
      </c>
      <c r="B295" s="198" t="s">
        <v>338</v>
      </c>
      <c r="C295" s="174" t="s">
        <v>96</v>
      </c>
      <c r="D295" s="177">
        <v>61</v>
      </c>
      <c r="E295" s="804"/>
      <c r="F295" s="1550">
        <f>D295*E295</f>
        <v>0</v>
      </c>
    </row>
    <row r="296" spans="1:6">
      <c r="A296" s="458"/>
      <c r="B296" s="189"/>
      <c r="C296" s="1546"/>
      <c r="D296" s="177"/>
      <c r="E296" s="804"/>
      <c r="F296" s="1547"/>
    </row>
    <row r="297" spans="1:6">
      <c r="A297" s="458"/>
      <c r="B297" s="175" t="s">
        <v>198</v>
      </c>
      <c r="C297" s="1546"/>
      <c r="D297" s="1548"/>
      <c r="E297" s="1549"/>
      <c r="F297" s="1547"/>
    </row>
    <row r="298" spans="1:6">
      <c r="A298" s="458"/>
      <c r="B298" s="189"/>
      <c r="C298" s="1546"/>
      <c r="D298" s="177"/>
      <c r="E298" s="804"/>
      <c r="F298" s="1547"/>
    </row>
    <row r="299" spans="1:6">
      <c r="A299" s="1600"/>
      <c r="B299" s="461" t="s">
        <v>339</v>
      </c>
      <c r="C299" s="294"/>
      <c r="D299" s="347"/>
      <c r="E299" s="1551"/>
      <c r="F299" s="1601"/>
    </row>
    <row r="300" spans="1:6">
      <c r="A300" s="1600"/>
      <c r="B300" s="462"/>
      <c r="C300" s="294"/>
      <c r="D300" s="347"/>
      <c r="E300" s="1551"/>
      <c r="F300" s="1601"/>
    </row>
    <row r="301" spans="1:6">
      <c r="A301" s="1155"/>
      <c r="B301" s="1520" t="s">
        <v>442</v>
      </c>
      <c r="C301" s="1155"/>
      <c r="D301" s="1602"/>
      <c r="E301" s="1603"/>
      <c r="F301" s="1547"/>
    </row>
    <row r="302" spans="1:6">
      <c r="A302" s="1155"/>
      <c r="B302" s="1522"/>
      <c r="C302" s="1155"/>
      <c r="D302" s="1602"/>
      <c r="E302" s="1603"/>
      <c r="F302" s="1547"/>
    </row>
    <row r="303" spans="1:6" ht="25.5">
      <c r="A303" s="1155" t="s">
        <v>443</v>
      </c>
      <c r="B303" s="1523" t="s">
        <v>444</v>
      </c>
      <c r="C303" s="898" t="s">
        <v>96</v>
      </c>
      <c r="D303" s="1604">
        <v>65</v>
      </c>
      <c r="E303" s="804"/>
      <c r="F303" s="1550">
        <f>D303*E303</f>
        <v>0</v>
      </c>
    </row>
    <row r="304" spans="1:6">
      <c r="A304" s="1595"/>
      <c r="B304" s="1596"/>
      <c r="C304" s="1597"/>
      <c r="D304" s="1598"/>
      <c r="E304" s="1549"/>
      <c r="F304" s="1599"/>
    </row>
    <row r="305" spans="1:6">
      <c r="A305" s="770"/>
      <c r="B305" s="189"/>
      <c r="C305" s="1546"/>
      <c r="D305" s="1548"/>
      <c r="E305" s="1549"/>
      <c r="F305" s="1550"/>
    </row>
    <row r="306" spans="1:6" s="57" customFormat="1">
      <c r="A306" s="1552"/>
      <c r="B306" s="1553"/>
      <c r="C306" s="1554"/>
      <c r="D306" s="1555"/>
      <c r="E306" s="1556" t="s">
        <v>48</v>
      </c>
      <c r="F306" s="1557">
        <f>SUM(F250:F305)</f>
        <v>0</v>
      </c>
    </row>
    <row r="307" spans="1:6">
      <c r="A307" s="458"/>
      <c r="B307" s="198"/>
      <c r="C307" s="1546"/>
      <c r="D307" s="177"/>
      <c r="E307" s="804"/>
      <c r="F307" s="1605"/>
    </row>
    <row r="308" spans="1:6" s="172" customFormat="1">
      <c r="A308" s="1600"/>
      <c r="B308" s="462" t="s">
        <v>340</v>
      </c>
      <c r="C308" s="294"/>
      <c r="D308" s="347"/>
      <c r="E308" s="1551"/>
      <c r="F308" s="1601"/>
    </row>
    <row r="309" spans="1:6" s="172" customFormat="1">
      <c r="A309" s="1600"/>
      <c r="B309" s="461"/>
      <c r="C309" s="294"/>
      <c r="D309" s="347"/>
      <c r="E309" s="1551"/>
      <c r="F309" s="1601"/>
    </row>
    <row r="310" spans="1:6" s="172" customFormat="1" ht="38.25">
      <c r="A310" s="1155" t="s">
        <v>445</v>
      </c>
      <c r="B310" s="1523" t="s">
        <v>446</v>
      </c>
      <c r="C310" s="294" t="s">
        <v>96</v>
      </c>
      <c r="D310" s="463">
        <v>60</v>
      </c>
      <c r="E310" s="804"/>
      <c r="F310" s="1550">
        <f>D310*E310</f>
        <v>0</v>
      </c>
    </row>
    <row r="311" spans="1:6" s="172" customFormat="1">
      <c r="A311" s="1600"/>
      <c r="B311" s="69"/>
      <c r="C311" s="294"/>
      <c r="D311" s="177"/>
      <c r="E311" s="804"/>
      <c r="F311" s="1550"/>
    </row>
    <row r="312" spans="1:6" s="172" customFormat="1">
      <c r="A312" s="1606"/>
      <c r="B312" s="197" t="s">
        <v>200</v>
      </c>
      <c r="C312" s="1583"/>
      <c r="D312" s="196"/>
      <c r="E312" s="1607"/>
      <c r="F312" s="1550"/>
    </row>
    <row r="313" spans="1:6" s="172" customFormat="1">
      <c r="A313" s="1606"/>
      <c r="B313" s="197"/>
      <c r="C313" s="1583"/>
      <c r="D313" s="196"/>
      <c r="E313" s="1607"/>
      <c r="F313" s="1550"/>
    </row>
    <row r="314" spans="1:6" s="172" customFormat="1" ht="27.95" customHeight="1">
      <c r="A314" s="458"/>
      <c r="B314" s="184" t="s">
        <v>342</v>
      </c>
      <c r="C314" s="1546"/>
      <c r="D314" s="186"/>
      <c r="E314" s="804"/>
      <c r="F314" s="1550"/>
    </row>
    <row r="315" spans="1:6" s="172" customFormat="1">
      <c r="A315" s="458"/>
      <c r="B315" s="189"/>
      <c r="C315" s="1546"/>
      <c r="D315" s="186"/>
      <c r="E315" s="804"/>
      <c r="F315" s="1550"/>
    </row>
    <row r="316" spans="1:6" s="172" customFormat="1" ht="25.5">
      <c r="A316" s="458" t="s">
        <v>202</v>
      </c>
      <c r="B316" s="198" t="s">
        <v>203</v>
      </c>
      <c r="C316" s="1546" t="s">
        <v>96</v>
      </c>
      <c r="D316" s="190">
        <v>31.2</v>
      </c>
      <c r="E316" s="804"/>
      <c r="F316" s="1550">
        <f>D316*E316</f>
        <v>0</v>
      </c>
    </row>
    <row r="317" spans="1:6" s="172" customFormat="1">
      <c r="A317" s="458"/>
      <c r="B317" s="189"/>
      <c r="C317" s="1546"/>
      <c r="D317" s="1548"/>
      <c r="E317" s="1549"/>
      <c r="F317" s="1550"/>
    </row>
    <row r="318" spans="1:6" s="172" customFormat="1">
      <c r="A318" s="458"/>
      <c r="B318" s="175" t="s">
        <v>199</v>
      </c>
      <c r="C318" s="1546"/>
      <c r="D318" s="177"/>
      <c r="E318" s="804"/>
      <c r="F318" s="1550"/>
    </row>
    <row r="319" spans="1:6" s="172" customFormat="1">
      <c r="A319" s="458"/>
      <c r="B319" s="175"/>
      <c r="C319" s="1546"/>
      <c r="D319" s="177"/>
      <c r="E319" s="804"/>
      <c r="F319" s="1550"/>
    </row>
    <row r="320" spans="1:6" s="172" customFormat="1" ht="38.25">
      <c r="A320" s="458"/>
      <c r="B320" s="199" t="s">
        <v>205</v>
      </c>
      <c r="C320" s="1546"/>
      <c r="D320" s="177"/>
      <c r="E320" s="804"/>
      <c r="F320" s="1550"/>
    </row>
    <row r="321" spans="1:6" s="172" customFormat="1">
      <c r="A321" s="458"/>
      <c r="B321" s="189"/>
      <c r="C321" s="1546"/>
      <c r="D321" s="177"/>
      <c r="E321" s="804"/>
      <c r="F321" s="1550"/>
    </row>
    <row r="322" spans="1:6" s="172" customFormat="1" ht="25.5">
      <c r="A322" s="458" t="s">
        <v>206</v>
      </c>
      <c r="B322" s="198" t="s">
        <v>207</v>
      </c>
      <c r="C322" s="1546" t="s">
        <v>96</v>
      </c>
      <c r="D322" s="177">
        <v>31.2</v>
      </c>
      <c r="E322" s="804"/>
      <c r="F322" s="1550">
        <f>D322*E322</f>
        <v>0</v>
      </c>
    </row>
    <row r="323" spans="1:6" s="172" customFormat="1">
      <c r="A323" s="458"/>
      <c r="B323" s="198"/>
      <c r="C323" s="1546"/>
      <c r="D323" s="177"/>
      <c r="E323" s="804"/>
      <c r="F323" s="1550"/>
    </row>
    <row r="324" spans="1:6" s="172" customFormat="1">
      <c r="A324" s="458"/>
      <c r="B324" s="1608" t="s">
        <v>343</v>
      </c>
      <c r="C324" s="1546"/>
      <c r="D324" s="177"/>
      <c r="E324" s="804"/>
      <c r="F324" s="1550"/>
    </row>
    <row r="325" spans="1:6" s="172" customFormat="1">
      <c r="A325" s="458"/>
      <c r="B325" s="187"/>
      <c r="C325" s="1546"/>
      <c r="D325" s="177"/>
      <c r="E325" s="804"/>
      <c r="F325" s="1550"/>
    </row>
    <row r="326" spans="1:6" s="172" customFormat="1">
      <c r="A326" s="918"/>
      <c r="B326" s="1563" t="s">
        <v>460</v>
      </c>
      <c r="C326" s="918"/>
      <c r="D326" s="1609"/>
      <c r="E326" s="1565"/>
      <c r="F326" s="1547"/>
    </row>
    <row r="327" spans="1:6" s="172" customFormat="1">
      <c r="A327" s="918"/>
      <c r="B327" s="1525"/>
      <c r="C327" s="918"/>
      <c r="D327" s="1609"/>
      <c r="E327" s="1565"/>
      <c r="F327" s="1547"/>
    </row>
    <row r="328" spans="1:6" s="172" customFormat="1" ht="76.5">
      <c r="A328" s="467"/>
      <c r="B328" s="921" t="s">
        <v>461</v>
      </c>
      <c r="C328" s="918"/>
      <c r="D328" s="1610"/>
      <c r="E328" s="1565"/>
      <c r="F328" s="1547"/>
    </row>
    <row r="329" spans="1:6" s="172" customFormat="1">
      <c r="A329" s="918"/>
      <c r="B329" s="1525"/>
      <c r="C329" s="918"/>
      <c r="D329" s="1609"/>
      <c r="E329" s="1565"/>
      <c r="F329" s="1547"/>
    </row>
    <row r="330" spans="1:6" s="172" customFormat="1" ht="25.5">
      <c r="A330" s="1079" t="s">
        <v>1602</v>
      </c>
      <c r="B330" s="904" t="s">
        <v>463</v>
      </c>
      <c r="C330" s="918" t="s">
        <v>31</v>
      </c>
      <c r="D330" s="1610">
        <v>1</v>
      </c>
      <c r="E330" s="804"/>
      <c r="F330" s="1550">
        <f>D330*E330</f>
        <v>0</v>
      </c>
    </row>
    <row r="331" spans="1:6" s="172" customFormat="1">
      <c r="A331" s="918"/>
      <c r="B331" s="919"/>
      <c r="C331" s="918"/>
      <c r="D331" s="1610"/>
      <c r="E331" s="1565"/>
      <c r="F331" s="1547"/>
    </row>
    <row r="332" spans="1:6" s="172" customFormat="1">
      <c r="A332" s="1079"/>
      <c r="B332" s="1563" t="s">
        <v>448</v>
      </c>
      <c r="C332" s="1546"/>
      <c r="D332" s="1558"/>
      <c r="E332" s="804"/>
      <c r="F332" s="1550"/>
    </row>
    <row r="333" spans="1:6" s="172" customFormat="1">
      <c r="A333" s="458"/>
      <c r="B333" s="187"/>
      <c r="C333" s="1546"/>
      <c r="D333" s="1558"/>
      <c r="E333" s="804"/>
      <c r="F333" s="1550"/>
    </row>
    <row r="334" spans="1:6" s="172" customFormat="1" ht="51">
      <c r="A334" s="1079" t="s">
        <v>1603</v>
      </c>
      <c r="B334" s="187" t="s">
        <v>1604</v>
      </c>
      <c r="C334" s="1546" t="s">
        <v>96</v>
      </c>
      <c r="D334" s="177">
        <v>53.1</v>
      </c>
      <c r="E334" s="804"/>
      <c r="F334" s="1550">
        <f>D334*E334</f>
        <v>0</v>
      </c>
    </row>
    <row r="335" spans="1:6" s="172" customFormat="1">
      <c r="A335" s="458"/>
      <c r="B335" s="198"/>
      <c r="C335" s="1546"/>
      <c r="D335" s="177"/>
      <c r="E335" s="804"/>
      <c r="F335" s="1550"/>
    </row>
    <row r="336" spans="1:6" ht="63.75">
      <c r="A336" s="1079" t="s">
        <v>1605</v>
      </c>
      <c r="B336" s="66" t="s">
        <v>451</v>
      </c>
      <c r="C336" s="1546" t="s">
        <v>96</v>
      </c>
      <c r="D336" s="177">
        <v>31.2</v>
      </c>
      <c r="E336" s="804"/>
      <c r="F336" s="1550">
        <f>D336*E336</f>
        <v>0</v>
      </c>
    </row>
    <row r="337" spans="1:6" ht="12.75" customHeight="1">
      <c r="A337" s="1079"/>
      <c r="B337" s="66"/>
      <c r="C337" s="1546"/>
      <c r="D337" s="1558"/>
      <c r="E337" s="804"/>
      <c r="F337" s="1550"/>
    </row>
    <row r="338" spans="1:6" ht="12.75" customHeight="1">
      <c r="A338" s="1079" t="s">
        <v>1606</v>
      </c>
      <c r="B338" s="1525" t="s">
        <v>1607</v>
      </c>
      <c r="C338" s="918" t="s">
        <v>209</v>
      </c>
      <c r="D338" s="1513">
        <v>12</v>
      </c>
      <c r="E338" s="804"/>
      <c r="F338" s="1550">
        <f>D338*E338</f>
        <v>0</v>
      </c>
    </row>
    <row r="339" spans="1:6" ht="12.75" customHeight="1">
      <c r="A339" s="1079"/>
      <c r="B339" s="1525"/>
      <c r="C339" s="918"/>
      <c r="D339" s="1513"/>
      <c r="E339" s="1562"/>
      <c r="F339" s="1550"/>
    </row>
    <row r="340" spans="1:6" ht="12.75" customHeight="1">
      <c r="A340" s="1611"/>
      <c r="B340" s="1563" t="s">
        <v>471</v>
      </c>
      <c r="C340" s="1611"/>
      <c r="D340" s="1612"/>
      <c r="E340" s="1613"/>
      <c r="F340" s="1547"/>
    </row>
    <row r="341" spans="1:6" ht="12.75" customHeight="1">
      <c r="A341" s="1611"/>
      <c r="B341" s="1059"/>
      <c r="C341" s="1611"/>
      <c r="D341" s="1612"/>
      <c r="E341" s="1613"/>
      <c r="F341" s="1547"/>
    </row>
    <row r="342" spans="1:6" ht="54.95" customHeight="1">
      <c r="A342" s="1079" t="s">
        <v>1608</v>
      </c>
      <c r="B342" s="1525" t="s">
        <v>1609</v>
      </c>
      <c r="C342" s="918" t="s">
        <v>155</v>
      </c>
      <c r="D342" s="1610">
        <v>1</v>
      </c>
      <c r="E342" s="804"/>
      <c r="F342" s="1550">
        <f>D342*E342</f>
        <v>0</v>
      </c>
    </row>
    <row r="343" spans="1:6" ht="12.75" customHeight="1">
      <c r="A343" s="168"/>
      <c r="B343" s="202"/>
      <c r="C343" s="1583"/>
      <c r="D343" s="204"/>
      <c r="E343" s="1607"/>
      <c r="F343" s="1550"/>
    </row>
    <row r="344" spans="1:6" ht="12.75" customHeight="1">
      <c r="A344" s="168"/>
      <c r="B344" s="197"/>
      <c r="C344" s="1583"/>
      <c r="D344" s="206"/>
      <c r="E344" s="1607"/>
      <c r="F344" s="1550"/>
    </row>
    <row r="345" spans="1:6" ht="12.75" customHeight="1">
      <c r="A345" s="168"/>
      <c r="B345" s="205"/>
      <c r="C345" s="1583"/>
      <c r="D345" s="206"/>
      <c r="E345" s="1607"/>
      <c r="F345" s="1550"/>
    </row>
    <row r="346" spans="1:6">
      <c r="A346" s="168"/>
      <c r="B346" s="940"/>
      <c r="C346" s="1583"/>
      <c r="D346" s="206"/>
      <c r="E346" s="1607"/>
      <c r="F346" s="1550"/>
    </row>
    <row r="347" spans="1:6" ht="12.75" customHeight="1">
      <c r="A347" s="168"/>
      <c r="B347" s="205"/>
      <c r="C347" s="1583"/>
      <c r="D347" s="206"/>
      <c r="E347" s="1607"/>
      <c r="F347" s="1550"/>
    </row>
    <row r="348" spans="1:6" s="1614" customFormat="1">
      <c r="A348" s="1079"/>
      <c r="B348" s="1523"/>
      <c r="C348" s="898"/>
      <c r="D348" s="1503"/>
      <c r="E348" s="804"/>
      <c r="F348" s="1550"/>
    </row>
    <row r="349" spans="1:6" s="172" customFormat="1">
      <c r="A349" s="1079"/>
      <c r="B349" s="1563"/>
      <c r="C349" s="918"/>
      <c r="D349" s="778"/>
      <c r="E349" s="1565"/>
      <c r="F349" s="1550"/>
    </row>
    <row r="350" spans="1:6" s="1614" customFormat="1">
      <c r="A350" s="918"/>
      <c r="B350" s="1523"/>
      <c r="C350" s="898"/>
      <c r="D350" s="1164"/>
      <c r="E350" s="1562"/>
      <c r="F350" s="1547"/>
    </row>
    <row r="351" spans="1:6">
      <c r="A351" s="1600"/>
      <c r="B351" s="69"/>
      <c r="C351" s="189"/>
      <c r="D351" s="186"/>
      <c r="E351" s="804"/>
      <c r="F351" s="1547"/>
    </row>
    <row r="352" spans="1:6" s="57" customFormat="1">
      <c r="A352" s="1552"/>
      <c r="B352" s="1553"/>
      <c r="C352" s="1615"/>
      <c r="D352" s="1555"/>
      <c r="E352" s="1556" t="s">
        <v>48</v>
      </c>
      <c r="F352" s="1557">
        <f>SUM(F336:F351)</f>
        <v>0</v>
      </c>
    </row>
    <row r="353" spans="1:6">
      <c r="A353" s="294"/>
      <c r="B353" s="69"/>
      <c r="C353" s="189"/>
      <c r="D353" s="186"/>
      <c r="E353" s="804"/>
      <c r="F353" s="1547"/>
    </row>
    <row r="354" spans="1:6">
      <c r="A354" s="294"/>
      <c r="B354" s="69" t="s">
        <v>70</v>
      </c>
      <c r="C354" s="189"/>
      <c r="D354" s="186"/>
      <c r="E354" s="804"/>
      <c r="F354" s="1547"/>
    </row>
    <row r="355" spans="1:6">
      <c r="A355" s="294"/>
      <c r="B355" s="69"/>
      <c r="C355" s="189"/>
      <c r="D355" s="186"/>
      <c r="E355" s="804"/>
      <c r="F355" s="1547"/>
    </row>
    <row r="356" spans="1:6">
      <c r="A356" s="294"/>
      <c r="B356" s="164" t="s">
        <v>1610</v>
      </c>
      <c r="C356" s="189"/>
      <c r="D356" s="186"/>
      <c r="E356" s="804"/>
      <c r="F356" s="1547">
        <f>F65</f>
        <v>0</v>
      </c>
    </row>
    <row r="357" spans="1:6">
      <c r="A357" s="294"/>
      <c r="B357" s="164" t="s">
        <v>1611</v>
      </c>
      <c r="C357" s="189"/>
      <c r="D357" s="186"/>
      <c r="E357" s="804"/>
      <c r="F357" s="1547">
        <f>F126</f>
        <v>0</v>
      </c>
    </row>
    <row r="358" spans="1:6">
      <c r="A358" s="294"/>
      <c r="B358" s="164" t="s">
        <v>1612</v>
      </c>
      <c r="C358" s="189"/>
      <c r="D358" s="186"/>
      <c r="E358" s="804"/>
      <c r="F358" s="1547">
        <f>F193</f>
        <v>0</v>
      </c>
    </row>
    <row r="359" spans="1:6">
      <c r="A359" s="294"/>
      <c r="B359" s="164" t="s">
        <v>1613</v>
      </c>
      <c r="C359" s="189"/>
      <c r="D359" s="186"/>
      <c r="E359" s="804"/>
      <c r="F359" s="1547">
        <f>F249</f>
        <v>0</v>
      </c>
    </row>
    <row r="360" spans="1:6">
      <c r="A360" s="294"/>
      <c r="B360" s="164" t="s">
        <v>1614</v>
      </c>
      <c r="C360" s="189"/>
      <c r="D360" s="186"/>
      <c r="E360" s="804"/>
      <c r="F360" s="1547">
        <f>F306</f>
        <v>0</v>
      </c>
    </row>
    <row r="361" spans="1:6">
      <c r="A361" s="294"/>
      <c r="B361" s="164" t="s">
        <v>1615</v>
      </c>
      <c r="C361" s="189"/>
      <c r="D361" s="186"/>
      <c r="E361" s="804"/>
      <c r="F361" s="1547">
        <f>F352</f>
        <v>0</v>
      </c>
    </row>
    <row r="362" spans="1:6">
      <c r="A362" s="294"/>
      <c r="B362" s="164"/>
      <c r="C362" s="189"/>
      <c r="D362" s="186"/>
      <c r="E362" s="804"/>
      <c r="F362" s="1550"/>
    </row>
    <row r="363" spans="1:6">
      <c r="A363" s="294"/>
      <c r="B363" s="164"/>
      <c r="C363" s="189"/>
      <c r="D363" s="186"/>
      <c r="E363" s="804"/>
      <c r="F363" s="1550"/>
    </row>
    <row r="364" spans="1:6">
      <c r="A364" s="294"/>
      <c r="B364" s="164"/>
      <c r="C364" s="189"/>
      <c r="D364" s="186"/>
      <c r="E364" s="804"/>
      <c r="F364" s="1550"/>
    </row>
    <row r="365" spans="1:6">
      <c r="A365" s="294"/>
      <c r="B365" s="164"/>
      <c r="C365" s="189"/>
      <c r="D365" s="186"/>
      <c r="E365" s="804"/>
      <c r="F365" s="1550"/>
    </row>
    <row r="366" spans="1:6">
      <c r="A366" s="294"/>
      <c r="B366" s="164"/>
      <c r="C366" s="189"/>
      <c r="D366" s="186"/>
      <c r="E366" s="804"/>
      <c r="F366" s="1550"/>
    </row>
    <row r="367" spans="1:6">
      <c r="A367" s="294"/>
      <c r="B367" s="164"/>
      <c r="C367" s="189"/>
      <c r="D367" s="186"/>
      <c r="E367" s="804"/>
      <c r="F367" s="1550"/>
    </row>
    <row r="368" spans="1:6">
      <c r="A368" s="294"/>
      <c r="B368" s="164"/>
      <c r="C368" s="189"/>
      <c r="D368" s="186"/>
      <c r="E368" s="804"/>
      <c r="F368" s="1550"/>
    </row>
    <row r="369" spans="1:6">
      <c r="A369" s="294"/>
      <c r="B369" s="164"/>
      <c r="C369" s="189"/>
      <c r="D369" s="186"/>
      <c r="E369" s="804"/>
      <c r="F369" s="1550"/>
    </row>
    <row r="370" spans="1:6">
      <c r="A370" s="294"/>
      <c r="B370" s="164"/>
      <c r="C370" s="189"/>
      <c r="D370" s="186"/>
      <c r="E370" s="804"/>
      <c r="F370" s="1550"/>
    </row>
    <row r="371" spans="1:6">
      <c r="A371" s="294"/>
      <c r="B371" s="164"/>
      <c r="C371" s="189"/>
      <c r="D371" s="186"/>
      <c r="E371" s="804"/>
      <c r="F371" s="1550"/>
    </row>
    <row r="372" spans="1:6">
      <c r="A372" s="294"/>
      <c r="B372" s="164"/>
      <c r="C372" s="189"/>
      <c r="D372" s="186"/>
      <c r="E372" s="804"/>
      <c r="F372" s="1550"/>
    </row>
    <row r="373" spans="1:6">
      <c r="A373" s="294"/>
      <c r="B373" s="164"/>
      <c r="C373" s="189"/>
      <c r="D373" s="186"/>
      <c r="E373" s="804"/>
      <c r="F373" s="1550"/>
    </row>
    <row r="374" spans="1:6">
      <c r="A374" s="294"/>
      <c r="B374" s="164"/>
      <c r="C374" s="189"/>
      <c r="D374" s="186"/>
      <c r="E374" s="804"/>
      <c r="F374" s="1550"/>
    </row>
    <row r="375" spans="1:6">
      <c r="A375" s="294"/>
      <c r="B375" s="164"/>
      <c r="C375" s="189"/>
      <c r="D375" s="186"/>
      <c r="E375" s="804"/>
      <c r="F375" s="1550"/>
    </row>
    <row r="376" spans="1:6">
      <c r="A376" s="294"/>
      <c r="B376" s="164"/>
      <c r="C376" s="189"/>
      <c r="D376" s="186"/>
      <c r="E376" s="804"/>
      <c r="F376" s="1550"/>
    </row>
    <row r="377" spans="1:6">
      <c r="A377" s="294"/>
      <c r="B377" s="164"/>
      <c r="C377" s="189"/>
      <c r="D377" s="186"/>
      <c r="E377" s="804"/>
      <c r="F377" s="1550"/>
    </row>
    <row r="378" spans="1:6">
      <c r="A378" s="294"/>
      <c r="B378" s="164"/>
      <c r="C378" s="189"/>
      <c r="D378" s="186"/>
      <c r="E378" s="804"/>
      <c r="F378" s="1550"/>
    </row>
    <row r="379" spans="1:6">
      <c r="A379" s="294"/>
      <c r="B379" s="164"/>
      <c r="C379" s="189"/>
      <c r="D379" s="186"/>
      <c r="E379" s="804"/>
      <c r="F379" s="1550"/>
    </row>
    <row r="380" spans="1:6">
      <c r="A380" s="294"/>
      <c r="B380" s="164"/>
      <c r="C380" s="189"/>
      <c r="D380" s="186"/>
      <c r="E380" s="804"/>
      <c r="F380" s="1550"/>
    </row>
    <row r="381" spans="1:6">
      <c r="A381" s="294"/>
      <c r="B381" s="164"/>
      <c r="C381" s="189"/>
      <c r="D381" s="186"/>
      <c r="E381" s="804"/>
      <c r="F381" s="1550"/>
    </row>
    <row r="382" spans="1:6">
      <c r="A382" s="294"/>
      <c r="B382" s="164"/>
      <c r="C382" s="189"/>
      <c r="D382" s="186"/>
      <c r="E382" s="804"/>
      <c r="F382" s="1550"/>
    </row>
    <row r="383" spans="1:6">
      <c r="A383" s="294"/>
      <c r="B383" s="164"/>
      <c r="C383" s="189"/>
      <c r="D383" s="186"/>
      <c r="E383" s="804"/>
      <c r="F383" s="1550"/>
    </row>
    <row r="384" spans="1:6">
      <c r="A384" s="294"/>
      <c r="B384" s="164"/>
      <c r="C384" s="189"/>
      <c r="D384" s="186"/>
      <c r="E384" s="804"/>
      <c r="F384" s="1550"/>
    </row>
    <row r="385" spans="1:6">
      <c r="A385" s="294"/>
      <c r="B385" s="164"/>
      <c r="C385" s="189"/>
      <c r="D385" s="186"/>
      <c r="E385" s="804"/>
      <c r="F385" s="1550"/>
    </row>
    <row r="386" spans="1:6">
      <c r="A386" s="294"/>
      <c r="B386" s="164"/>
      <c r="C386" s="189"/>
      <c r="D386" s="186"/>
      <c r="E386" s="804"/>
      <c r="F386" s="1550"/>
    </row>
    <row r="387" spans="1:6">
      <c r="A387" s="294"/>
      <c r="B387" s="164"/>
      <c r="C387" s="189"/>
      <c r="D387" s="186"/>
      <c r="E387" s="804"/>
      <c r="F387" s="1550"/>
    </row>
    <row r="388" spans="1:6">
      <c r="A388" s="294"/>
      <c r="B388" s="164"/>
      <c r="C388" s="189"/>
      <c r="D388" s="186"/>
      <c r="E388" s="804"/>
      <c r="F388" s="1550"/>
    </row>
    <row r="389" spans="1:6">
      <c r="A389" s="294"/>
      <c r="B389" s="164"/>
      <c r="C389" s="189"/>
      <c r="D389" s="186"/>
      <c r="E389" s="804"/>
      <c r="F389" s="1550"/>
    </row>
    <row r="390" spans="1:6">
      <c r="A390" s="294"/>
      <c r="B390" s="164"/>
      <c r="C390" s="189"/>
      <c r="D390" s="186"/>
      <c r="E390" s="804"/>
      <c r="F390" s="1550"/>
    </row>
    <row r="391" spans="1:6">
      <c r="A391" s="294"/>
      <c r="B391" s="164"/>
      <c r="C391" s="189"/>
      <c r="D391" s="186"/>
      <c r="E391" s="804"/>
      <c r="F391" s="1550"/>
    </row>
    <row r="392" spans="1:6">
      <c r="A392" s="294"/>
      <c r="B392" s="164"/>
      <c r="C392" s="189"/>
      <c r="D392" s="186"/>
      <c r="E392" s="804"/>
      <c r="F392" s="1550"/>
    </row>
    <row r="393" spans="1:6">
      <c r="A393" s="294"/>
      <c r="B393" s="164"/>
      <c r="C393" s="189"/>
      <c r="D393" s="186"/>
      <c r="E393" s="804"/>
      <c r="F393" s="1550"/>
    </row>
    <row r="394" spans="1:6">
      <c r="A394" s="294"/>
      <c r="B394" s="164"/>
      <c r="C394" s="189"/>
      <c r="D394" s="186"/>
      <c r="E394" s="804"/>
      <c r="F394" s="1550"/>
    </row>
    <row r="395" spans="1:6">
      <c r="A395" s="294"/>
      <c r="B395" s="164"/>
      <c r="C395" s="189"/>
      <c r="D395" s="186"/>
      <c r="E395" s="804"/>
      <c r="F395" s="1550"/>
    </row>
    <row r="396" spans="1:6">
      <c r="A396" s="294"/>
      <c r="B396" s="164"/>
      <c r="C396" s="189"/>
      <c r="D396" s="186"/>
      <c r="E396" s="804"/>
      <c r="F396" s="1550"/>
    </row>
    <row r="397" spans="1:6">
      <c r="A397" s="294"/>
      <c r="B397" s="164"/>
      <c r="C397" s="189"/>
      <c r="D397" s="186"/>
      <c r="E397" s="804"/>
      <c r="F397" s="1550"/>
    </row>
    <row r="398" spans="1:6">
      <c r="A398" s="294"/>
      <c r="B398" s="164"/>
      <c r="C398" s="189"/>
      <c r="D398" s="186"/>
      <c r="E398" s="804"/>
      <c r="F398" s="1550"/>
    </row>
    <row r="399" spans="1:6">
      <c r="A399" s="294"/>
      <c r="B399" s="164"/>
      <c r="C399" s="189"/>
      <c r="D399" s="186"/>
      <c r="E399" s="804"/>
      <c r="F399" s="1550"/>
    </row>
    <row r="400" spans="1:6">
      <c r="A400" s="294"/>
      <c r="B400" s="164"/>
      <c r="C400" s="189"/>
      <c r="D400" s="186"/>
      <c r="E400" s="804"/>
      <c r="F400" s="1550"/>
    </row>
    <row r="401" spans="1:6">
      <c r="A401" s="294"/>
      <c r="B401" s="164"/>
      <c r="C401" s="189"/>
      <c r="D401" s="186"/>
      <c r="E401" s="804"/>
      <c r="F401" s="1550"/>
    </row>
    <row r="402" spans="1:6">
      <c r="A402" s="294"/>
      <c r="B402" s="164"/>
      <c r="C402" s="189"/>
      <c r="D402" s="186"/>
      <c r="E402" s="804"/>
      <c r="F402" s="1550"/>
    </row>
    <row r="403" spans="1:6">
      <c r="A403" s="294"/>
      <c r="B403" s="164"/>
      <c r="C403" s="189"/>
      <c r="D403" s="186"/>
      <c r="E403" s="804"/>
      <c r="F403" s="1550"/>
    </row>
    <row r="404" spans="1:6">
      <c r="A404" s="294"/>
      <c r="B404" s="164"/>
      <c r="C404" s="189"/>
      <c r="D404" s="186"/>
      <c r="E404" s="804"/>
      <c r="F404" s="1550"/>
    </row>
    <row r="405" spans="1:6">
      <c r="A405" s="294"/>
      <c r="B405" s="164"/>
      <c r="C405" s="189"/>
      <c r="D405" s="186"/>
      <c r="E405" s="804"/>
      <c r="F405" s="1550"/>
    </row>
    <row r="406" spans="1:6">
      <c r="A406" s="294"/>
      <c r="B406" s="164"/>
      <c r="C406" s="189"/>
      <c r="D406" s="186"/>
      <c r="E406" s="804"/>
      <c r="F406" s="1550"/>
    </row>
    <row r="407" spans="1:6">
      <c r="A407" s="294"/>
      <c r="B407" s="164"/>
      <c r="C407" s="189"/>
      <c r="D407" s="186"/>
      <c r="E407" s="804"/>
      <c r="F407" s="1550"/>
    </row>
    <row r="408" spans="1:6">
      <c r="A408" s="294"/>
      <c r="B408" s="164"/>
      <c r="C408" s="189"/>
      <c r="D408" s="186"/>
      <c r="E408" s="804"/>
      <c r="F408" s="1550"/>
    </row>
    <row r="409" spans="1:6">
      <c r="A409" s="294"/>
      <c r="B409" s="164"/>
      <c r="C409" s="189"/>
      <c r="D409" s="186"/>
      <c r="E409" s="804"/>
      <c r="F409" s="1550"/>
    </row>
    <row r="410" spans="1:6">
      <c r="A410" s="294"/>
      <c r="B410" s="164"/>
      <c r="C410" s="189"/>
      <c r="D410" s="186"/>
      <c r="E410" s="804"/>
      <c r="F410" s="1550"/>
    </row>
    <row r="411" spans="1:6">
      <c r="A411" s="294"/>
      <c r="B411" s="164"/>
      <c r="C411" s="189"/>
      <c r="D411" s="186"/>
      <c r="E411" s="804"/>
      <c r="F411" s="1550"/>
    </row>
    <row r="412" spans="1:6">
      <c r="A412" s="294"/>
      <c r="B412" s="164"/>
      <c r="C412" s="189"/>
      <c r="D412" s="186"/>
      <c r="E412" s="804"/>
      <c r="F412" s="1550"/>
    </row>
    <row r="413" spans="1:6">
      <c r="A413" s="294"/>
      <c r="B413" s="164"/>
      <c r="C413" s="189"/>
      <c r="D413" s="186"/>
      <c r="E413" s="804"/>
      <c r="F413" s="1550"/>
    </row>
    <row r="414" spans="1:6">
      <c r="A414" s="294"/>
      <c r="B414" s="164"/>
      <c r="C414" s="189"/>
      <c r="D414" s="186"/>
      <c r="E414" s="804"/>
      <c r="F414" s="1550"/>
    </row>
    <row r="415" spans="1:6">
      <c r="A415" s="294"/>
      <c r="B415" s="164"/>
      <c r="C415" s="189"/>
      <c r="D415" s="186"/>
      <c r="E415" s="804"/>
      <c r="F415" s="1550"/>
    </row>
    <row r="416" spans="1:6">
      <c r="A416" s="294"/>
      <c r="B416" s="164"/>
      <c r="C416" s="189"/>
      <c r="D416" s="186"/>
      <c r="E416" s="804"/>
      <c r="F416" s="1550"/>
    </row>
    <row r="417" spans="1:6">
      <c r="A417" s="294"/>
      <c r="B417" s="164"/>
      <c r="C417" s="189"/>
      <c r="D417" s="186"/>
      <c r="E417" s="804"/>
      <c r="F417" s="1550"/>
    </row>
    <row r="418" spans="1:6">
      <c r="A418" s="294"/>
      <c r="B418" s="164"/>
      <c r="C418" s="189"/>
      <c r="D418" s="186"/>
      <c r="E418" s="804"/>
      <c r="F418" s="1550"/>
    </row>
    <row r="419" spans="1:6">
      <c r="A419" s="294"/>
      <c r="B419" s="164"/>
      <c r="C419" s="189"/>
      <c r="D419" s="186"/>
      <c r="E419" s="804"/>
      <c r="F419" s="1550"/>
    </row>
    <row r="420" spans="1:6">
      <c r="A420" s="294"/>
      <c r="B420" s="164"/>
      <c r="C420" s="189"/>
      <c r="D420" s="186"/>
      <c r="E420" s="804"/>
      <c r="F420" s="1550"/>
    </row>
    <row r="421" spans="1:6">
      <c r="A421" s="294"/>
      <c r="B421" s="164"/>
      <c r="C421" s="189"/>
      <c r="D421" s="186"/>
      <c r="E421" s="804"/>
      <c r="F421" s="1550"/>
    </row>
    <row r="422" spans="1:6">
      <c r="A422" s="294"/>
      <c r="B422" s="69"/>
      <c r="C422" s="189"/>
      <c r="D422" s="186"/>
      <c r="E422" s="804"/>
      <c r="F422" s="1550"/>
    </row>
    <row r="423" spans="1:6">
      <c r="A423" s="50"/>
      <c r="B423" s="51"/>
      <c r="C423" s="1616"/>
      <c r="D423" s="53"/>
      <c r="E423" s="1617" t="s">
        <v>71</v>
      </c>
      <c r="F423" s="1618">
        <f>SUM(F354:F422)</f>
        <v>0</v>
      </c>
    </row>
    <row r="424" spans="1:6">
      <c r="B424" s="63"/>
      <c r="C424" s="392"/>
      <c r="D424" s="304"/>
      <c r="E424" s="1619"/>
      <c r="F424" s="1620"/>
    </row>
    <row r="425" spans="1:6">
      <c r="B425" s="63"/>
      <c r="C425" s="392"/>
      <c r="D425" s="304"/>
      <c r="E425" s="1619"/>
      <c r="F425" s="1620"/>
    </row>
    <row r="426" spans="1:6">
      <c r="B426" s="63"/>
      <c r="C426" s="392"/>
      <c r="D426" s="304"/>
      <c r="E426" s="1619"/>
      <c r="F426" s="1620"/>
    </row>
    <row r="427" spans="1:6">
      <c r="B427" s="63"/>
      <c r="C427" s="82"/>
      <c r="D427" s="304"/>
      <c r="E427" s="1619"/>
      <c r="F427" s="1620"/>
    </row>
    <row r="428" spans="1:6">
      <c r="B428" s="63"/>
      <c r="C428" s="82"/>
      <c r="D428" s="304"/>
      <c r="E428" s="1619"/>
      <c r="F428" s="1620"/>
    </row>
    <row r="429" spans="1:6">
      <c r="B429" s="63"/>
      <c r="C429" s="82"/>
      <c r="D429" s="304"/>
      <c r="E429" s="1619"/>
      <c r="F429" s="1620"/>
    </row>
    <row r="430" spans="1:6">
      <c r="B430" s="63"/>
      <c r="C430" s="82"/>
      <c r="D430" s="304"/>
      <c r="E430" s="1619"/>
      <c r="F430" s="1620"/>
    </row>
    <row r="431" spans="1:6">
      <c r="B431" s="63"/>
      <c r="C431" s="82"/>
      <c r="D431" s="304"/>
      <c r="E431" s="1619"/>
      <c r="F431" s="1620"/>
    </row>
    <row r="432" spans="1:6">
      <c r="B432" s="63"/>
      <c r="C432" s="82"/>
      <c r="D432" s="304"/>
      <c r="E432" s="1619"/>
      <c r="F432" s="1620"/>
    </row>
    <row r="433" spans="2:6">
      <c r="B433" s="63"/>
      <c r="C433" s="82"/>
      <c r="D433" s="304"/>
      <c r="E433" s="1619"/>
      <c r="F433" s="1620"/>
    </row>
    <row r="434" spans="2:6">
      <c r="B434" s="63"/>
      <c r="C434" s="82"/>
      <c r="D434" s="304"/>
      <c r="E434" s="1619"/>
      <c r="F434" s="1620"/>
    </row>
    <row r="435" spans="2:6">
      <c r="B435" s="63"/>
      <c r="C435" s="82"/>
      <c r="D435" s="304"/>
      <c r="E435" s="1619"/>
      <c r="F435" s="1620"/>
    </row>
    <row r="436" spans="2:6">
      <c r="B436" s="63"/>
      <c r="C436" s="82"/>
      <c r="D436" s="306"/>
      <c r="E436" s="1619"/>
      <c r="F436" s="1620"/>
    </row>
    <row r="437" spans="2:6">
      <c r="B437" s="63"/>
      <c r="C437" s="82"/>
      <c r="D437" s="306"/>
      <c r="E437" s="1619"/>
      <c r="F437" s="1620"/>
    </row>
    <row r="438" spans="2:6">
      <c r="B438" s="63"/>
      <c r="C438" s="82"/>
      <c r="D438" s="306"/>
      <c r="E438" s="1619"/>
      <c r="F438" s="1620"/>
    </row>
    <row r="439" spans="2:6">
      <c r="B439" s="63"/>
      <c r="C439" s="82"/>
      <c r="D439" s="306"/>
      <c r="E439" s="1619"/>
      <c r="F439" s="1620"/>
    </row>
    <row r="440" spans="2:6">
      <c r="B440" s="63"/>
      <c r="C440" s="82"/>
      <c r="D440" s="306"/>
      <c r="E440" s="1619"/>
      <c r="F440" s="1620"/>
    </row>
    <row r="441" spans="2:6">
      <c r="B441" s="63"/>
      <c r="C441" s="82"/>
      <c r="D441" s="306"/>
      <c r="E441" s="1619"/>
      <c r="F441" s="1620"/>
    </row>
    <row r="442" spans="2:6">
      <c r="B442" s="63"/>
      <c r="C442" s="82"/>
      <c r="D442" s="306"/>
      <c r="E442" s="1619"/>
      <c r="F442" s="1620"/>
    </row>
    <row r="443" spans="2:6">
      <c r="B443" s="63"/>
      <c r="C443" s="82"/>
      <c r="D443" s="306"/>
      <c r="E443" s="1619"/>
      <c r="F443" s="1620"/>
    </row>
    <row r="444" spans="2:6">
      <c r="B444" s="63"/>
      <c r="C444" s="82"/>
      <c r="D444" s="306"/>
      <c r="E444" s="1619"/>
      <c r="F444" s="1620"/>
    </row>
    <row r="445" spans="2:6">
      <c r="B445" s="63"/>
      <c r="C445" s="82"/>
      <c r="D445" s="306"/>
      <c r="E445" s="1619"/>
      <c r="F445" s="1620"/>
    </row>
    <row r="446" spans="2:6">
      <c r="B446" s="63"/>
      <c r="C446" s="82"/>
      <c r="D446" s="306"/>
      <c r="E446" s="1619"/>
      <c r="F446" s="1620"/>
    </row>
    <row r="447" spans="2:6">
      <c r="B447" s="63"/>
      <c r="C447" s="82"/>
      <c r="D447" s="306"/>
      <c r="E447" s="1619"/>
      <c r="F447" s="1620"/>
    </row>
    <row r="448" spans="2:6">
      <c r="B448" s="63"/>
      <c r="C448" s="82"/>
      <c r="D448" s="306"/>
      <c r="E448" s="1619"/>
      <c r="F448" s="1620"/>
    </row>
    <row r="449" spans="2:6">
      <c r="B449" s="63"/>
      <c r="C449" s="82"/>
      <c r="D449" s="306"/>
      <c r="E449" s="1619"/>
      <c r="F449" s="1620"/>
    </row>
    <row r="450" spans="2:6">
      <c r="B450" s="63"/>
      <c r="C450" s="82"/>
      <c r="D450" s="306"/>
      <c r="E450" s="1619"/>
      <c r="F450" s="1620"/>
    </row>
    <row r="451" spans="2:6">
      <c r="B451" s="63"/>
      <c r="C451" s="82"/>
      <c r="D451" s="306"/>
      <c r="E451" s="1619"/>
      <c r="F451" s="1620"/>
    </row>
    <row r="452" spans="2:6">
      <c r="B452" s="63"/>
      <c r="C452" s="82"/>
      <c r="D452" s="306"/>
      <c r="E452" s="1619"/>
      <c r="F452" s="1620"/>
    </row>
    <row r="453" spans="2:6">
      <c r="B453" s="63"/>
      <c r="C453" s="82"/>
      <c r="D453" s="306"/>
      <c r="E453" s="1619"/>
      <c r="F453" s="1620"/>
    </row>
    <row r="454" spans="2:6">
      <c r="B454" s="63"/>
      <c r="C454" s="82"/>
      <c r="D454" s="306"/>
      <c r="E454" s="1619"/>
      <c r="F454" s="1620"/>
    </row>
    <row r="455" spans="2:6">
      <c r="B455" s="63"/>
      <c r="C455" s="82"/>
      <c r="D455" s="306"/>
      <c r="E455" s="1619"/>
      <c r="F455" s="1620"/>
    </row>
    <row r="456" spans="2:6">
      <c r="B456" s="63"/>
      <c r="C456" s="82"/>
      <c r="D456" s="306"/>
      <c r="E456" s="1619"/>
      <c r="F456" s="1620"/>
    </row>
    <row r="457" spans="2:6">
      <c r="B457" s="63"/>
      <c r="C457" s="82"/>
      <c r="D457" s="306"/>
      <c r="E457" s="1619"/>
      <c r="F457" s="1620"/>
    </row>
    <row r="458" spans="2:6">
      <c r="B458" s="63"/>
      <c r="C458" s="82"/>
      <c r="D458" s="306"/>
      <c r="E458" s="1619"/>
      <c r="F458" s="1620"/>
    </row>
    <row r="459" spans="2:6">
      <c r="B459" s="63"/>
      <c r="C459" s="82"/>
      <c r="D459" s="306"/>
      <c r="E459" s="1619"/>
      <c r="F459" s="1620"/>
    </row>
    <row r="460" spans="2:6">
      <c r="B460" s="63"/>
      <c r="C460" s="82"/>
      <c r="D460" s="306"/>
      <c r="E460" s="1619"/>
      <c r="F460" s="1620"/>
    </row>
    <row r="461" spans="2:6">
      <c r="B461" s="63"/>
      <c r="C461" s="82"/>
      <c r="D461" s="306"/>
      <c r="E461" s="1619"/>
      <c r="F461" s="1620"/>
    </row>
    <row r="462" spans="2:6">
      <c r="B462" s="63"/>
      <c r="C462" s="82"/>
      <c r="D462" s="306"/>
      <c r="E462" s="1619"/>
      <c r="F462" s="1620"/>
    </row>
    <row r="463" spans="2:6">
      <c r="B463" s="63"/>
      <c r="C463" s="82"/>
      <c r="D463" s="306"/>
      <c r="E463" s="1619"/>
      <c r="F463" s="1620"/>
    </row>
    <row r="464" spans="2:6">
      <c r="B464" s="63"/>
      <c r="C464" s="82"/>
      <c r="D464" s="306"/>
      <c r="E464" s="1619"/>
      <c r="F464" s="1620"/>
    </row>
    <row r="465" spans="2:6">
      <c r="B465" s="63"/>
      <c r="C465" s="82"/>
      <c r="D465" s="306"/>
      <c r="E465" s="1619"/>
      <c r="F465" s="1620"/>
    </row>
    <row r="466" spans="2:6">
      <c r="B466" s="63"/>
      <c r="C466" s="82"/>
      <c r="D466" s="306"/>
      <c r="E466" s="1619"/>
      <c r="F466" s="1620"/>
    </row>
    <row r="467" spans="2:6">
      <c r="B467" s="63"/>
      <c r="C467" s="82"/>
      <c r="D467" s="306"/>
      <c r="E467" s="1619"/>
      <c r="F467" s="1620"/>
    </row>
    <row r="468" spans="2:6">
      <c r="B468" s="63"/>
      <c r="C468" s="82"/>
      <c r="D468" s="306"/>
      <c r="E468" s="1619"/>
      <c r="F468" s="1620"/>
    </row>
    <row r="469" spans="2:6">
      <c r="B469" s="63"/>
      <c r="C469" s="82"/>
      <c r="D469" s="306"/>
      <c r="E469" s="1619"/>
      <c r="F469" s="1620"/>
    </row>
    <row r="470" spans="2:6">
      <c r="B470" s="63"/>
      <c r="C470" s="82"/>
      <c r="D470" s="306"/>
      <c r="E470" s="1619"/>
      <c r="F470" s="1620"/>
    </row>
    <row r="471" spans="2:6">
      <c r="B471" s="63"/>
      <c r="C471" s="82"/>
      <c r="D471" s="306"/>
      <c r="E471" s="1619"/>
      <c r="F471" s="1620"/>
    </row>
    <row r="472" spans="2:6">
      <c r="B472" s="63"/>
      <c r="C472" s="82"/>
      <c r="D472" s="306"/>
      <c r="E472" s="1619"/>
      <c r="F472" s="1620"/>
    </row>
    <row r="473" spans="2:6">
      <c r="B473" s="63"/>
      <c r="C473" s="82"/>
      <c r="D473" s="306"/>
      <c r="E473" s="1619"/>
      <c r="F473" s="1620"/>
    </row>
    <row r="474" spans="2:6">
      <c r="B474" s="63"/>
      <c r="C474" s="82"/>
      <c r="D474" s="306"/>
      <c r="E474" s="1619"/>
      <c r="F474" s="1620"/>
    </row>
    <row r="475" spans="2:6">
      <c r="B475" s="63"/>
      <c r="C475" s="82"/>
      <c r="D475" s="306"/>
      <c r="E475" s="1619"/>
      <c r="F475" s="1620"/>
    </row>
    <row r="476" spans="2:6">
      <c r="B476" s="63"/>
      <c r="C476" s="82"/>
      <c r="D476" s="306"/>
      <c r="E476" s="1619"/>
      <c r="F476" s="1620"/>
    </row>
    <row r="477" spans="2:6">
      <c r="B477" s="63"/>
      <c r="C477" s="82"/>
      <c r="D477" s="306"/>
      <c r="E477" s="1619"/>
      <c r="F477" s="1620"/>
    </row>
    <row r="478" spans="2:6">
      <c r="B478" s="63"/>
      <c r="C478" s="82"/>
      <c r="D478" s="306"/>
      <c r="E478" s="1619"/>
      <c r="F478" s="1620"/>
    </row>
    <row r="479" spans="2:6">
      <c r="B479" s="63"/>
      <c r="C479" s="82"/>
      <c r="D479" s="306"/>
      <c r="E479" s="1619"/>
      <c r="F479" s="1620"/>
    </row>
    <row r="480" spans="2:6">
      <c r="B480" s="63"/>
      <c r="C480" s="82"/>
      <c r="D480" s="306"/>
      <c r="E480" s="1619"/>
      <c r="F480" s="1620"/>
    </row>
    <row r="481" spans="2:6">
      <c r="B481" s="63"/>
      <c r="C481" s="82"/>
      <c r="D481" s="306"/>
      <c r="E481" s="1619"/>
      <c r="F481" s="1620"/>
    </row>
    <row r="482" spans="2:6">
      <c r="B482" s="63"/>
      <c r="C482" s="82"/>
      <c r="D482" s="306"/>
      <c r="E482" s="1619"/>
      <c r="F482" s="1620"/>
    </row>
    <row r="483" spans="2:6">
      <c r="B483" s="63"/>
      <c r="C483" s="82"/>
      <c r="D483" s="306"/>
      <c r="E483" s="1619"/>
      <c r="F483" s="1620"/>
    </row>
    <row r="484" spans="2:6">
      <c r="B484" s="63"/>
      <c r="C484" s="82"/>
      <c r="D484" s="306"/>
      <c r="E484" s="1619"/>
      <c r="F484" s="1620"/>
    </row>
    <row r="485" spans="2:6">
      <c r="B485" s="63"/>
      <c r="C485" s="82"/>
      <c r="D485" s="306"/>
      <c r="E485" s="1619"/>
      <c r="F485" s="1620"/>
    </row>
    <row r="486" spans="2:6">
      <c r="B486" s="63"/>
      <c r="C486" s="82"/>
      <c r="D486" s="306"/>
      <c r="E486" s="1619"/>
      <c r="F486" s="1620"/>
    </row>
    <row r="487" spans="2:6">
      <c r="B487" s="63"/>
      <c r="C487" s="82"/>
      <c r="D487" s="306"/>
      <c r="E487" s="1619"/>
      <c r="F487" s="1620"/>
    </row>
    <row r="488" spans="2:6">
      <c r="B488" s="63"/>
      <c r="C488" s="82"/>
      <c r="D488" s="306"/>
      <c r="E488" s="1619"/>
      <c r="F488" s="1620"/>
    </row>
    <row r="489" spans="2:6">
      <c r="B489" s="63"/>
      <c r="C489" s="82"/>
      <c r="D489" s="306"/>
      <c r="E489" s="1619"/>
      <c r="F489" s="1620"/>
    </row>
    <row r="490" spans="2:6">
      <c r="B490" s="63"/>
      <c r="C490" s="82"/>
      <c r="D490" s="306"/>
      <c r="E490" s="1619"/>
      <c r="F490" s="1620"/>
    </row>
    <row r="491" spans="2:6">
      <c r="B491" s="63"/>
      <c r="C491" s="82"/>
      <c r="D491" s="306"/>
      <c r="E491" s="1619"/>
      <c r="F491" s="1620"/>
    </row>
    <row r="492" spans="2:6">
      <c r="B492" s="63"/>
      <c r="C492" s="82"/>
      <c r="D492" s="306"/>
      <c r="E492" s="1619"/>
      <c r="F492" s="1620"/>
    </row>
    <row r="493" spans="2:6">
      <c r="B493" s="63"/>
      <c r="C493" s="82"/>
      <c r="D493" s="306"/>
      <c r="E493" s="1619"/>
      <c r="F493" s="1620"/>
    </row>
    <row r="494" spans="2:6">
      <c r="B494" s="63"/>
      <c r="C494" s="82"/>
      <c r="D494" s="306"/>
      <c r="E494" s="1619"/>
      <c r="F494" s="1620"/>
    </row>
    <row r="495" spans="2:6">
      <c r="B495" s="63"/>
      <c r="C495" s="82"/>
      <c r="D495" s="306"/>
      <c r="E495" s="1619"/>
      <c r="F495" s="1620"/>
    </row>
    <row r="496" spans="2:6">
      <c r="B496" s="63"/>
      <c r="C496" s="82"/>
      <c r="D496" s="306"/>
      <c r="E496" s="1619"/>
      <c r="F496" s="1620"/>
    </row>
    <row r="497" spans="2:6">
      <c r="B497" s="63"/>
      <c r="C497" s="82"/>
      <c r="D497" s="306"/>
      <c r="E497" s="1619"/>
      <c r="F497" s="1620"/>
    </row>
    <row r="498" spans="2:6">
      <c r="B498" s="63"/>
      <c r="C498" s="82"/>
      <c r="D498" s="306"/>
      <c r="E498" s="1619"/>
      <c r="F498" s="1620"/>
    </row>
    <row r="499" spans="2:6">
      <c r="B499" s="63"/>
      <c r="C499" s="82"/>
      <c r="D499" s="306"/>
      <c r="E499" s="1619"/>
      <c r="F499" s="1620"/>
    </row>
    <row r="500" spans="2:6">
      <c r="B500" s="63"/>
      <c r="C500" s="82"/>
      <c r="D500" s="306"/>
      <c r="E500" s="1619"/>
      <c r="F500" s="1620"/>
    </row>
    <row r="501" spans="2:6">
      <c r="B501" s="63"/>
      <c r="C501" s="82"/>
      <c r="D501" s="306"/>
      <c r="E501" s="1619"/>
      <c r="F501" s="1620"/>
    </row>
    <row r="502" spans="2:6">
      <c r="B502" s="63"/>
      <c r="C502" s="82"/>
      <c r="D502" s="306"/>
      <c r="E502" s="1619"/>
      <c r="F502" s="1620"/>
    </row>
    <row r="503" spans="2:6">
      <c r="B503" s="63"/>
      <c r="C503" s="82"/>
      <c r="D503" s="306"/>
      <c r="E503" s="1619"/>
      <c r="F503" s="1620"/>
    </row>
    <row r="504" spans="2:6">
      <c r="B504" s="63"/>
      <c r="C504" s="82"/>
      <c r="D504" s="306"/>
      <c r="E504" s="1619"/>
      <c r="F504" s="1620"/>
    </row>
    <row r="505" spans="2:6">
      <c r="B505" s="63"/>
      <c r="C505" s="82"/>
      <c r="D505" s="306"/>
      <c r="E505" s="1619"/>
      <c r="F505" s="1620"/>
    </row>
    <row r="506" spans="2:6">
      <c r="B506" s="63"/>
      <c r="C506" s="82"/>
      <c r="D506" s="306"/>
      <c r="E506" s="1619"/>
      <c r="F506" s="1620"/>
    </row>
    <row r="507" spans="2:6">
      <c r="B507" s="63"/>
      <c r="C507" s="82"/>
      <c r="D507" s="306"/>
      <c r="E507" s="1619"/>
      <c r="F507" s="1620"/>
    </row>
    <row r="508" spans="2:6">
      <c r="B508" s="63"/>
      <c r="C508" s="82"/>
      <c r="D508" s="306"/>
      <c r="E508" s="1619"/>
      <c r="F508" s="1620"/>
    </row>
    <row r="509" spans="2:6">
      <c r="B509" s="63"/>
      <c r="C509" s="82"/>
      <c r="D509" s="306"/>
      <c r="E509" s="1619"/>
      <c r="F509" s="1620"/>
    </row>
    <row r="510" spans="2:6">
      <c r="B510" s="63"/>
      <c r="C510" s="82"/>
      <c r="D510" s="306"/>
      <c r="E510" s="1619"/>
      <c r="F510" s="1620"/>
    </row>
    <row r="511" spans="2:6">
      <c r="B511" s="63"/>
      <c r="C511" s="82"/>
      <c r="D511" s="306"/>
      <c r="E511" s="1619"/>
      <c r="F511" s="1620"/>
    </row>
    <row r="512" spans="2:6">
      <c r="B512" s="63"/>
      <c r="C512" s="82"/>
      <c r="D512" s="306"/>
      <c r="E512" s="1619"/>
      <c r="F512" s="1620"/>
    </row>
    <row r="513" spans="2:6">
      <c r="B513" s="63"/>
      <c r="C513" s="82"/>
      <c r="D513" s="306"/>
      <c r="E513" s="1619"/>
      <c r="F513" s="1620"/>
    </row>
    <row r="514" spans="2:6">
      <c r="B514" s="63"/>
      <c r="C514" s="82"/>
      <c r="D514" s="306"/>
      <c r="E514" s="1619"/>
      <c r="F514" s="1620"/>
    </row>
    <row r="515" spans="2:6">
      <c r="B515" s="63"/>
      <c r="C515" s="82"/>
      <c r="D515" s="306"/>
      <c r="E515" s="1619"/>
      <c r="F515" s="1620"/>
    </row>
    <row r="516" spans="2:6">
      <c r="B516" s="63"/>
      <c r="C516" s="82"/>
      <c r="D516" s="306"/>
      <c r="E516" s="1619"/>
      <c r="F516" s="1620"/>
    </row>
    <row r="517" spans="2:6">
      <c r="B517" s="63"/>
      <c r="C517" s="82"/>
      <c r="D517" s="306"/>
      <c r="E517" s="1619"/>
      <c r="F517" s="1620"/>
    </row>
    <row r="518" spans="2:6">
      <c r="B518" s="63"/>
      <c r="C518" s="82"/>
      <c r="D518" s="306"/>
      <c r="E518" s="1619"/>
      <c r="F518" s="1621"/>
    </row>
    <row r="519" spans="2:6">
      <c r="B519" s="63"/>
      <c r="C519" s="82"/>
      <c r="D519" s="306"/>
      <c r="E519" s="1619"/>
      <c r="F519" s="1621"/>
    </row>
    <row r="520" spans="2:6">
      <c r="B520" s="63"/>
      <c r="C520" s="82"/>
      <c r="D520" s="306"/>
      <c r="E520" s="1619"/>
      <c r="F520" s="1621"/>
    </row>
    <row r="521" spans="2:6">
      <c r="B521" s="63"/>
      <c r="C521" s="82"/>
      <c r="D521" s="306"/>
      <c r="E521" s="1619"/>
      <c r="F521" s="1621"/>
    </row>
    <row r="522" spans="2:6">
      <c r="B522" s="63"/>
      <c r="C522" s="82"/>
      <c r="D522" s="306"/>
      <c r="E522" s="1619"/>
      <c r="F522" s="1621"/>
    </row>
    <row r="523" spans="2:6">
      <c r="B523" s="63"/>
      <c r="C523" s="82"/>
      <c r="D523" s="306"/>
      <c r="E523" s="1619"/>
      <c r="F523" s="1621"/>
    </row>
    <row r="524" spans="2:6">
      <c r="B524" s="63"/>
      <c r="C524" s="82"/>
      <c r="D524" s="306"/>
      <c r="E524" s="1619"/>
      <c r="F524" s="1621"/>
    </row>
    <row r="525" spans="2:6">
      <c r="B525" s="63"/>
      <c r="C525" s="82"/>
      <c r="D525" s="306"/>
      <c r="E525" s="1619"/>
      <c r="F525" s="1621"/>
    </row>
    <row r="526" spans="2:6">
      <c r="B526" s="63"/>
      <c r="C526" s="82"/>
      <c r="D526" s="306"/>
      <c r="E526" s="1619"/>
      <c r="F526" s="1621"/>
    </row>
    <row r="527" spans="2:6">
      <c r="B527" s="63"/>
      <c r="C527" s="82"/>
      <c r="D527" s="306"/>
      <c r="E527" s="1619"/>
      <c r="F527" s="1621"/>
    </row>
    <row r="528" spans="2:6">
      <c r="B528" s="63"/>
      <c r="C528" s="82"/>
      <c r="D528" s="306"/>
      <c r="E528" s="1619"/>
      <c r="F528" s="1621"/>
    </row>
    <row r="529" spans="2:6">
      <c r="B529" s="63"/>
      <c r="C529" s="82"/>
      <c r="D529" s="306"/>
      <c r="E529" s="1619"/>
      <c r="F529" s="1621"/>
    </row>
    <row r="530" spans="2:6">
      <c r="B530" s="63"/>
      <c r="C530" s="82"/>
      <c r="D530" s="306"/>
      <c r="E530" s="1619"/>
      <c r="F530" s="1621"/>
    </row>
    <row r="531" spans="2:6">
      <c r="B531" s="63"/>
      <c r="C531" s="82"/>
      <c r="D531" s="306"/>
      <c r="E531" s="1619"/>
      <c r="F531" s="1621"/>
    </row>
    <row r="532" spans="2:6">
      <c r="B532" s="63"/>
      <c r="C532" s="82"/>
      <c r="D532" s="306"/>
      <c r="E532" s="1619"/>
      <c r="F532" s="1621"/>
    </row>
    <row r="533" spans="2:6">
      <c r="B533" s="63"/>
      <c r="C533" s="82"/>
      <c r="D533" s="306"/>
      <c r="E533" s="1619"/>
      <c r="F533" s="1621"/>
    </row>
    <row r="534" spans="2:6">
      <c r="B534" s="63"/>
      <c r="C534" s="82"/>
      <c r="D534" s="306"/>
      <c r="E534" s="1619"/>
      <c r="F534" s="1621"/>
    </row>
    <row r="535" spans="2:6">
      <c r="B535" s="63"/>
      <c r="C535" s="82"/>
      <c r="D535" s="306"/>
      <c r="E535" s="1619"/>
      <c r="F535" s="1621"/>
    </row>
    <row r="536" spans="2:6">
      <c r="B536" s="63"/>
      <c r="C536" s="82"/>
      <c r="D536" s="306"/>
      <c r="E536" s="1619"/>
      <c r="F536" s="1621"/>
    </row>
    <row r="537" spans="2:6">
      <c r="B537" s="63"/>
      <c r="C537" s="82"/>
      <c r="D537" s="306"/>
      <c r="E537" s="1619"/>
      <c r="F537" s="1621"/>
    </row>
    <row r="538" spans="2:6">
      <c r="B538" s="63"/>
      <c r="C538" s="82"/>
      <c r="D538" s="306"/>
      <c r="E538" s="1619"/>
      <c r="F538" s="1621"/>
    </row>
    <row r="539" spans="2:6">
      <c r="B539" s="63"/>
      <c r="C539" s="82"/>
      <c r="D539" s="306"/>
      <c r="E539" s="1619"/>
      <c r="F539" s="1621"/>
    </row>
    <row r="540" spans="2:6">
      <c r="B540" s="63"/>
      <c r="C540" s="82"/>
      <c r="D540" s="306"/>
      <c r="E540" s="1619"/>
      <c r="F540" s="1621"/>
    </row>
    <row r="541" spans="2:6">
      <c r="B541" s="63"/>
      <c r="C541" s="82"/>
      <c r="D541" s="306"/>
      <c r="E541" s="1619"/>
      <c r="F541" s="1621"/>
    </row>
    <row r="542" spans="2:6">
      <c r="B542" s="63"/>
      <c r="C542" s="82"/>
      <c r="D542" s="306"/>
      <c r="E542" s="1619"/>
      <c r="F542" s="1621"/>
    </row>
    <row r="543" spans="2:6">
      <c r="B543" s="63"/>
      <c r="C543" s="82"/>
      <c r="D543" s="306"/>
      <c r="E543" s="1619"/>
      <c r="F543" s="1621"/>
    </row>
    <row r="544" spans="2:6">
      <c r="B544" s="63"/>
      <c r="C544" s="82"/>
      <c r="D544" s="306"/>
      <c r="E544" s="1619"/>
      <c r="F544" s="1621"/>
    </row>
    <row r="545" spans="2:6">
      <c r="B545" s="63"/>
      <c r="C545" s="82"/>
      <c r="D545" s="306"/>
      <c r="E545" s="1619"/>
      <c r="F545" s="1621"/>
    </row>
    <row r="546" spans="2:6">
      <c r="B546" s="63"/>
      <c r="C546" s="82"/>
      <c r="D546" s="306"/>
      <c r="E546" s="1619"/>
      <c r="F546" s="1621"/>
    </row>
    <row r="547" spans="2:6">
      <c r="B547" s="63"/>
      <c r="C547" s="82"/>
      <c r="D547" s="306"/>
      <c r="E547" s="1619"/>
      <c r="F547" s="1621"/>
    </row>
    <row r="548" spans="2:6">
      <c r="B548" s="63"/>
      <c r="C548" s="82"/>
      <c r="D548" s="306"/>
      <c r="E548" s="1619"/>
      <c r="F548" s="1621"/>
    </row>
    <row r="549" spans="2:6">
      <c r="B549" s="63"/>
      <c r="C549" s="82"/>
      <c r="D549" s="306"/>
      <c r="E549" s="1619"/>
      <c r="F549" s="1621"/>
    </row>
    <row r="550" spans="2:6">
      <c r="B550" s="63"/>
      <c r="C550" s="82"/>
      <c r="D550" s="306"/>
      <c r="E550" s="1619"/>
      <c r="F550" s="1621"/>
    </row>
    <row r="551" spans="2:6">
      <c r="B551" s="63"/>
      <c r="C551" s="82"/>
      <c r="D551" s="306"/>
      <c r="E551" s="1619"/>
      <c r="F551" s="1621"/>
    </row>
    <row r="552" spans="2:6">
      <c r="B552" s="63"/>
      <c r="C552" s="82"/>
      <c r="D552" s="306"/>
      <c r="E552" s="1619"/>
      <c r="F552" s="1621"/>
    </row>
    <row r="553" spans="2:6">
      <c r="B553" s="63"/>
      <c r="C553" s="82"/>
      <c r="D553" s="306"/>
      <c r="E553" s="1619"/>
      <c r="F553" s="1621"/>
    </row>
    <row r="554" spans="2:6">
      <c r="B554" s="63"/>
      <c r="C554" s="82"/>
      <c r="D554" s="306"/>
      <c r="E554" s="1619"/>
      <c r="F554" s="1621"/>
    </row>
    <row r="555" spans="2:6">
      <c r="B555" s="63"/>
      <c r="C555" s="82"/>
      <c r="D555" s="306"/>
      <c r="E555" s="1619"/>
      <c r="F555" s="1621"/>
    </row>
    <row r="556" spans="2:6">
      <c r="B556" s="63"/>
      <c r="C556" s="82"/>
      <c r="D556" s="306"/>
      <c r="E556" s="1619"/>
      <c r="F556" s="1621"/>
    </row>
    <row r="557" spans="2:6">
      <c r="B557" s="63"/>
      <c r="C557" s="82"/>
      <c r="D557" s="306"/>
      <c r="E557" s="1619"/>
      <c r="F557" s="1621"/>
    </row>
    <row r="558" spans="2:6">
      <c r="B558" s="63"/>
      <c r="C558" s="82"/>
      <c r="D558" s="306"/>
      <c r="E558" s="1619"/>
      <c r="F558" s="1621"/>
    </row>
    <row r="559" spans="2:6">
      <c r="B559" s="63"/>
      <c r="C559" s="82"/>
      <c r="D559" s="306"/>
      <c r="E559" s="1619"/>
      <c r="F559" s="1621"/>
    </row>
    <row r="560" spans="2:6">
      <c r="B560" s="63"/>
      <c r="C560" s="82"/>
      <c r="D560" s="306"/>
      <c r="E560" s="1619"/>
      <c r="F560" s="1621"/>
    </row>
    <row r="561" spans="2:6">
      <c r="B561" s="63"/>
      <c r="C561" s="82"/>
      <c r="D561" s="306"/>
      <c r="E561" s="1619"/>
      <c r="F561" s="1621"/>
    </row>
    <row r="562" spans="2:6">
      <c r="B562" s="63"/>
      <c r="C562" s="82"/>
      <c r="D562" s="306"/>
      <c r="E562" s="1619"/>
      <c r="F562" s="1621"/>
    </row>
    <row r="563" spans="2:6">
      <c r="B563" s="63"/>
      <c r="C563" s="82"/>
      <c r="D563" s="306"/>
      <c r="E563" s="1619"/>
      <c r="F563" s="1621"/>
    </row>
    <row r="564" spans="2:6">
      <c r="B564" s="63"/>
      <c r="C564" s="82"/>
      <c r="D564" s="306"/>
      <c r="E564" s="1619"/>
      <c r="F564" s="1621"/>
    </row>
    <row r="565" spans="2:6">
      <c r="B565" s="63"/>
      <c r="C565" s="82"/>
      <c r="D565" s="306"/>
      <c r="E565" s="1619"/>
      <c r="F565" s="1621"/>
    </row>
    <row r="566" spans="2:6">
      <c r="B566" s="63"/>
      <c r="C566" s="82"/>
      <c r="D566" s="306"/>
      <c r="E566" s="1619"/>
      <c r="F566" s="1621"/>
    </row>
    <row r="567" spans="2:6">
      <c r="B567" s="63"/>
      <c r="C567" s="82"/>
      <c r="D567" s="306"/>
      <c r="E567" s="1619"/>
      <c r="F567" s="1621"/>
    </row>
    <row r="568" spans="2:6">
      <c r="B568" s="63"/>
      <c r="C568" s="82"/>
      <c r="D568" s="306"/>
      <c r="E568" s="1619"/>
      <c r="F568" s="1621"/>
    </row>
    <row r="569" spans="2:6">
      <c r="B569" s="63"/>
      <c r="C569" s="82"/>
      <c r="D569" s="306"/>
      <c r="E569" s="1619"/>
      <c r="F569" s="1621"/>
    </row>
    <row r="570" spans="2:6">
      <c r="B570" s="63"/>
      <c r="C570" s="82"/>
      <c r="D570" s="306"/>
      <c r="E570" s="1619"/>
      <c r="F570" s="1621"/>
    </row>
    <row r="571" spans="2:6">
      <c r="B571" s="63"/>
      <c r="C571" s="82"/>
      <c r="D571" s="306"/>
      <c r="E571" s="1619"/>
      <c r="F571" s="1621"/>
    </row>
    <row r="572" spans="2:6">
      <c r="B572" s="63"/>
      <c r="C572" s="82"/>
      <c r="D572" s="306"/>
      <c r="E572" s="1619"/>
      <c r="F572" s="1621"/>
    </row>
    <row r="573" spans="2:6">
      <c r="B573" s="63"/>
      <c r="C573" s="82"/>
      <c r="D573" s="306"/>
      <c r="E573" s="1619"/>
      <c r="F573" s="1621"/>
    </row>
    <row r="574" spans="2:6">
      <c r="B574" s="63"/>
      <c r="C574" s="82"/>
      <c r="D574" s="306"/>
      <c r="E574" s="1619"/>
      <c r="F574" s="1621"/>
    </row>
    <row r="575" spans="2:6">
      <c r="B575" s="63"/>
      <c r="C575" s="82"/>
      <c r="D575" s="306"/>
      <c r="E575" s="1619"/>
      <c r="F575" s="1621"/>
    </row>
    <row r="576" spans="2:6">
      <c r="B576" s="63"/>
      <c r="C576" s="82"/>
      <c r="D576" s="306"/>
      <c r="E576" s="1619"/>
      <c r="F576" s="1621"/>
    </row>
    <row r="577" spans="2:6">
      <c r="B577" s="63"/>
      <c r="C577" s="82"/>
      <c r="D577" s="306"/>
      <c r="E577" s="1619"/>
      <c r="F577" s="1621"/>
    </row>
    <row r="578" spans="2:6">
      <c r="B578" s="63"/>
      <c r="C578" s="82"/>
      <c r="D578" s="306"/>
      <c r="E578" s="1619"/>
      <c r="F578" s="1621"/>
    </row>
    <row r="579" spans="2:6">
      <c r="B579" s="63"/>
      <c r="C579" s="82"/>
      <c r="D579" s="306"/>
      <c r="E579" s="1619"/>
      <c r="F579" s="1621"/>
    </row>
    <row r="580" spans="2:6">
      <c r="B580" s="63"/>
      <c r="C580" s="82"/>
      <c r="D580" s="306"/>
      <c r="E580" s="1619"/>
      <c r="F580" s="1621"/>
    </row>
    <row r="581" spans="2:6">
      <c r="B581" s="63"/>
      <c r="C581" s="82"/>
      <c r="D581" s="306"/>
      <c r="E581" s="1619"/>
      <c r="F581" s="1621"/>
    </row>
    <row r="582" spans="2:6">
      <c r="B582" s="63"/>
      <c r="C582" s="82"/>
      <c r="D582" s="306"/>
      <c r="E582" s="1619"/>
      <c r="F582" s="1621"/>
    </row>
    <row r="583" spans="2:6">
      <c r="B583" s="63"/>
      <c r="C583" s="82"/>
      <c r="D583" s="306"/>
      <c r="E583" s="1619"/>
      <c r="F583" s="1621"/>
    </row>
    <row r="584" spans="2:6">
      <c r="B584" s="63"/>
      <c r="C584" s="82"/>
      <c r="D584" s="306"/>
      <c r="E584" s="1619"/>
      <c r="F584" s="1621"/>
    </row>
    <row r="585" spans="2:6">
      <c r="B585" s="63"/>
      <c r="C585" s="82"/>
      <c r="D585" s="306"/>
      <c r="E585" s="1619"/>
      <c r="F585" s="1621"/>
    </row>
    <row r="586" spans="2:6">
      <c r="B586" s="63"/>
      <c r="C586" s="82"/>
      <c r="D586" s="306"/>
      <c r="E586" s="1619"/>
      <c r="F586" s="1621"/>
    </row>
    <row r="587" spans="2:6">
      <c r="B587" s="63"/>
      <c r="C587" s="82"/>
      <c r="D587" s="306"/>
      <c r="E587" s="1619"/>
      <c r="F587" s="1621"/>
    </row>
    <row r="588" spans="2:6">
      <c r="B588" s="63"/>
      <c r="C588" s="82"/>
      <c r="D588" s="306"/>
      <c r="E588" s="1619"/>
      <c r="F588" s="1621"/>
    </row>
    <row r="589" spans="2:6">
      <c r="B589" s="63"/>
      <c r="C589" s="82"/>
      <c r="D589" s="306"/>
      <c r="E589" s="1619"/>
      <c r="F589" s="1621"/>
    </row>
    <row r="590" spans="2:6">
      <c r="B590" s="63"/>
      <c r="C590" s="82"/>
      <c r="D590" s="306"/>
      <c r="E590" s="1619"/>
      <c r="F590" s="1621"/>
    </row>
    <row r="591" spans="2:6">
      <c r="B591" s="63"/>
      <c r="C591" s="82"/>
      <c r="D591" s="306"/>
      <c r="E591" s="1619"/>
      <c r="F591" s="1621"/>
    </row>
    <row r="592" spans="2:6">
      <c r="B592" s="63"/>
      <c r="C592" s="82"/>
      <c r="D592" s="306"/>
      <c r="E592" s="1619"/>
      <c r="F592" s="1621"/>
    </row>
    <row r="593" spans="2:6">
      <c r="B593" s="63"/>
      <c r="C593" s="82"/>
      <c r="D593" s="306"/>
      <c r="E593" s="1619"/>
      <c r="F593" s="1621"/>
    </row>
    <row r="594" spans="2:6">
      <c r="B594" s="63"/>
      <c r="C594" s="82"/>
      <c r="D594" s="306"/>
      <c r="E594" s="1619"/>
      <c r="F594" s="1621"/>
    </row>
    <row r="595" spans="2:6">
      <c r="B595" s="63"/>
      <c r="C595" s="82"/>
      <c r="D595" s="306"/>
      <c r="E595" s="1619"/>
      <c r="F595" s="1621"/>
    </row>
    <row r="596" spans="2:6">
      <c r="B596" s="63"/>
      <c r="C596" s="82"/>
      <c r="D596" s="306"/>
      <c r="E596" s="1619"/>
      <c r="F596" s="1621"/>
    </row>
    <row r="597" spans="2:6">
      <c r="B597" s="63"/>
      <c r="C597" s="82"/>
      <c r="D597" s="306"/>
      <c r="E597" s="1619"/>
      <c r="F597" s="1621"/>
    </row>
    <row r="598" spans="2:6">
      <c r="B598" s="63"/>
      <c r="C598" s="82"/>
      <c r="D598" s="306"/>
      <c r="E598" s="1619"/>
      <c r="F598" s="1621"/>
    </row>
    <row r="599" spans="2:6">
      <c r="B599" s="63"/>
      <c r="C599" s="82"/>
      <c r="D599" s="306"/>
      <c r="E599" s="1619"/>
      <c r="F599" s="1621"/>
    </row>
    <row r="600" spans="2:6">
      <c r="B600" s="63"/>
      <c r="C600" s="82"/>
      <c r="D600" s="306"/>
      <c r="E600" s="1619"/>
      <c r="F600" s="1621"/>
    </row>
    <row r="601" spans="2:6">
      <c r="B601" s="63"/>
      <c r="C601" s="82"/>
      <c r="D601" s="306"/>
      <c r="E601" s="1619"/>
      <c r="F601" s="1621"/>
    </row>
    <row r="602" spans="2:6">
      <c r="B602" s="63"/>
      <c r="C602" s="82"/>
      <c r="D602" s="306"/>
      <c r="E602" s="1619"/>
      <c r="F602" s="1621"/>
    </row>
    <row r="603" spans="2:6">
      <c r="B603" s="63"/>
      <c r="C603" s="82"/>
      <c r="D603" s="306"/>
      <c r="E603" s="1619"/>
      <c r="F603" s="1621"/>
    </row>
    <row r="604" spans="2:6">
      <c r="B604" s="63"/>
      <c r="C604" s="82"/>
      <c r="D604" s="306"/>
      <c r="E604" s="1619"/>
      <c r="F604" s="1621"/>
    </row>
    <row r="605" spans="2:6">
      <c r="B605" s="63"/>
      <c r="C605" s="82"/>
      <c r="D605" s="306"/>
      <c r="E605" s="1619"/>
      <c r="F605" s="1621"/>
    </row>
    <row r="606" spans="2:6">
      <c r="B606" s="63"/>
      <c r="C606" s="82"/>
      <c r="D606" s="306"/>
      <c r="E606" s="1619"/>
      <c r="F606" s="1621"/>
    </row>
    <row r="607" spans="2:6">
      <c r="B607" s="63"/>
      <c r="C607" s="82"/>
      <c r="D607" s="306"/>
      <c r="E607" s="1619"/>
      <c r="F607" s="1621"/>
    </row>
    <row r="608" spans="2:6">
      <c r="B608" s="63"/>
      <c r="C608" s="82"/>
      <c r="D608" s="306"/>
      <c r="E608" s="1619"/>
      <c r="F608" s="1621"/>
    </row>
    <row r="609" spans="2:6">
      <c r="B609" s="63"/>
      <c r="C609" s="82"/>
      <c r="D609" s="306"/>
      <c r="E609" s="1619"/>
      <c r="F609" s="1621"/>
    </row>
    <row r="610" spans="2:6">
      <c r="B610" s="63"/>
      <c r="C610" s="82"/>
      <c r="D610" s="306"/>
      <c r="E610" s="1619"/>
      <c r="F610" s="1621"/>
    </row>
    <row r="611" spans="2:6">
      <c r="B611" s="63"/>
      <c r="C611" s="82"/>
      <c r="D611" s="306"/>
      <c r="E611" s="1619"/>
      <c r="F611" s="1621"/>
    </row>
    <row r="612" spans="2:6">
      <c r="B612" s="63"/>
      <c r="C612" s="82"/>
      <c r="D612" s="306"/>
      <c r="E612" s="1619"/>
      <c r="F612" s="1621"/>
    </row>
    <row r="613" spans="2:6">
      <c r="B613" s="63"/>
      <c r="C613" s="82"/>
      <c r="D613" s="306"/>
      <c r="E613" s="1619"/>
      <c r="F613" s="1621"/>
    </row>
    <row r="614" spans="2:6">
      <c r="B614" s="63"/>
      <c r="C614" s="82"/>
      <c r="D614" s="306"/>
      <c r="E614" s="1619"/>
      <c r="F614" s="1621"/>
    </row>
    <row r="615" spans="2:6">
      <c r="B615" s="63"/>
      <c r="C615" s="82"/>
      <c r="D615" s="306"/>
      <c r="E615" s="1619"/>
      <c r="F615" s="1621"/>
    </row>
    <row r="616" spans="2:6">
      <c r="B616" s="63"/>
      <c r="C616" s="82"/>
      <c r="D616" s="306"/>
      <c r="E616" s="1619"/>
      <c r="F616" s="1621"/>
    </row>
    <row r="617" spans="2:6">
      <c r="B617" s="63"/>
      <c r="C617" s="82"/>
      <c r="D617" s="306"/>
      <c r="E617" s="1619"/>
      <c r="F617" s="1621"/>
    </row>
    <row r="618" spans="2:6">
      <c r="B618" s="63"/>
      <c r="C618" s="82"/>
      <c r="D618" s="306"/>
      <c r="E618" s="1619"/>
      <c r="F618" s="1621"/>
    </row>
    <row r="619" spans="2:6">
      <c r="B619" s="63"/>
      <c r="C619" s="82"/>
      <c r="D619" s="306"/>
      <c r="E619" s="1619"/>
      <c r="F619" s="1621"/>
    </row>
    <row r="620" spans="2:6">
      <c r="B620" s="63"/>
      <c r="C620" s="82"/>
      <c r="D620" s="306"/>
      <c r="E620" s="1619"/>
      <c r="F620" s="1621"/>
    </row>
    <row r="621" spans="2:6">
      <c r="B621" s="63"/>
      <c r="C621" s="82"/>
      <c r="D621" s="306"/>
      <c r="E621" s="1619"/>
      <c r="F621" s="1621"/>
    </row>
    <row r="622" spans="2:6">
      <c r="B622" s="63"/>
      <c r="C622" s="82"/>
      <c r="D622" s="306"/>
      <c r="E622" s="1619"/>
      <c r="F622" s="1621"/>
    </row>
    <row r="623" spans="2:6">
      <c r="B623" s="63"/>
      <c r="C623" s="82"/>
      <c r="D623" s="306"/>
      <c r="E623" s="1619"/>
      <c r="F623" s="1621"/>
    </row>
    <row r="624" spans="2:6">
      <c r="B624" s="63"/>
      <c r="C624" s="82"/>
      <c r="D624" s="306"/>
      <c r="E624" s="1619"/>
      <c r="F624" s="1621"/>
    </row>
    <row r="625" spans="2:6">
      <c r="B625" s="63"/>
      <c r="C625" s="82"/>
      <c r="D625" s="306"/>
      <c r="E625" s="1619"/>
      <c r="F625" s="1621"/>
    </row>
    <row r="626" spans="2:6">
      <c r="B626" s="63"/>
      <c r="C626" s="82"/>
      <c r="D626" s="306"/>
      <c r="E626" s="1619"/>
      <c r="F626" s="1621"/>
    </row>
    <row r="627" spans="2:6">
      <c r="B627" s="63"/>
      <c r="C627" s="82"/>
      <c r="D627" s="306"/>
      <c r="E627" s="1619"/>
      <c r="F627" s="1621"/>
    </row>
    <row r="628" spans="2:6">
      <c r="B628" s="63"/>
      <c r="C628" s="82"/>
      <c r="D628" s="306"/>
      <c r="E628" s="1619"/>
      <c r="F628" s="1621"/>
    </row>
    <row r="629" spans="2:6">
      <c r="B629" s="63"/>
      <c r="C629" s="82"/>
      <c r="D629" s="306"/>
      <c r="E629" s="1619"/>
      <c r="F629" s="1621"/>
    </row>
    <row r="630" spans="2:6">
      <c r="B630" s="63"/>
      <c r="C630" s="82"/>
      <c r="D630" s="306"/>
      <c r="E630" s="1619"/>
      <c r="F630" s="1621"/>
    </row>
    <row r="631" spans="2:6">
      <c r="B631" s="63"/>
      <c r="C631" s="82"/>
      <c r="D631" s="306"/>
      <c r="E631" s="1619"/>
      <c r="F631" s="1621"/>
    </row>
    <row r="632" spans="2:6">
      <c r="B632" s="63"/>
      <c r="C632" s="82"/>
      <c r="D632" s="306"/>
      <c r="E632" s="1619"/>
      <c r="F632" s="1621"/>
    </row>
    <row r="633" spans="2:6">
      <c r="B633" s="63"/>
      <c r="C633" s="82"/>
      <c r="D633" s="306"/>
      <c r="E633" s="1619"/>
      <c r="F633" s="1621"/>
    </row>
    <row r="634" spans="2:6">
      <c r="B634" s="63"/>
      <c r="C634" s="82"/>
      <c r="D634" s="306"/>
      <c r="E634" s="1619"/>
      <c r="F634" s="1621"/>
    </row>
    <row r="635" spans="2:6">
      <c r="B635" s="63"/>
      <c r="C635" s="82"/>
      <c r="D635" s="306"/>
      <c r="E635" s="1619"/>
      <c r="F635" s="1621"/>
    </row>
    <row r="636" spans="2:6">
      <c r="B636" s="63"/>
      <c r="C636" s="82"/>
      <c r="D636" s="306"/>
      <c r="E636" s="1619"/>
      <c r="F636" s="1621"/>
    </row>
    <row r="637" spans="2:6">
      <c r="B637" s="63"/>
      <c r="C637" s="82"/>
      <c r="D637" s="306"/>
      <c r="E637" s="1619"/>
      <c r="F637" s="1621"/>
    </row>
    <row r="638" spans="2:6">
      <c r="B638" s="63"/>
      <c r="C638" s="82"/>
      <c r="D638" s="306"/>
      <c r="E638" s="1619"/>
      <c r="F638" s="1621"/>
    </row>
    <row r="639" spans="2:6">
      <c r="B639" s="63"/>
      <c r="C639" s="82"/>
      <c r="D639" s="306"/>
      <c r="E639" s="1619"/>
      <c r="F639" s="1621"/>
    </row>
    <row r="640" spans="2:6">
      <c r="B640" s="63"/>
      <c r="C640" s="82"/>
      <c r="D640" s="306"/>
      <c r="E640" s="1619"/>
      <c r="F640" s="1621"/>
    </row>
    <row r="641" spans="2:6">
      <c r="B641" s="63"/>
      <c r="C641" s="82"/>
      <c r="D641" s="306"/>
      <c r="E641" s="1619"/>
      <c r="F641" s="1621"/>
    </row>
    <row r="642" spans="2:6">
      <c r="B642" s="63"/>
      <c r="C642" s="82"/>
      <c r="D642" s="306"/>
      <c r="E642" s="1619"/>
      <c r="F642" s="1621"/>
    </row>
    <row r="643" spans="2:6">
      <c r="B643" s="63"/>
      <c r="C643" s="82"/>
      <c r="D643" s="306"/>
      <c r="E643" s="1619"/>
      <c r="F643" s="1621"/>
    </row>
    <row r="644" spans="2:6">
      <c r="B644" s="63"/>
      <c r="C644" s="82"/>
      <c r="D644" s="306"/>
      <c r="E644" s="1619"/>
      <c r="F644" s="1621"/>
    </row>
    <row r="645" spans="2:6">
      <c r="B645" s="63"/>
      <c r="C645" s="82"/>
      <c r="D645" s="306"/>
      <c r="E645" s="1619"/>
      <c r="F645" s="1621"/>
    </row>
    <row r="646" spans="2:6">
      <c r="B646" s="63"/>
      <c r="C646" s="82"/>
      <c r="D646" s="306"/>
      <c r="E646" s="1619"/>
      <c r="F646" s="1621"/>
    </row>
    <row r="647" spans="2:6">
      <c r="B647" s="63"/>
      <c r="C647" s="82"/>
      <c r="D647" s="306"/>
      <c r="E647" s="1619"/>
      <c r="F647" s="1621"/>
    </row>
    <row r="648" spans="2:6">
      <c r="B648" s="63"/>
      <c r="C648" s="82"/>
      <c r="D648" s="306"/>
      <c r="E648" s="1619"/>
      <c r="F648" s="1621"/>
    </row>
    <row r="649" spans="2:6">
      <c r="B649" s="63"/>
      <c r="C649" s="82"/>
      <c r="D649" s="306"/>
      <c r="E649" s="1619"/>
      <c r="F649" s="1621"/>
    </row>
    <row r="650" spans="2:6">
      <c r="B650" s="63"/>
      <c r="C650" s="82"/>
      <c r="D650" s="306"/>
      <c r="E650" s="1619"/>
      <c r="F650" s="1621"/>
    </row>
    <row r="651" spans="2:6">
      <c r="B651" s="63"/>
      <c r="C651" s="82"/>
      <c r="D651" s="306"/>
      <c r="E651" s="1619"/>
      <c r="F651" s="1621"/>
    </row>
    <row r="652" spans="2:6">
      <c r="B652" s="63"/>
      <c r="C652" s="82"/>
      <c r="D652" s="306"/>
      <c r="E652" s="1619"/>
      <c r="F652" s="1621"/>
    </row>
    <row r="653" spans="2:6">
      <c r="B653" s="63"/>
      <c r="C653" s="82"/>
      <c r="D653" s="306"/>
      <c r="E653" s="1619"/>
      <c r="F653" s="1621"/>
    </row>
    <row r="654" spans="2:6">
      <c r="B654" s="63"/>
      <c r="C654" s="82"/>
      <c r="D654" s="306"/>
      <c r="E654" s="1619"/>
      <c r="F654" s="1621"/>
    </row>
    <row r="655" spans="2:6">
      <c r="B655" s="63"/>
      <c r="C655" s="82"/>
      <c r="D655" s="306"/>
      <c r="E655" s="1619"/>
      <c r="F655" s="1621"/>
    </row>
    <row r="656" spans="2:6">
      <c r="B656" s="63"/>
      <c r="C656" s="82"/>
      <c r="D656" s="306"/>
      <c r="E656" s="1619"/>
      <c r="F656" s="1621"/>
    </row>
    <row r="657" spans="2:6">
      <c r="B657" s="63"/>
      <c r="C657" s="82"/>
      <c r="D657" s="306"/>
      <c r="E657" s="1619"/>
      <c r="F657" s="1621"/>
    </row>
    <row r="658" spans="2:6">
      <c r="B658" s="63"/>
      <c r="C658" s="82"/>
      <c r="D658" s="306"/>
      <c r="E658" s="1619"/>
      <c r="F658" s="1621"/>
    </row>
    <row r="659" spans="2:6">
      <c r="B659" s="63"/>
      <c r="C659" s="82"/>
      <c r="D659" s="306"/>
      <c r="E659" s="1619"/>
      <c r="F659" s="1621"/>
    </row>
    <row r="660" spans="2:6">
      <c r="B660" s="63"/>
      <c r="C660" s="82"/>
      <c r="D660" s="306"/>
      <c r="E660" s="1619"/>
      <c r="F660" s="1621"/>
    </row>
    <row r="661" spans="2:6">
      <c r="B661" s="63"/>
      <c r="C661" s="82"/>
      <c r="D661" s="306"/>
      <c r="E661" s="1619"/>
      <c r="F661" s="1621"/>
    </row>
    <row r="662" spans="2:6">
      <c r="B662" s="63"/>
      <c r="C662" s="82"/>
      <c r="D662" s="306"/>
      <c r="E662" s="1619"/>
      <c r="F662" s="1621"/>
    </row>
    <row r="663" spans="2:6">
      <c r="B663" s="63"/>
      <c r="C663" s="82"/>
      <c r="D663" s="306"/>
      <c r="E663" s="1619"/>
      <c r="F663" s="1621"/>
    </row>
    <row r="664" spans="2:6">
      <c r="B664" s="63"/>
      <c r="C664" s="82"/>
      <c r="D664" s="306"/>
      <c r="E664" s="1619"/>
      <c r="F664" s="1621"/>
    </row>
    <row r="665" spans="2:6">
      <c r="B665" s="63"/>
      <c r="C665" s="82"/>
      <c r="D665" s="306"/>
      <c r="E665" s="1619"/>
      <c r="F665" s="1621"/>
    </row>
    <row r="666" spans="2:6">
      <c r="B666" s="63"/>
      <c r="C666" s="82"/>
      <c r="D666" s="306"/>
      <c r="E666" s="1619"/>
      <c r="F666" s="1621"/>
    </row>
    <row r="667" spans="2:6">
      <c r="B667" s="63"/>
      <c r="C667" s="82"/>
      <c r="D667" s="306"/>
      <c r="E667" s="1619"/>
      <c r="F667" s="1621"/>
    </row>
    <row r="668" spans="2:6">
      <c r="B668" s="63"/>
      <c r="C668" s="82"/>
      <c r="D668" s="306"/>
      <c r="E668" s="1619"/>
      <c r="F668" s="1621"/>
    </row>
    <row r="669" spans="2:6">
      <c r="B669" s="63"/>
      <c r="C669" s="82"/>
      <c r="D669" s="306"/>
      <c r="E669" s="1619"/>
      <c r="F669" s="1621"/>
    </row>
    <row r="670" spans="2:6">
      <c r="B670" s="63"/>
      <c r="C670" s="82"/>
      <c r="D670" s="306"/>
      <c r="E670" s="1619"/>
      <c r="F670" s="1621"/>
    </row>
    <row r="671" spans="2:6">
      <c r="B671" s="63"/>
      <c r="C671" s="82"/>
      <c r="D671" s="306"/>
      <c r="E671" s="1619"/>
      <c r="F671" s="1621"/>
    </row>
    <row r="672" spans="2:6">
      <c r="B672" s="63"/>
      <c r="C672" s="82"/>
      <c r="D672" s="306"/>
      <c r="E672" s="1619"/>
      <c r="F672" s="1621"/>
    </row>
    <row r="673" spans="2:6">
      <c r="B673" s="63"/>
      <c r="C673" s="82"/>
      <c r="D673" s="306"/>
      <c r="E673" s="1619"/>
      <c r="F673" s="1621"/>
    </row>
    <row r="674" spans="2:6">
      <c r="B674" s="63"/>
      <c r="C674" s="82"/>
      <c r="D674" s="306"/>
      <c r="E674" s="1619"/>
      <c r="F674" s="1621"/>
    </row>
    <row r="675" spans="2:6">
      <c r="B675" s="63"/>
      <c r="C675" s="82"/>
      <c r="D675" s="306"/>
      <c r="E675" s="1619"/>
      <c r="F675" s="1621"/>
    </row>
    <row r="676" spans="2:6">
      <c r="B676" s="63"/>
      <c r="C676" s="82"/>
      <c r="D676" s="306"/>
      <c r="E676" s="1619"/>
      <c r="F676" s="1621"/>
    </row>
    <row r="677" spans="2:6">
      <c r="B677" s="63"/>
      <c r="C677" s="82"/>
      <c r="D677" s="306"/>
      <c r="E677" s="1619"/>
      <c r="F677" s="1621"/>
    </row>
    <row r="678" spans="2:6">
      <c r="B678" s="63"/>
      <c r="C678" s="82"/>
      <c r="D678" s="306"/>
      <c r="E678" s="1619"/>
      <c r="F678" s="1621"/>
    </row>
    <row r="679" spans="2:6">
      <c r="B679" s="63"/>
      <c r="C679" s="82"/>
      <c r="D679" s="306"/>
      <c r="E679" s="1619"/>
      <c r="F679" s="1621"/>
    </row>
    <row r="680" spans="2:6">
      <c r="B680" s="63"/>
      <c r="C680" s="82"/>
      <c r="D680" s="306"/>
      <c r="E680" s="1619"/>
      <c r="F680" s="1621"/>
    </row>
    <row r="681" spans="2:6">
      <c r="B681" s="63"/>
      <c r="C681" s="82"/>
      <c r="D681" s="306"/>
      <c r="E681" s="1619"/>
      <c r="F681" s="1621"/>
    </row>
    <row r="682" spans="2:6">
      <c r="B682" s="63"/>
      <c r="C682" s="82"/>
      <c r="D682" s="306"/>
      <c r="E682" s="1619"/>
      <c r="F682" s="1621"/>
    </row>
    <row r="683" spans="2:6">
      <c r="B683" s="63"/>
      <c r="C683" s="82"/>
      <c r="D683" s="306"/>
      <c r="E683" s="1619"/>
      <c r="F683" s="1621"/>
    </row>
    <row r="684" spans="2:6">
      <c r="B684" s="63"/>
      <c r="C684" s="82"/>
      <c r="D684" s="306"/>
      <c r="E684" s="1619"/>
      <c r="F684" s="1621"/>
    </row>
    <row r="685" spans="2:6">
      <c r="B685" s="63"/>
      <c r="C685" s="82"/>
      <c r="D685" s="306"/>
      <c r="E685" s="1619"/>
      <c r="F685" s="1621"/>
    </row>
    <row r="686" spans="2:6">
      <c r="B686" s="63"/>
      <c r="C686" s="82"/>
      <c r="D686" s="306"/>
      <c r="E686" s="1619"/>
      <c r="F686" s="1621"/>
    </row>
    <row r="687" spans="2:6">
      <c r="B687" s="63"/>
      <c r="C687" s="82"/>
      <c r="D687" s="306"/>
      <c r="E687" s="1619"/>
      <c r="F687" s="1621"/>
    </row>
    <row r="688" spans="2:6">
      <c r="B688" s="63"/>
      <c r="C688" s="82"/>
      <c r="D688" s="306"/>
      <c r="E688" s="1619"/>
      <c r="F688" s="1621"/>
    </row>
    <row r="689" spans="2:6">
      <c r="B689" s="63"/>
      <c r="C689" s="82"/>
      <c r="D689" s="306"/>
      <c r="E689" s="1619"/>
      <c r="F689" s="1621"/>
    </row>
    <row r="690" spans="2:6">
      <c r="B690" s="63"/>
      <c r="C690" s="82"/>
      <c r="D690" s="306"/>
      <c r="E690" s="1619"/>
      <c r="F690" s="1621"/>
    </row>
    <row r="691" spans="2:6">
      <c r="B691" s="63"/>
      <c r="C691" s="82"/>
      <c r="D691" s="306"/>
      <c r="E691" s="1619"/>
      <c r="F691" s="1621"/>
    </row>
    <row r="692" spans="2:6">
      <c r="B692" s="63"/>
      <c r="C692" s="82"/>
      <c r="D692" s="306"/>
      <c r="E692" s="1619"/>
      <c r="F692" s="1621"/>
    </row>
    <row r="693" spans="2:6">
      <c r="B693" s="63"/>
      <c r="C693" s="82"/>
      <c r="D693" s="306"/>
      <c r="E693" s="1619"/>
      <c r="F693" s="1621"/>
    </row>
    <row r="694" spans="2:6">
      <c r="B694" s="63"/>
      <c r="C694" s="82"/>
      <c r="D694" s="306"/>
      <c r="E694" s="1619"/>
      <c r="F694" s="1621"/>
    </row>
    <row r="695" spans="2:6">
      <c r="B695" s="63"/>
      <c r="C695" s="82"/>
      <c r="D695" s="306"/>
      <c r="E695" s="1619"/>
      <c r="F695" s="1621"/>
    </row>
    <row r="696" spans="2:6">
      <c r="B696" s="63"/>
      <c r="C696" s="82"/>
      <c r="D696" s="306"/>
      <c r="E696" s="1619"/>
      <c r="F696" s="1621"/>
    </row>
    <row r="697" spans="2:6">
      <c r="B697" s="63"/>
      <c r="C697" s="82"/>
      <c r="D697" s="306"/>
      <c r="E697" s="1619"/>
      <c r="F697" s="1621"/>
    </row>
    <row r="698" spans="2:6">
      <c r="B698" s="63"/>
      <c r="C698" s="82"/>
      <c r="D698" s="306"/>
      <c r="E698" s="1619"/>
      <c r="F698" s="1621"/>
    </row>
    <row r="699" spans="2:6">
      <c r="B699" s="63"/>
      <c r="C699" s="82"/>
      <c r="D699" s="306"/>
      <c r="E699" s="1619"/>
      <c r="F699" s="1621"/>
    </row>
    <row r="700" spans="2:6">
      <c r="B700" s="63"/>
      <c r="C700" s="82"/>
      <c r="D700" s="306"/>
      <c r="E700" s="1619"/>
      <c r="F700" s="1621"/>
    </row>
    <row r="701" spans="2:6">
      <c r="B701" s="63"/>
      <c r="C701" s="82"/>
      <c r="D701" s="306"/>
      <c r="E701" s="1619"/>
      <c r="F701" s="1621"/>
    </row>
    <row r="702" spans="2:6">
      <c r="B702" s="63"/>
      <c r="C702" s="82"/>
      <c r="D702" s="306"/>
      <c r="E702" s="1619"/>
      <c r="F702" s="1621"/>
    </row>
    <row r="703" spans="2:6">
      <c r="B703" s="63"/>
      <c r="C703" s="82"/>
      <c r="D703" s="306"/>
      <c r="E703" s="1619"/>
      <c r="F703" s="1621"/>
    </row>
    <row r="704" spans="2:6">
      <c r="B704" s="63"/>
      <c r="C704" s="82"/>
      <c r="D704" s="306"/>
      <c r="E704" s="1619"/>
      <c r="F704" s="1621"/>
    </row>
    <row r="705" spans="2:6">
      <c r="B705" s="63"/>
      <c r="C705" s="82"/>
      <c r="D705" s="306"/>
      <c r="E705" s="1619"/>
      <c r="F705" s="1621"/>
    </row>
    <row r="706" spans="2:6">
      <c r="B706" s="63"/>
      <c r="C706" s="82"/>
      <c r="D706" s="306"/>
      <c r="E706" s="1619"/>
      <c r="F706" s="1621"/>
    </row>
    <row r="707" spans="2:6">
      <c r="B707" s="63"/>
      <c r="C707" s="82"/>
      <c r="D707" s="306"/>
      <c r="E707" s="1619"/>
      <c r="F707" s="1621"/>
    </row>
    <row r="708" spans="2:6">
      <c r="B708" s="63"/>
      <c r="C708" s="82"/>
      <c r="D708" s="306"/>
      <c r="E708" s="1619"/>
      <c r="F708" s="1621"/>
    </row>
    <row r="709" spans="2:6">
      <c r="B709" s="63"/>
      <c r="C709" s="82"/>
      <c r="D709" s="306"/>
      <c r="E709" s="1619"/>
      <c r="F709" s="1621"/>
    </row>
    <row r="710" spans="2:6">
      <c r="B710" s="63"/>
      <c r="C710" s="82"/>
      <c r="D710" s="306"/>
      <c r="E710" s="1619"/>
      <c r="F710" s="1621"/>
    </row>
    <row r="711" spans="2:6">
      <c r="B711" s="63"/>
      <c r="C711" s="82"/>
      <c r="D711" s="306"/>
      <c r="E711" s="1619"/>
      <c r="F711" s="1621"/>
    </row>
    <row r="712" spans="2:6">
      <c r="B712" s="63"/>
      <c r="C712" s="82"/>
      <c r="D712" s="306"/>
      <c r="E712" s="1619"/>
      <c r="F712" s="1621"/>
    </row>
    <row r="713" spans="2:6">
      <c r="B713" s="63"/>
      <c r="C713" s="82"/>
      <c r="D713" s="306"/>
      <c r="E713" s="1619"/>
      <c r="F713" s="1621"/>
    </row>
    <row r="714" spans="2:6">
      <c r="B714" s="63"/>
      <c r="C714" s="82"/>
      <c r="D714" s="306"/>
      <c r="E714" s="1619"/>
      <c r="F714" s="1621"/>
    </row>
    <row r="715" spans="2:6">
      <c r="B715" s="63"/>
      <c r="C715" s="82"/>
      <c r="D715" s="306"/>
      <c r="E715" s="1619"/>
      <c r="F715" s="1621"/>
    </row>
    <row r="716" spans="2:6">
      <c r="B716" s="63"/>
      <c r="C716" s="82"/>
      <c r="D716" s="306"/>
      <c r="E716" s="1619"/>
      <c r="F716" s="1621"/>
    </row>
    <row r="717" spans="2:6">
      <c r="B717" s="63"/>
      <c r="C717" s="82"/>
      <c r="D717" s="306"/>
      <c r="E717" s="1619"/>
      <c r="F717" s="1621"/>
    </row>
    <row r="718" spans="2:6">
      <c r="B718" s="63"/>
      <c r="C718" s="82"/>
      <c r="D718" s="306"/>
      <c r="E718" s="1619"/>
      <c r="F718" s="1621"/>
    </row>
    <row r="719" spans="2:6">
      <c r="B719" s="63"/>
      <c r="C719" s="82"/>
      <c r="D719" s="306"/>
      <c r="E719" s="1619"/>
      <c r="F719" s="1621"/>
    </row>
    <row r="720" spans="2:6">
      <c r="B720" s="63"/>
      <c r="C720" s="82"/>
      <c r="D720" s="306"/>
      <c r="E720" s="1619"/>
      <c r="F720" s="1621"/>
    </row>
    <row r="721" spans="2:6">
      <c r="B721" s="63"/>
      <c r="C721" s="82"/>
      <c r="D721" s="306"/>
      <c r="E721" s="1619"/>
      <c r="F721" s="1621"/>
    </row>
    <row r="722" spans="2:6">
      <c r="B722" s="63"/>
      <c r="C722" s="82"/>
      <c r="D722" s="306"/>
      <c r="E722" s="1619"/>
      <c r="F722" s="1621"/>
    </row>
    <row r="723" spans="2:6">
      <c r="B723" s="63"/>
      <c r="C723" s="82"/>
      <c r="D723" s="306"/>
      <c r="E723" s="1619"/>
      <c r="F723" s="1621"/>
    </row>
    <row r="724" spans="2:6">
      <c r="B724" s="63"/>
      <c r="C724" s="82"/>
      <c r="D724" s="306"/>
      <c r="E724" s="1619"/>
      <c r="F724" s="1621"/>
    </row>
    <row r="725" spans="2:6">
      <c r="B725" s="63"/>
      <c r="C725" s="82"/>
      <c r="D725" s="306"/>
      <c r="E725" s="1619"/>
      <c r="F725" s="1621"/>
    </row>
    <row r="726" spans="2:6">
      <c r="B726" s="63"/>
      <c r="C726" s="82"/>
      <c r="D726" s="306"/>
      <c r="E726" s="1619"/>
      <c r="F726" s="1621"/>
    </row>
    <row r="727" spans="2:6">
      <c r="B727" s="63"/>
      <c r="C727" s="82"/>
      <c r="D727" s="306"/>
      <c r="E727" s="1619"/>
      <c r="F727" s="1621"/>
    </row>
    <row r="728" spans="2:6">
      <c r="B728" s="63"/>
      <c r="C728" s="82"/>
      <c r="D728" s="306"/>
      <c r="E728" s="1619"/>
      <c r="F728" s="1621"/>
    </row>
    <row r="729" spans="2:6">
      <c r="B729" s="63"/>
      <c r="C729" s="82"/>
      <c r="D729" s="306"/>
      <c r="E729" s="1619"/>
      <c r="F729" s="1621"/>
    </row>
    <row r="730" spans="2:6">
      <c r="B730" s="63"/>
      <c r="C730" s="82"/>
      <c r="D730" s="306"/>
      <c r="E730" s="1619"/>
      <c r="F730" s="1621"/>
    </row>
    <row r="731" spans="2:6">
      <c r="B731" s="63"/>
      <c r="C731" s="82"/>
      <c r="D731" s="306"/>
      <c r="E731" s="1619"/>
      <c r="F731" s="1621"/>
    </row>
    <row r="732" spans="2:6">
      <c r="B732" s="63"/>
      <c r="C732" s="82"/>
      <c r="D732" s="306"/>
      <c r="E732" s="1619"/>
      <c r="F732" s="1621"/>
    </row>
    <row r="733" spans="2:6">
      <c r="B733" s="63"/>
      <c r="C733" s="82"/>
      <c r="D733" s="306"/>
      <c r="E733" s="1619"/>
      <c r="F733" s="1621"/>
    </row>
    <row r="734" spans="2:6">
      <c r="B734" s="63"/>
      <c r="C734" s="82"/>
      <c r="D734" s="306"/>
      <c r="E734" s="1619"/>
      <c r="F734" s="1621"/>
    </row>
    <row r="735" spans="2:6">
      <c r="B735" s="63"/>
      <c r="C735" s="82"/>
      <c r="D735" s="306"/>
      <c r="E735" s="1619"/>
      <c r="F735" s="1621"/>
    </row>
    <row r="736" spans="2:6">
      <c r="B736" s="63"/>
      <c r="C736" s="82"/>
      <c r="D736" s="306"/>
      <c r="E736" s="1619"/>
      <c r="F736" s="1621"/>
    </row>
    <row r="737" spans="2:6">
      <c r="B737" s="63"/>
      <c r="C737" s="82"/>
      <c r="D737" s="306"/>
      <c r="E737" s="1619"/>
      <c r="F737" s="1621"/>
    </row>
    <row r="738" spans="2:6">
      <c r="B738" s="63"/>
      <c r="C738" s="82"/>
      <c r="D738" s="306"/>
      <c r="E738" s="1619"/>
      <c r="F738" s="1621"/>
    </row>
    <row r="739" spans="2:6">
      <c r="B739" s="63"/>
      <c r="C739" s="82"/>
      <c r="D739" s="306"/>
      <c r="E739" s="1619"/>
      <c r="F739" s="1621"/>
    </row>
    <row r="740" spans="2:6">
      <c r="B740" s="63"/>
      <c r="C740" s="82"/>
      <c r="D740" s="306"/>
      <c r="E740" s="1619"/>
      <c r="F740" s="1621"/>
    </row>
    <row r="741" spans="2:6">
      <c r="B741" s="63"/>
      <c r="C741" s="82"/>
      <c r="D741" s="306"/>
      <c r="E741" s="1619"/>
      <c r="F741" s="1621"/>
    </row>
    <row r="742" spans="2:6">
      <c r="B742" s="63"/>
      <c r="C742" s="82"/>
      <c r="D742" s="306"/>
      <c r="E742" s="1619"/>
      <c r="F742" s="1621"/>
    </row>
    <row r="743" spans="2:6">
      <c r="B743" s="63"/>
      <c r="C743" s="82"/>
      <c r="D743" s="306"/>
      <c r="E743" s="1619"/>
      <c r="F743" s="1621"/>
    </row>
    <row r="744" spans="2:6">
      <c r="B744" s="63"/>
      <c r="C744" s="82"/>
      <c r="D744" s="306"/>
      <c r="E744" s="1619"/>
      <c r="F744" s="1621"/>
    </row>
    <row r="745" spans="2:6">
      <c r="B745" s="63"/>
      <c r="C745" s="82"/>
      <c r="D745" s="306"/>
      <c r="E745" s="1619"/>
      <c r="F745" s="1621"/>
    </row>
    <row r="746" spans="2:6">
      <c r="B746" s="63"/>
      <c r="C746" s="82"/>
      <c r="D746" s="306"/>
      <c r="E746" s="1619"/>
      <c r="F746" s="1621"/>
    </row>
    <row r="747" spans="2:6">
      <c r="B747" s="63"/>
      <c r="C747" s="82"/>
      <c r="D747" s="306"/>
      <c r="E747" s="1619"/>
      <c r="F747" s="1621"/>
    </row>
    <row r="748" spans="2:6">
      <c r="B748" s="63"/>
      <c r="C748" s="82"/>
      <c r="D748" s="306"/>
      <c r="E748" s="1619"/>
      <c r="F748" s="1621"/>
    </row>
    <row r="749" spans="2:6">
      <c r="B749" s="63"/>
      <c r="C749" s="82"/>
      <c r="D749" s="306"/>
      <c r="E749" s="1619"/>
      <c r="F749" s="1621"/>
    </row>
    <row r="750" spans="2:6">
      <c r="B750" s="63"/>
      <c r="C750" s="82"/>
      <c r="D750" s="306"/>
      <c r="E750" s="1619"/>
      <c r="F750" s="1621"/>
    </row>
    <row r="751" spans="2:6">
      <c r="B751" s="63"/>
      <c r="C751" s="82"/>
      <c r="D751" s="306"/>
      <c r="E751" s="1619"/>
      <c r="F751" s="1621"/>
    </row>
    <row r="752" spans="2:6">
      <c r="B752" s="63"/>
      <c r="C752" s="82"/>
      <c r="D752" s="306"/>
      <c r="E752" s="1619"/>
      <c r="F752" s="1621"/>
    </row>
    <row r="753" spans="2:6">
      <c r="B753" s="63"/>
      <c r="C753" s="82"/>
      <c r="D753" s="306"/>
      <c r="E753" s="1619"/>
      <c r="F753" s="1621"/>
    </row>
    <row r="754" spans="2:6">
      <c r="B754" s="63"/>
      <c r="C754" s="82"/>
      <c r="D754" s="306"/>
      <c r="E754" s="1619"/>
      <c r="F754" s="1621"/>
    </row>
    <row r="755" spans="2:6">
      <c r="B755" s="63"/>
      <c r="C755" s="82"/>
      <c r="D755" s="306"/>
      <c r="E755" s="1619"/>
      <c r="F755" s="1621"/>
    </row>
    <row r="756" spans="2:6">
      <c r="B756" s="63"/>
      <c r="C756" s="82"/>
      <c r="D756" s="306"/>
      <c r="E756" s="1619"/>
      <c r="F756" s="1621"/>
    </row>
    <row r="757" spans="2:6">
      <c r="B757" s="63"/>
      <c r="C757" s="82"/>
      <c r="D757" s="306"/>
      <c r="E757" s="1619"/>
      <c r="F757" s="1621"/>
    </row>
    <row r="758" spans="2:6">
      <c r="B758" s="63"/>
      <c r="C758" s="82"/>
      <c r="D758" s="306"/>
      <c r="E758" s="1619"/>
      <c r="F758" s="1621"/>
    </row>
    <row r="759" spans="2:6">
      <c r="B759" s="63"/>
      <c r="C759" s="82"/>
      <c r="D759" s="306"/>
      <c r="E759" s="1619"/>
      <c r="F759" s="1621"/>
    </row>
    <row r="760" spans="2:6">
      <c r="B760" s="63"/>
      <c r="C760" s="82"/>
      <c r="D760" s="306"/>
      <c r="E760" s="1619"/>
      <c r="F760" s="1621"/>
    </row>
    <row r="761" spans="2:6">
      <c r="B761" s="63"/>
      <c r="C761" s="82"/>
      <c r="D761" s="306"/>
      <c r="E761" s="1619"/>
      <c r="F761" s="1621"/>
    </row>
    <row r="762" spans="2:6">
      <c r="B762" s="63"/>
      <c r="C762" s="82"/>
      <c r="D762" s="306"/>
      <c r="E762" s="1619"/>
      <c r="F762" s="1621"/>
    </row>
    <row r="763" spans="2:6">
      <c r="B763" s="63"/>
      <c r="C763" s="82"/>
      <c r="D763" s="306"/>
      <c r="E763" s="1619"/>
      <c r="F763" s="1621"/>
    </row>
    <row r="764" spans="2:6">
      <c r="B764" s="63"/>
      <c r="C764" s="82"/>
      <c r="D764" s="306"/>
      <c r="E764" s="1619"/>
      <c r="F764" s="1621"/>
    </row>
    <row r="765" spans="2:6">
      <c r="B765" s="63"/>
      <c r="C765" s="82"/>
      <c r="D765" s="306"/>
      <c r="E765" s="1619"/>
      <c r="F765" s="1621"/>
    </row>
    <row r="766" spans="2:6">
      <c r="B766" s="63"/>
      <c r="C766" s="82"/>
      <c r="D766" s="306"/>
      <c r="E766" s="1619"/>
      <c r="F766" s="1621"/>
    </row>
    <row r="767" spans="2:6">
      <c r="B767" s="63"/>
      <c r="C767" s="82"/>
      <c r="D767" s="306"/>
      <c r="E767" s="1619"/>
      <c r="F767" s="1621"/>
    </row>
    <row r="768" spans="2:6">
      <c r="B768" s="63"/>
      <c r="C768" s="82"/>
      <c r="D768" s="306"/>
      <c r="E768" s="1619"/>
      <c r="F768" s="1621"/>
    </row>
    <row r="769" spans="2:6">
      <c r="B769" s="63"/>
      <c r="C769" s="82"/>
      <c r="D769" s="306"/>
      <c r="E769" s="1619"/>
      <c r="F769" s="1621"/>
    </row>
    <row r="770" spans="2:6">
      <c r="B770" s="63"/>
      <c r="C770" s="82"/>
      <c r="D770" s="306"/>
      <c r="E770" s="1619"/>
      <c r="F770" s="1621"/>
    </row>
    <row r="771" spans="2:6">
      <c r="B771" s="63"/>
      <c r="C771" s="82"/>
      <c r="D771" s="306"/>
      <c r="E771" s="1619"/>
      <c r="F771" s="1621"/>
    </row>
    <row r="772" spans="2:6">
      <c r="B772" s="63"/>
      <c r="C772" s="82"/>
      <c r="D772" s="306"/>
      <c r="E772" s="1619"/>
      <c r="F772" s="1621"/>
    </row>
    <row r="773" spans="2:6">
      <c r="B773" s="63"/>
      <c r="C773" s="82"/>
      <c r="D773" s="306"/>
      <c r="E773" s="1619"/>
      <c r="F773" s="1621"/>
    </row>
    <row r="774" spans="2:6">
      <c r="B774" s="63"/>
      <c r="C774" s="82"/>
      <c r="D774" s="306"/>
      <c r="E774" s="1619"/>
      <c r="F774" s="1621"/>
    </row>
    <row r="775" spans="2:6">
      <c r="B775" s="63"/>
      <c r="C775" s="82"/>
      <c r="D775" s="306"/>
      <c r="E775" s="1619"/>
      <c r="F775" s="1621"/>
    </row>
    <row r="776" spans="2:6">
      <c r="B776" s="63"/>
      <c r="C776" s="82"/>
      <c r="D776" s="306"/>
      <c r="E776" s="1619"/>
      <c r="F776" s="1621"/>
    </row>
    <row r="777" spans="2:6">
      <c r="B777" s="63"/>
      <c r="C777" s="82"/>
      <c r="D777" s="306"/>
      <c r="E777" s="1619"/>
      <c r="F777" s="1621"/>
    </row>
    <row r="778" spans="2:6">
      <c r="B778" s="63"/>
      <c r="C778" s="82"/>
      <c r="D778" s="306"/>
      <c r="E778" s="1619"/>
      <c r="F778" s="1621"/>
    </row>
    <row r="779" spans="2:6">
      <c r="B779" s="63"/>
      <c r="C779" s="82"/>
      <c r="D779" s="306"/>
      <c r="E779" s="1619"/>
      <c r="F779" s="1621"/>
    </row>
    <row r="780" spans="2:6">
      <c r="B780" s="63"/>
      <c r="C780" s="82"/>
      <c r="D780" s="306"/>
      <c r="E780" s="1619"/>
      <c r="F780" s="1621"/>
    </row>
    <row r="781" spans="2:6">
      <c r="B781" s="63"/>
      <c r="C781" s="82"/>
      <c r="D781" s="306"/>
      <c r="E781" s="1619"/>
      <c r="F781" s="1621"/>
    </row>
    <row r="782" spans="2:6">
      <c r="B782" s="63"/>
      <c r="C782" s="82"/>
      <c r="D782" s="306"/>
      <c r="E782" s="1619"/>
      <c r="F782" s="1621"/>
    </row>
    <row r="783" spans="2:6">
      <c r="B783" s="63"/>
      <c r="C783" s="82"/>
      <c r="D783" s="306"/>
      <c r="E783" s="1619"/>
      <c r="F783" s="1621"/>
    </row>
    <row r="784" spans="2:6">
      <c r="B784" s="63"/>
      <c r="C784" s="82"/>
      <c r="D784" s="306"/>
      <c r="E784" s="1619"/>
      <c r="F784" s="1621"/>
    </row>
    <row r="785" spans="2:6">
      <c r="B785" s="63"/>
      <c r="C785" s="82"/>
      <c r="D785" s="306"/>
      <c r="E785" s="1619"/>
      <c r="F785" s="1621"/>
    </row>
    <row r="786" spans="2:6">
      <c r="B786" s="63"/>
      <c r="C786" s="82"/>
      <c r="D786" s="306"/>
      <c r="E786" s="1619"/>
      <c r="F786" s="1621"/>
    </row>
    <row r="787" spans="2:6">
      <c r="B787" s="63"/>
      <c r="C787" s="82"/>
      <c r="D787" s="306"/>
      <c r="E787" s="1619"/>
      <c r="F787" s="1621"/>
    </row>
    <row r="788" spans="2:6">
      <c r="B788" s="63"/>
      <c r="C788" s="82"/>
      <c r="D788" s="306"/>
      <c r="E788" s="1619"/>
      <c r="F788" s="1621"/>
    </row>
    <row r="789" spans="2:6">
      <c r="B789" s="63"/>
      <c r="C789" s="82"/>
      <c r="D789" s="306"/>
      <c r="E789" s="1619"/>
      <c r="F789" s="1621"/>
    </row>
    <row r="790" spans="2:6">
      <c r="B790" s="63"/>
      <c r="C790" s="82"/>
      <c r="D790" s="306"/>
      <c r="E790" s="1619"/>
      <c r="F790" s="1621"/>
    </row>
    <row r="791" spans="2:6">
      <c r="B791" s="63"/>
      <c r="C791" s="82"/>
      <c r="D791" s="306"/>
      <c r="E791" s="1619"/>
      <c r="F791" s="1621"/>
    </row>
    <row r="792" spans="2:6">
      <c r="B792" s="63"/>
      <c r="C792" s="82"/>
      <c r="D792" s="306"/>
      <c r="E792" s="1619"/>
      <c r="F792" s="1621"/>
    </row>
    <row r="793" spans="2:6">
      <c r="B793" s="63"/>
      <c r="C793" s="82"/>
      <c r="D793" s="306"/>
      <c r="E793" s="1619"/>
      <c r="F793" s="1621"/>
    </row>
    <row r="794" spans="2:6">
      <c r="B794" s="63"/>
      <c r="C794" s="82"/>
      <c r="D794" s="306"/>
      <c r="E794" s="1619"/>
      <c r="F794" s="1621"/>
    </row>
    <row r="795" spans="2:6">
      <c r="B795" s="63"/>
      <c r="C795" s="82"/>
      <c r="D795" s="306"/>
      <c r="E795" s="1619"/>
      <c r="F795" s="1621"/>
    </row>
    <row r="796" spans="2:6">
      <c r="B796" s="63"/>
      <c r="C796" s="82"/>
      <c r="D796" s="306"/>
      <c r="E796" s="1619"/>
      <c r="F796" s="1621"/>
    </row>
    <row r="797" spans="2:6">
      <c r="B797" s="63"/>
      <c r="C797" s="82"/>
      <c r="D797" s="306"/>
      <c r="E797" s="1619"/>
      <c r="F797" s="1621"/>
    </row>
    <row r="798" spans="2:6">
      <c r="B798" s="63"/>
      <c r="C798" s="82"/>
      <c r="D798" s="306"/>
      <c r="E798" s="1619"/>
      <c r="F798" s="1621"/>
    </row>
    <row r="799" spans="2:6">
      <c r="B799" s="63"/>
      <c r="C799" s="82"/>
      <c r="D799" s="306"/>
      <c r="E799" s="1619"/>
      <c r="F799" s="1621"/>
    </row>
    <row r="800" spans="2:6">
      <c r="B800" s="63"/>
      <c r="C800" s="82"/>
      <c r="D800" s="306"/>
      <c r="E800" s="1619"/>
      <c r="F800" s="1621"/>
    </row>
    <row r="801" spans="2:6">
      <c r="B801" s="63"/>
      <c r="C801" s="82"/>
      <c r="D801" s="306"/>
      <c r="E801" s="1619"/>
      <c r="F801" s="1621"/>
    </row>
    <row r="802" spans="2:6">
      <c r="B802" s="63"/>
      <c r="C802" s="82"/>
      <c r="D802" s="306"/>
      <c r="E802" s="1619"/>
      <c r="F802" s="1621"/>
    </row>
    <row r="803" spans="2:6">
      <c r="B803" s="63"/>
      <c r="C803" s="82"/>
      <c r="D803" s="306"/>
      <c r="E803" s="1619"/>
      <c r="F803" s="1621"/>
    </row>
    <row r="804" spans="2:6">
      <c r="B804" s="63"/>
      <c r="C804" s="82"/>
      <c r="D804" s="306"/>
      <c r="E804" s="1619"/>
      <c r="F804" s="1621"/>
    </row>
    <row r="805" spans="2:6">
      <c r="B805" s="63"/>
      <c r="C805" s="82"/>
      <c r="D805" s="306"/>
      <c r="E805" s="1619"/>
      <c r="F805" s="1621"/>
    </row>
    <row r="806" spans="2:6">
      <c r="B806" s="63"/>
      <c r="C806" s="82"/>
      <c r="D806" s="306"/>
      <c r="E806" s="1619"/>
      <c r="F806" s="1621"/>
    </row>
    <row r="807" spans="2:6">
      <c r="B807" s="63"/>
      <c r="C807" s="82"/>
      <c r="D807" s="306"/>
      <c r="E807" s="1619"/>
      <c r="F807" s="1621"/>
    </row>
    <row r="808" spans="2:6">
      <c r="B808" s="63"/>
      <c r="C808" s="82"/>
      <c r="D808" s="306"/>
      <c r="E808" s="1619"/>
      <c r="F808" s="1621"/>
    </row>
    <row r="809" spans="2:6">
      <c r="B809" s="63"/>
      <c r="C809" s="82"/>
      <c r="D809" s="306"/>
      <c r="E809" s="1619"/>
      <c r="F809" s="1621"/>
    </row>
    <row r="810" spans="2:6">
      <c r="B810" s="63"/>
      <c r="C810" s="82"/>
      <c r="D810" s="306"/>
      <c r="E810" s="1619"/>
      <c r="F810" s="1621"/>
    </row>
    <row r="811" spans="2:6">
      <c r="B811" s="63"/>
      <c r="C811" s="82"/>
      <c r="D811" s="306"/>
      <c r="E811" s="1619"/>
      <c r="F811" s="1621"/>
    </row>
    <row r="812" spans="2:6">
      <c r="B812" s="63"/>
      <c r="C812" s="82"/>
      <c r="D812" s="306"/>
      <c r="E812" s="1619"/>
      <c r="F812" s="1621"/>
    </row>
    <row r="813" spans="2:6">
      <c r="B813" s="63"/>
      <c r="C813" s="82"/>
      <c r="D813" s="306"/>
      <c r="E813" s="1619"/>
      <c r="F813" s="1621"/>
    </row>
    <row r="814" spans="2:6">
      <c r="B814" s="63"/>
      <c r="C814" s="82"/>
      <c r="D814" s="306"/>
      <c r="E814" s="1619"/>
      <c r="F814" s="1621"/>
    </row>
    <row r="815" spans="2:6">
      <c r="B815" s="63"/>
      <c r="C815" s="82"/>
      <c r="D815" s="306"/>
      <c r="E815" s="1619"/>
      <c r="F815" s="1621"/>
    </row>
    <row r="816" spans="2:6">
      <c r="B816" s="63"/>
      <c r="C816" s="82"/>
      <c r="D816" s="306"/>
      <c r="E816" s="1619"/>
      <c r="F816" s="1621"/>
    </row>
    <row r="817" spans="2:6">
      <c r="B817" s="63"/>
      <c r="C817" s="82"/>
      <c r="D817" s="306"/>
      <c r="E817" s="1619"/>
      <c r="F817" s="1621"/>
    </row>
    <row r="818" spans="2:6">
      <c r="B818" s="63"/>
      <c r="C818" s="82"/>
      <c r="D818" s="306"/>
      <c r="E818" s="1619"/>
      <c r="F818" s="1621"/>
    </row>
    <row r="819" spans="2:6">
      <c r="B819" s="63"/>
      <c r="C819" s="82"/>
      <c r="D819" s="306"/>
      <c r="E819" s="1619"/>
      <c r="F819" s="1621"/>
    </row>
    <row r="820" spans="2:6">
      <c r="B820" s="63"/>
      <c r="C820" s="82"/>
      <c r="D820" s="306"/>
      <c r="E820" s="1619"/>
      <c r="F820" s="1621"/>
    </row>
    <row r="821" spans="2:6">
      <c r="B821" s="63"/>
      <c r="C821" s="82"/>
      <c r="D821" s="306"/>
      <c r="E821" s="1619"/>
      <c r="F821" s="1621"/>
    </row>
    <row r="822" spans="2:6">
      <c r="B822" s="63"/>
      <c r="C822" s="82"/>
      <c r="D822" s="306"/>
      <c r="E822" s="1619"/>
      <c r="F822" s="1621"/>
    </row>
    <row r="823" spans="2:6">
      <c r="B823" s="63"/>
      <c r="C823" s="82"/>
      <c r="D823" s="306"/>
      <c r="E823" s="1619"/>
      <c r="F823" s="1621"/>
    </row>
    <row r="824" spans="2:6">
      <c r="B824" s="63"/>
      <c r="C824" s="82"/>
      <c r="D824" s="306"/>
      <c r="E824" s="1619"/>
      <c r="F824" s="1621"/>
    </row>
    <row r="825" spans="2:6">
      <c r="B825" s="63"/>
      <c r="C825" s="82"/>
      <c r="D825" s="306"/>
      <c r="E825" s="1619"/>
      <c r="F825" s="1621"/>
    </row>
    <row r="826" spans="2:6">
      <c r="B826" s="63"/>
      <c r="C826" s="82"/>
      <c r="D826" s="306"/>
      <c r="E826" s="1619"/>
      <c r="F826" s="1621"/>
    </row>
    <row r="827" spans="2:6">
      <c r="B827" s="63"/>
      <c r="C827" s="82"/>
      <c r="D827" s="306"/>
      <c r="E827" s="1619"/>
      <c r="F827" s="1621"/>
    </row>
    <row r="828" spans="2:6">
      <c r="B828" s="63"/>
      <c r="C828" s="82"/>
      <c r="D828" s="306"/>
      <c r="E828" s="1619"/>
      <c r="F828" s="1621"/>
    </row>
    <row r="829" spans="2:6">
      <c r="B829" s="63"/>
      <c r="C829" s="82"/>
      <c r="D829" s="306"/>
      <c r="E829" s="1619"/>
      <c r="F829" s="1621"/>
    </row>
    <row r="830" spans="2:6">
      <c r="B830" s="63"/>
      <c r="C830" s="82"/>
      <c r="D830" s="306"/>
      <c r="E830" s="1619"/>
      <c r="F830" s="1621"/>
    </row>
    <row r="831" spans="2:6">
      <c r="B831" s="63"/>
      <c r="C831" s="82"/>
      <c r="D831" s="306"/>
      <c r="E831" s="1619"/>
      <c r="F831" s="1621"/>
    </row>
    <row r="832" spans="2:6">
      <c r="B832" s="63"/>
      <c r="C832" s="82"/>
      <c r="D832" s="306"/>
      <c r="E832" s="1619"/>
      <c r="F832" s="1621"/>
    </row>
    <row r="833" spans="2:6">
      <c r="B833" s="63"/>
      <c r="C833" s="82"/>
      <c r="D833" s="306"/>
      <c r="E833" s="1619"/>
      <c r="F833" s="1621"/>
    </row>
    <row r="834" spans="2:6">
      <c r="B834" s="63"/>
      <c r="C834" s="82"/>
      <c r="D834" s="306"/>
      <c r="E834" s="1619"/>
      <c r="F834" s="1621"/>
    </row>
    <row r="835" spans="2:6">
      <c r="B835" s="63"/>
      <c r="C835" s="82"/>
      <c r="D835" s="306"/>
      <c r="E835" s="1619"/>
      <c r="F835" s="1621"/>
    </row>
    <row r="836" spans="2:6">
      <c r="B836" s="63"/>
      <c r="C836" s="82"/>
      <c r="D836" s="306"/>
      <c r="E836" s="1619"/>
      <c r="F836" s="1621"/>
    </row>
    <row r="837" spans="2:6">
      <c r="B837" s="63"/>
      <c r="C837" s="82"/>
      <c r="D837" s="306"/>
      <c r="E837" s="1619"/>
      <c r="F837" s="1621"/>
    </row>
    <row r="838" spans="2:6">
      <c r="B838" s="63"/>
      <c r="C838" s="82"/>
      <c r="D838" s="306"/>
      <c r="E838" s="1619"/>
      <c r="F838" s="1621"/>
    </row>
    <row r="839" spans="2:6">
      <c r="B839" s="63"/>
      <c r="C839" s="82"/>
      <c r="D839" s="306"/>
      <c r="E839" s="1619"/>
      <c r="F839" s="1621"/>
    </row>
    <row r="840" spans="2:6">
      <c r="B840" s="63"/>
      <c r="C840" s="82"/>
      <c r="D840" s="306"/>
      <c r="E840" s="1619"/>
      <c r="F840" s="1621"/>
    </row>
    <row r="841" spans="2:6">
      <c r="B841" s="63"/>
      <c r="C841" s="82"/>
      <c r="D841" s="306"/>
      <c r="E841" s="1619"/>
      <c r="F841" s="1621"/>
    </row>
    <row r="842" spans="2:6">
      <c r="B842" s="63"/>
      <c r="C842" s="82"/>
      <c r="D842" s="306"/>
      <c r="E842" s="1619"/>
      <c r="F842" s="1621"/>
    </row>
    <row r="843" spans="2:6">
      <c r="B843" s="63"/>
      <c r="C843" s="82"/>
      <c r="D843" s="306"/>
      <c r="E843" s="1619"/>
      <c r="F843" s="1621"/>
    </row>
    <row r="844" spans="2:6">
      <c r="B844" s="63"/>
      <c r="C844" s="82"/>
      <c r="D844" s="306"/>
      <c r="E844" s="1619"/>
      <c r="F844" s="1621"/>
    </row>
    <row r="845" spans="2:6">
      <c r="B845" s="63"/>
      <c r="C845" s="82"/>
      <c r="D845" s="306"/>
      <c r="E845" s="1619"/>
      <c r="F845" s="1621"/>
    </row>
    <row r="846" spans="2:6">
      <c r="B846" s="63"/>
      <c r="C846" s="82"/>
      <c r="D846" s="306"/>
      <c r="E846" s="1619"/>
      <c r="F846" s="1621"/>
    </row>
    <row r="847" spans="2:6">
      <c r="B847" s="63"/>
      <c r="C847" s="82"/>
      <c r="D847" s="306"/>
      <c r="E847" s="1619"/>
      <c r="F847" s="1621"/>
    </row>
    <row r="848" spans="2:6">
      <c r="B848" s="63"/>
      <c r="C848" s="82"/>
      <c r="D848" s="306"/>
      <c r="E848" s="1619"/>
      <c r="F848" s="1621"/>
    </row>
    <row r="849" spans="2:6">
      <c r="B849" s="63"/>
      <c r="C849" s="82"/>
      <c r="D849" s="306"/>
      <c r="E849" s="1619"/>
      <c r="F849" s="1621"/>
    </row>
    <row r="850" spans="2:6">
      <c r="B850" s="63"/>
      <c r="C850" s="82"/>
      <c r="D850" s="306"/>
      <c r="E850" s="1619"/>
      <c r="F850" s="1621"/>
    </row>
    <row r="851" spans="2:6">
      <c r="B851" s="63"/>
      <c r="C851" s="82"/>
      <c r="D851" s="306"/>
      <c r="E851" s="1619"/>
      <c r="F851" s="1621"/>
    </row>
    <row r="852" spans="2:6">
      <c r="B852" s="63"/>
      <c r="C852" s="82"/>
      <c r="D852" s="306"/>
      <c r="E852" s="1619"/>
      <c r="F852" s="1621"/>
    </row>
    <row r="853" spans="2:6">
      <c r="B853" s="63"/>
      <c r="C853" s="82"/>
      <c r="D853" s="306"/>
      <c r="E853" s="1619"/>
      <c r="F853" s="1621"/>
    </row>
    <row r="854" spans="2:6">
      <c r="B854" s="63"/>
      <c r="C854" s="82"/>
      <c r="D854" s="306"/>
      <c r="E854" s="1619"/>
      <c r="F854" s="1621"/>
    </row>
    <row r="855" spans="2:6">
      <c r="B855" s="63"/>
      <c r="C855" s="82"/>
      <c r="D855" s="306"/>
      <c r="E855" s="1619"/>
      <c r="F855" s="1621"/>
    </row>
    <row r="856" spans="2:6">
      <c r="B856" s="63"/>
      <c r="C856" s="82"/>
      <c r="D856" s="306"/>
      <c r="E856" s="1619"/>
      <c r="F856" s="1621"/>
    </row>
    <row r="857" spans="2:6">
      <c r="B857" s="63"/>
      <c r="C857" s="82"/>
      <c r="D857" s="306"/>
      <c r="E857" s="1619"/>
      <c r="F857" s="1621"/>
    </row>
    <row r="858" spans="2:6">
      <c r="B858" s="63"/>
      <c r="C858" s="82"/>
      <c r="D858" s="306"/>
      <c r="E858" s="1619"/>
      <c r="F858" s="1621"/>
    </row>
    <row r="859" spans="2:6">
      <c r="B859" s="63"/>
      <c r="C859" s="82"/>
      <c r="D859" s="306"/>
      <c r="E859" s="1619"/>
      <c r="F859" s="1621"/>
    </row>
    <row r="860" spans="2:6">
      <c r="B860" s="63"/>
      <c r="C860" s="82"/>
      <c r="D860" s="306"/>
      <c r="E860" s="1619"/>
      <c r="F860" s="1621"/>
    </row>
    <row r="861" spans="2:6">
      <c r="B861" s="63"/>
      <c r="C861" s="82"/>
      <c r="D861" s="306"/>
      <c r="E861" s="1619"/>
      <c r="F861" s="1621"/>
    </row>
    <row r="862" spans="2:6">
      <c r="B862" s="63"/>
      <c r="C862" s="82"/>
      <c r="D862" s="306"/>
      <c r="E862" s="1619"/>
      <c r="F862" s="1621"/>
    </row>
    <row r="863" spans="2:6">
      <c r="B863" s="63"/>
      <c r="C863" s="82"/>
      <c r="D863" s="306"/>
      <c r="E863" s="1619"/>
      <c r="F863" s="1621"/>
    </row>
    <row r="864" spans="2:6">
      <c r="B864" s="63"/>
      <c r="C864" s="82"/>
      <c r="D864" s="306"/>
      <c r="E864" s="1619"/>
      <c r="F864" s="1621"/>
    </row>
    <row r="865" spans="2:6">
      <c r="B865" s="63"/>
      <c r="C865" s="82"/>
      <c r="D865" s="306"/>
      <c r="E865" s="1619"/>
      <c r="F865" s="1621"/>
    </row>
    <row r="866" spans="2:6">
      <c r="B866" s="63"/>
      <c r="C866" s="82"/>
      <c r="D866" s="306"/>
      <c r="E866" s="1619"/>
      <c r="F866" s="1621"/>
    </row>
    <row r="867" spans="2:6">
      <c r="B867" s="63"/>
      <c r="C867" s="82"/>
      <c r="D867" s="306"/>
      <c r="E867" s="1619"/>
      <c r="F867" s="1621"/>
    </row>
    <row r="868" spans="2:6">
      <c r="B868" s="63"/>
      <c r="C868" s="82"/>
      <c r="D868" s="306"/>
      <c r="E868" s="1619"/>
      <c r="F868" s="1621"/>
    </row>
    <row r="869" spans="2:6">
      <c r="B869" s="63"/>
      <c r="C869" s="82"/>
      <c r="D869" s="306"/>
      <c r="E869" s="1619"/>
      <c r="F869" s="1621"/>
    </row>
    <row r="870" spans="2:6">
      <c r="B870" s="63"/>
      <c r="C870" s="82"/>
      <c r="D870" s="306"/>
      <c r="E870" s="1619"/>
      <c r="F870" s="1621"/>
    </row>
    <row r="871" spans="2:6">
      <c r="B871" s="63"/>
      <c r="C871" s="82"/>
      <c r="D871" s="306"/>
      <c r="E871" s="1619"/>
      <c r="F871" s="1621"/>
    </row>
    <row r="872" spans="2:6">
      <c r="B872" s="63"/>
      <c r="C872" s="82"/>
      <c r="D872" s="306"/>
      <c r="E872" s="1619"/>
      <c r="F872" s="1621"/>
    </row>
    <row r="873" spans="2:6">
      <c r="B873" s="63"/>
      <c r="C873" s="82"/>
      <c r="D873" s="306"/>
      <c r="E873" s="1619"/>
      <c r="F873" s="1621"/>
    </row>
    <row r="874" spans="2:6">
      <c r="B874" s="63"/>
      <c r="C874" s="82"/>
      <c r="D874" s="306"/>
      <c r="E874" s="1619"/>
      <c r="F874" s="1621"/>
    </row>
    <row r="875" spans="2:6">
      <c r="B875" s="63"/>
      <c r="C875" s="82"/>
      <c r="D875" s="306"/>
      <c r="E875" s="1619"/>
      <c r="F875" s="1621"/>
    </row>
    <row r="876" spans="2:6">
      <c r="B876" s="63"/>
      <c r="C876" s="82"/>
      <c r="D876" s="306"/>
      <c r="E876" s="1619"/>
      <c r="F876" s="1621"/>
    </row>
    <row r="877" spans="2:6">
      <c r="B877" s="63"/>
      <c r="C877" s="82"/>
      <c r="D877" s="306"/>
      <c r="E877" s="1619"/>
      <c r="F877" s="1621"/>
    </row>
    <row r="878" spans="2:6">
      <c r="B878" s="63"/>
      <c r="C878" s="82"/>
      <c r="D878" s="306"/>
      <c r="E878" s="1619"/>
      <c r="F878" s="1621"/>
    </row>
    <row r="879" spans="2:6">
      <c r="B879" s="63"/>
      <c r="C879" s="82"/>
      <c r="D879" s="306"/>
      <c r="E879" s="1619"/>
      <c r="F879" s="1621"/>
    </row>
    <row r="880" spans="2:6">
      <c r="B880" s="63"/>
      <c r="C880" s="82"/>
      <c r="D880" s="306"/>
      <c r="E880" s="1619"/>
      <c r="F880" s="1621"/>
    </row>
    <row r="881" spans="2:6">
      <c r="B881" s="63"/>
      <c r="C881" s="82"/>
      <c r="D881" s="306"/>
      <c r="E881" s="1619"/>
      <c r="F881" s="1621"/>
    </row>
    <row r="882" spans="2:6">
      <c r="B882" s="63"/>
      <c r="C882" s="82"/>
      <c r="D882" s="306"/>
      <c r="E882" s="1619"/>
      <c r="F882" s="1621"/>
    </row>
    <row r="883" spans="2:6">
      <c r="B883" s="63"/>
      <c r="C883" s="82"/>
      <c r="D883" s="306"/>
      <c r="E883" s="1619"/>
      <c r="F883" s="1621"/>
    </row>
    <row r="884" spans="2:6">
      <c r="B884" s="63"/>
      <c r="C884" s="82"/>
      <c r="D884" s="306"/>
      <c r="E884" s="1619"/>
      <c r="F884" s="1621"/>
    </row>
    <row r="885" spans="2:6">
      <c r="B885" s="63"/>
      <c r="C885" s="82"/>
      <c r="D885" s="306"/>
      <c r="E885" s="1619"/>
      <c r="F885" s="1621"/>
    </row>
    <row r="886" spans="2:6">
      <c r="B886" s="63"/>
      <c r="C886" s="82"/>
      <c r="D886" s="306"/>
      <c r="E886" s="1619"/>
      <c r="F886" s="1621"/>
    </row>
    <row r="887" spans="2:6">
      <c r="B887" s="63"/>
      <c r="C887" s="82"/>
      <c r="D887" s="306"/>
      <c r="E887" s="1619"/>
      <c r="F887" s="1621"/>
    </row>
    <row r="888" spans="2:6">
      <c r="B888" s="63"/>
      <c r="C888" s="82"/>
      <c r="D888" s="306"/>
      <c r="E888" s="1619"/>
      <c r="F888" s="1621"/>
    </row>
    <row r="889" spans="2:6">
      <c r="B889" s="63"/>
      <c r="C889" s="82"/>
      <c r="D889" s="306"/>
      <c r="E889" s="1619"/>
      <c r="F889" s="1621"/>
    </row>
    <row r="890" spans="2:6">
      <c r="B890" s="63"/>
      <c r="C890" s="82"/>
      <c r="D890" s="306"/>
      <c r="E890" s="1619"/>
      <c r="F890" s="1621"/>
    </row>
    <row r="891" spans="2:6">
      <c r="B891" s="63"/>
      <c r="C891" s="82"/>
      <c r="D891" s="306"/>
      <c r="E891" s="1619"/>
      <c r="F891" s="1621"/>
    </row>
    <row r="892" spans="2:6">
      <c r="B892" s="63"/>
      <c r="C892" s="82"/>
      <c r="D892" s="306"/>
      <c r="E892" s="1619"/>
      <c r="F892" s="1621"/>
    </row>
    <row r="893" spans="2:6">
      <c r="B893" s="63"/>
      <c r="C893" s="82"/>
      <c r="D893" s="306"/>
      <c r="E893" s="1619"/>
      <c r="F893" s="1621"/>
    </row>
    <row r="894" spans="2:6">
      <c r="B894" s="63"/>
      <c r="C894" s="82"/>
      <c r="D894" s="306"/>
      <c r="E894" s="1619"/>
      <c r="F894" s="1621"/>
    </row>
    <row r="895" spans="2:6">
      <c r="B895" s="63"/>
      <c r="C895" s="82"/>
      <c r="D895" s="306"/>
      <c r="E895" s="1619"/>
      <c r="F895" s="1621"/>
    </row>
    <row r="896" spans="2:6">
      <c r="B896" s="63"/>
      <c r="C896" s="82"/>
      <c r="D896" s="306"/>
      <c r="E896" s="1619"/>
      <c r="F896" s="1621"/>
    </row>
    <row r="897" spans="2:6">
      <c r="B897" s="63"/>
      <c r="C897" s="82"/>
      <c r="D897" s="306"/>
      <c r="E897" s="1619"/>
      <c r="F897" s="1621"/>
    </row>
    <row r="898" spans="2:6">
      <c r="B898" s="63"/>
      <c r="C898" s="82"/>
      <c r="D898" s="306"/>
      <c r="E898" s="1619"/>
      <c r="F898" s="1621"/>
    </row>
    <row r="899" spans="2:6">
      <c r="B899" s="63"/>
      <c r="C899" s="82"/>
      <c r="D899" s="306"/>
      <c r="E899" s="1619"/>
      <c r="F899" s="1621"/>
    </row>
    <row r="900" spans="2:6">
      <c r="B900" s="63"/>
      <c r="C900" s="82"/>
      <c r="D900" s="306"/>
      <c r="E900" s="1619"/>
      <c r="F900" s="1621"/>
    </row>
    <row r="901" spans="2:6">
      <c r="B901" s="63"/>
      <c r="C901" s="82"/>
      <c r="D901" s="306"/>
      <c r="E901" s="1619"/>
      <c r="F901" s="1621"/>
    </row>
    <row r="902" spans="2:6">
      <c r="B902" s="63"/>
      <c r="C902" s="82"/>
      <c r="D902" s="306"/>
      <c r="E902" s="1619"/>
      <c r="F902" s="1621"/>
    </row>
    <row r="903" spans="2:6">
      <c r="B903" s="63"/>
      <c r="C903" s="82"/>
      <c r="D903" s="306"/>
      <c r="E903" s="1619"/>
      <c r="F903" s="1621"/>
    </row>
    <row r="904" spans="2:6">
      <c r="B904" s="63"/>
      <c r="C904" s="82"/>
      <c r="D904" s="306"/>
      <c r="E904" s="1619"/>
      <c r="F904" s="1621"/>
    </row>
    <row r="905" spans="2:6">
      <c r="B905" s="63"/>
      <c r="C905" s="82"/>
      <c r="D905" s="306"/>
      <c r="E905" s="1619"/>
      <c r="F905" s="1621"/>
    </row>
    <row r="906" spans="2:6">
      <c r="B906" s="63"/>
      <c r="C906" s="82"/>
      <c r="D906" s="306"/>
      <c r="E906" s="1619"/>
      <c r="F906" s="1621"/>
    </row>
    <row r="907" spans="2:6">
      <c r="B907" s="63"/>
      <c r="C907" s="82"/>
      <c r="D907" s="306"/>
      <c r="E907" s="1619"/>
      <c r="F907" s="1621"/>
    </row>
    <row r="908" spans="2:6">
      <c r="B908" s="63"/>
      <c r="C908" s="82"/>
      <c r="D908" s="306"/>
      <c r="E908" s="1619"/>
      <c r="F908" s="1621"/>
    </row>
    <row r="909" spans="2:6">
      <c r="B909" s="63"/>
      <c r="C909" s="82"/>
      <c r="D909" s="306"/>
      <c r="E909" s="1619"/>
      <c r="F909" s="1621"/>
    </row>
    <row r="910" spans="2:6">
      <c r="B910" s="63"/>
      <c r="C910" s="82"/>
      <c r="D910" s="306"/>
      <c r="E910" s="1619"/>
      <c r="F910" s="1621"/>
    </row>
    <row r="911" spans="2:6">
      <c r="B911" s="63"/>
      <c r="C911" s="82"/>
      <c r="D911" s="306"/>
      <c r="E911" s="1619"/>
      <c r="F911" s="1621"/>
    </row>
    <row r="912" spans="2:6">
      <c r="B912" s="63"/>
      <c r="C912" s="82"/>
      <c r="D912" s="306"/>
      <c r="E912" s="1619"/>
      <c r="F912" s="1621"/>
    </row>
    <row r="913" spans="2:6">
      <c r="B913" s="63"/>
      <c r="C913" s="82"/>
      <c r="D913" s="306"/>
      <c r="E913" s="1619"/>
      <c r="F913" s="1621"/>
    </row>
    <row r="914" spans="2:6">
      <c r="B914" s="63"/>
      <c r="C914" s="82"/>
      <c r="D914" s="306"/>
      <c r="E914" s="1619"/>
      <c r="F914" s="1621"/>
    </row>
    <row r="915" spans="2:6">
      <c r="B915" s="63"/>
      <c r="C915" s="82"/>
      <c r="D915" s="306"/>
      <c r="E915" s="1619"/>
      <c r="F915" s="1621"/>
    </row>
    <row r="916" spans="2:6">
      <c r="B916" s="63"/>
      <c r="C916" s="82"/>
      <c r="D916" s="306"/>
      <c r="E916" s="1619"/>
      <c r="F916" s="1621"/>
    </row>
    <row r="917" spans="2:6">
      <c r="B917" s="63"/>
      <c r="C917" s="82"/>
      <c r="D917" s="306"/>
      <c r="E917" s="1619"/>
      <c r="F917" s="1621"/>
    </row>
    <row r="918" spans="2:6">
      <c r="B918" s="63"/>
      <c r="C918" s="82"/>
      <c r="D918" s="306"/>
      <c r="E918" s="1619"/>
      <c r="F918" s="1621"/>
    </row>
    <row r="919" spans="2:6">
      <c r="B919" s="63"/>
      <c r="C919" s="82"/>
      <c r="D919" s="306"/>
      <c r="E919" s="1619"/>
      <c r="F919" s="1621"/>
    </row>
    <row r="920" spans="2:6">
      <c r="B920" s="63"/>
      <c r="C920" s="82"/>
      <c r="D920" s="306"/>
      <c r="E920" s="1619"/>
      <c r="F920" s="1621"/>
    </row>
    <row r="921" spans="2:6">
      <c r="B921" s="63"/>
      <c r="C921" s="82"/>
      <c r="D921" s="306"/>
      <c r="E921" s="1619"/>
      <c r="F921" s="1621"/>
    </row>
    <row r="922" spans="2:6">
      <c r="B922" s="63"/>
      <c r="C922" s="82"/>
      <c r="D922" s="306"/>
      <c r="E922" s="1619"/>
      <c r="F922" s="1621"/>
    </row>
    <row r="923" spans="2:6">
      <c r="B923" s="63"/>
      <c r="C923" s="82"/>
      <c r="D923" s="306"/>
      <c r="E923" s="1619"/>
      <c r="F923" s="1621"/>
    </row>
    <row r="924" spans="2:6">
      <c r="B924" s="63"/>
      <c r="C924" s="82"/>
      <c r="D924" s="306"/>
      <c r="E924" s="1619"/>
      <c r="F924" s="1621"/>
    </row>
    <row r="925" spans="2:6">
      <c r="B925" s="63"/>
      <c r="C925" s="82"/>
      <c r="D925" s="306"/>
      <c r="E925" s="1619"/>
      <c r="F925" s="1621"/>
    </row>
    <row r="926" spans="2:6">
      <c r="B926" s="63"/>
      <c r="C926" s="82"/>
      <c r="D926" s="306"/>
      <c r="E926" s="1619"/>
      <c r="F926" s="1621"/>
    </row>
    <row r="927" spans="2:6">
      <c r="B927" s="63"/>
      <c r="C927" s="82"/>
      <c r="D927" s="306"/>
      <c r="E927" s="1619"/>
      <c r="F927" s="1621"/>
    </row>
    <row r="928" spans="2:6">
      <c r="B928" s="63"/>
      <c r="C928" s="82"/>
      <c r="D928" s="306"/>
      <c r="E928" s="1619"/>
      <c r="F928" s="1621"/>
    </row>
    <row r="929" spans="2:6">
      <c r="B929" s="63"/>
      <c r="C929" s="82"/>
      <c r="D929" s="306"/>
      <c r="E929" s="1619"/>
      <c r="F929" s="1621"/>
    </row>
    <row r="930" spans="2:6">
      <c r="B930" s="63"/>
      <c r="C930" s="82"/>
      <c r="D930" s="306"/>
      <c r="E930" s="1619"/>
      <c r="F930" s="1621"/>
    </row>
    <row r="931" spans="2:6">
      <c r="B931" s="63"/>
      <c r="C931" s="82"/>
      <c r="D931" s="306"/>
      <c r="E931" s="1619"/>
      <c r="F931" s="1621"/>
    </row>
    <row r="932" spans="2:6">
      <c r="B932" s="63"/>
      <c r="C932" s="82"/>
      <c r="D932" s="306"/>
      <c r="E932" s="1619"/>
      <c r="F932" s="1621"/>
    </row>
    <row r="933" spans="2:6">
      <c r="B933" s="63"/>
      <c r="C933" s="82"/>
      <c r="D933" s="306"/>
      <c r="E933" s="1619"/>
      <c r="F933" s="1621"/>
    </row>
    <row r="934" spans="2:6">
      <c r="B934" s="63"/>
      <c r="C934" s="82"/>
      <c r="D934" s="306"/>
      <c r="E934" s="1619"/>
      <c r="F934" s="1621"/>
    </row>
    <row r="935" spans="2:6">
      <c r="B935" s="63"/>
      <c r="C935" s="82"/>
      <c r="D935" s="306"/>
      <c r="E935" s="1619"/>
      <c r="F935" s="1621"/>
    </row>
    <row r="936" spans="2:6">
      <c r="B936" s="63"/>
      <c r="C936" s="82"/>
      <c r="D936" s="306"/>
      <c r="E936" s="1619"/>
      <c r="F936" s="1621"/>
    </row>
    <row r="937" spans="2:6">
      <c r="B937" s="63"/>
      <c r="C937" s="82"/>
      <c r="D937" s="306"/>
      <c r="E937" s="1619"/>
      <c r="F937" s="1621"/>
    </row>
    <row r="938" spans="2:6">
      <c r="B938" s="63"/>
      <c r="C938" s="82"/>
      <c r="D938" s="306"/>
      <c r="E938" s="1619"/>
      <c r="F938" s="1621"/>
    </row>
    <row r="939" spans="2:6">
      <c r="B939" s="63"/>
      <c r="C939" s="82"/>
      <c r="D939" s="306"/>
      <c r="E939" s="1619"/>
      <c r="F939" s="1621"/>
    </row>
    <row r="940" spans="2:6">
      <c r="B940" s="63"/>
      <c r="C940" s="82"/>
      <c r="D940" s="306"/>
      <c r="E940" s="1619"/>
      <c r="F940" s="1621"/>
    </row>
    <row r="941" spans="2:6">
      <c r="B941" s="63"/>
      <c r="C941" s="82"/>
      <c r="D941" s="306"/>
      <c r="E941" s="1619"/>
      <c r="F941" s="1621"/>
    </row>
    <row r="942" spans="2:6">
      <c r="B942" s="63"/>
      <c r="C942" s="82"/>
      <c r="D942" s="306"/>
      <c r="E942" s="1619"/>
      <c r="F942" s="1621"/>
    </row>
    <row r="943" spans="2:6">
      <c r="B943" s="63"/>
      <c r="C943" s="82"/>
      <c r="D943" s="306"/>
      <c r="E943" s="1619"/>
      <c r="F943" s="1621"/>
    </row>
    <row r="944" spans="2:6">
      <c r="B944" s="63"/>
      <c r="C944" s="82"/>
      <c r="D944" s="306"/>
      <c r="E944" s="1619"/>
      <c r="F944" s="1621"/>
    </row>
    <row r="945" spans="2:6">
      <c r="B945" s="63"/>
      <c r="C945" s="82"/>
      <c r="D945" s="306"/>
      <c r="E945" s="1619"/>
      <c r="F945" s="1621"/>
    </row>
    <row r="946" spans="2:6">
      <c r="B946" s="63"/>
      <c r="C946" s="82"/>
      <c r="D946" s="306"/>
      <c r="E946" s="1619"/>
      <c r="F946" s="1621"/>
    </row>
    <row r="947" spans="2:6">
      <c r="B947" s="63"/>
      <c r="C947" s="82"/>
      <c r="D947" s="306"/>
      <c r="E947" s="1619"/>
      <c r="F947" s="1621"/>
    </row>
    <row r="948" spans="2:6">
      <c r="B948" s="63"/>
      <c r="C948" s="82"/>
      <c r="D948" s="306"/>
      <c r="E948" s="1619"/>
      <c r="F948" s="1621"/>
    </row>
    <row r="949" spans="2:6">
      <c r="B949" s="63"/>
      <c r="C949" s="82"/>
      <c r="D949" s="306"/>
      <c r="E949" s="1619"/>
      <c r="F949" s="1621"/>
    </row>
    <row r="950" spans="2:6">
      <c r="B950" s="63"/>
      <c r="C950" s="82"/>
      <c r="D950" s="306"/>
      <c r="E950" s="1619"/>
      <c r="F950" s="1621"/>
    </row>
    <row r="951" spans="2:6">
      <c r="B951" s="63"/>
      <c r="C951" s="82"/>
      <c r="D951" s="306"/>
      <c r="E951" s="1619"/>
      <c r="F951" s="1621"/>
    </row>
    <row r="952" spans="2:6">
      <c r="B952" s="63"/>
      <c r="C952" s="82"/>
      <c r="D952" s="306"/>
      <c r="E952" s="1619"/>
      <c r="F952" s="1621"/>
    </row>
    <row r="953" spans="2:6">
      <c r="B953" s="63"/>
      <c r="C953" s="82"/>
      <c r="D953" s="306"/>
      <c r="E953" s="1619"/>
      <c r="F953" s="1621"/>
    </row>
    <row r="954" spans="2:6">
      <c r="B954" s="63"/>
      <c r="C954" s="82"/>
      <c r="D954" s="306"/>
      <c r="E954" s="1619"/>
      <c r="F954" s="1621"/>
    </row>
    <row r="955" spans="2:6">
      <c r="B955" s="63"/>
      <c r="C955" s="82"/>
      <c r="D955" s="306"/>
      <c r="E955" s="1619"/>
      <c r="F955" s="1621"/>
    </row>
    <row r="956" spans="2:6">
      <c r="B956" s="63"/>
      <c r="C956" s="82"/>
      <c r="D956" s="306"/>
      <c r="E956" s="1619"/>
      <c r="F956" s="1621"/>
    </row>
    <row r="957" spans="2:6">
      <c r="B957" s="63"/>
      <c r="C957" s="82"/>
      <c r="D957" s="306"/>
      <c r="E957" s="1619"/>
      <c r="F957" s="1621"/>
    </row>
    <row r="958" spans="2:6">
      <c r="B958" s="63"/>
      <c r="C958" s="82"/>
      <c r="D958" s="306"/>
      <c r="E958" s="1619"/>
      <c r="F958" s="1621"/>
    </row>
    <row r="959" spans="2:6">
      <c r="B959" s="63"/>
      <c r="C959" s="82"/>
      <c r="D959" s="306"/>
      <c r="E959" s="1619"/>
      <c r="F959" s="1621"/>
    </row>
    <row r="960" spans="2:6">
      <c r="B960" s="63"/>
      <c r="C960" s="82"/>
      <c r="D960" s="306"/>
      <c r="E960" s="1619"/>
      <c r="F960" s="1621"/>
    </row>
    <row r="961" spans="2:6">
      <c r="B961" s="63"/>
      <c r="C961" s="82"/>
      <c r="D961" s="306"/>
      <c r="E961" s="1619"/>
      <c r="F961" s="1621"/>
    </row>
    <row r="962" spans="2:6">
      <c r="B962" s="63"/>
      <c r="C962" s="82"/>
      <c r="D962" s="306"/>
      <c r="E962" s="1619"/>
      <c r="F962" s="1621"/>
    </row>
    <row r="963" spans="2:6">
      <c r="B963" s="63"/>
      <c r="C963" s="82"/>
      <c r="D963" s="306"/>
      <c r="E963" s="1619"/>
      <c r="F963" s="1621"/>
    </row>
    <row r="964" spans="2:6">
      <c r="B964" s="63"/>
      <c r="C964" s="82"/>
      <c r="D964" s="306"/>
      <c r="E964" s="1619"/>
      <c r="F964" s="1621"/>
    </row>
    <row r="965" spans="2:6">
      <c r="B965" s="63"/>
      <c r="C965" s="82"/>
      <c r="D965" s="306"/>
      <c r="E965" s="1619"/>
      <c r="F965" s="1621"/>
    </row>
    <row r="966" spans="2:6">
      <c r="B966" s="63"/>
      <c r="C966" s="82"/>
      <c r="D966" s="306"/>
      <c r="E966" s="1619"/>
      <c r="F966" s="1621"/>
    </row>
    <row r="967" spans="2:6">
      <c r="B967" s="63"/>
      <c r="C967" s="82"/>
      <c r="D967" s="306"/>
      <c r="E967" s="1619"/>
      <c r="F967" s="1621"/>
    </row>
    <row r="968" spans="2:6">
      <c r="B968" s="63"/>
      <c r="C968" s="82"/>
      <c r="D968" s="306"/>
      <c r="E968" s="1619"/>
      <c r="F968" s="1621"/>
    </row>
    <row r="969" spans="2:6">
      <c r="B969" s="63"/>
      <c r="C969" s="82"/>
      <c r="D969" s="306"/>
      <c r="E969" s="1619"/>
      <c r="F969" s="1621"/>
    </row>
    <row r="970" spans="2:6">
      <c r="B970" s="63"/>
      <c r="C970" s="82"/>
      <c r="D970" s="306"/>
      <c r="E970" s="1619"/>
      <c r="F970" s="1621"/>
    </row>
    <row r="971" spans="2:6">
      <c r="B971" s="63"/>
      <c r="C971" s="82"/>
      <c r="D971" s="306"/>
      <c r="E971" s="1619"/>
      <c r="F971" s="1621"/>
    </row>
    <row r="972" spans="2:6">
      <c r="B972" s="63"/>
      <c r="C972" s="82"/>
      <c r="D972" s="306"/>
      <c r="E972" s="1619"/>
      <c r="F972" s="1621"/>
    </row>
    <row r="973" spans="2:6">
      <c r="B973" s="63"/>
      <c r="C973" s="82"/>
      <c r="D973" s="306"/>
      <c r="E973" s="1619"/>
      <c r="F973" s="1621"/>
    </row>
    <row r="974" spans="2:6">
      <c r="B974" s="63"/>
      <c r="C974" s="82"/>
      <c r="D974" s="306"/>
      <c r="E974" s="1619"/>
      <c r="F974" s="1621"/>
    </row>
    <row r="975" spans="2:6">
      <c r="B975" s="63"/>
      <c r="C975" s="82"/>
      <c r="D975" s="306"/>
      <c r="E975" s="1619"/>
      <c r="F975" s="1621"/>
    </row>
    <row r="976" spans="2:6">
      <c r="B976" s="63"/>
      <c r="C976" s="82"/>
      <c r="D976" s="306"/>
      <c r="E976" s="1619"/>
      <c r="F976" s="1621"/>
    </row>
    <row r="977" spans="2:6">
      <c r="B977" s="63"/>
      <c r="C977" s="82"/>
      <c r="D977" s="306"/>
      <c r="E977" s="1619"/>
      <c r="F977" s="1621"/>
    </row>
    <row r="978" spans="2:6">
      <c r="B978" s="63"/>
      <c r="C978" s="82"/>
      <c r="D978" s="306"/>
      <c r="E978" s="1619"/>
      <c r="F978" s="1621"/>
    </row>
    <row r="979" spans="2:6">
      <c r="B979" s="63"/>
      <c r="C979" s="82"/>
      <c r="D979" s="306"/>
      <c r="E979" s="1619"/>
      <c r="F979" s="1621"/>
    </row>
    <row r="980" spans="2:6">
      <c r="B980" s="63"/>
      <c r="C980" s="82"/>
      <c r="D980" s="306"/>
      <c r="E980" s="1619"/>
      <c r="F980" s="1621"/>
    </row>
    <row r="981" spans="2:6">
      <c r="B981" s="63"/>
      <c r="C981" s="82"/>
      <c r="D981" s="306"/>
      <c r="E981" s="1619"/>
      <c r="F981" s="1621"/>
    </row>
    <row r="982" spans="2:6">
      <c r="B982" s="63"/>
      <c r="C982" s="82"/>
      <c r="D982" s="306"/>
      <c r="E982" s="1619"/>
      <c r="F982" s="1621"/>
    </row>
    <row r="983" spans="2:6">
      <c r="B983" s="63"/>
      <c r="C983" s="82"/>
      <c r="D983" s="306"/>
      <c r="E983" s="1619"/>
      <c r="F983" s="1621"/>
    </row>
    <row r="984" spans="2:6">
      <c r="B984" s="63"/>
      <c r="C984" s="82"/>
      <c r="D984" s="306"/>
      <c r="E984" s="1619"/>
      <c r="F984" s="1621"/>
    </row>
    <row r="985" spans="2:6">
      <c r="B985" s="63"/>
      <c r="C985" s="82"/>
      <c r="D985" s="306"/>
      <c r="E985" s="1619"/>
      <c r="F985" s="1621"/>
    </row>
    <row r="986" spans="2:6">
      <c r="B986" s="63"/>
      <c r="C986" s="82"/>
      <c r="D986" s="306"/>
      <c r="E986" s="1619"/>
      <c r="F986" s="1621"/>
    </row>
    <row r="987" spans="2:6">
      <c r="B987" s="63"/>
      <c r="C987" s="82"/>
      <c r="D987" s="306"/>
      <c r="E987" s="1619"/>
      <c r="F987" s="1621"/>
    </row>
    <row r="988" spans="2:6">
      <c r="B988" s="63"/>
      <c r="C988" s="82"/>
      <c r="D988" s="306"/>
      <c r="E988" s="1619"/>
      <c r="F988" s="1621"/>
    </row>
    <row r="989" spans="2:6">
      <c r="B989" s="63"/>
      <c r="C989" s="82"/>
      <c r="D989" s="306"/>
      <c r="E989" s="1619"/>
      <c r="F989" s="1621"/>
    </row>
    <row r="990" spans="2:6">
      <c r="B990" s="63"/>
      <c r="C990" s="82"/>
      <c r="D990" s="306"/>
      <c r="E990" s="1619"/>
      <c r="F990" s="1621"/>
    </row>
    <row r="991" spans="2:6">
      <c r="B991" s="63"/>
      <c r="C991" s="82"/>
      <c r="D991" s="306"/>
      <c r="E991" s="1619"/>
      <c r="F991" s="1621"/>
    </row>
    <row r="992" spans="2:6">
      <c r="B992" s="63"/>
      <c r="C992" s="82"/>
      <c r="D992" s="306"/>
      <c r="E992" s="1619"/>
      <c r="F992" s="1621"/>
    </row>
    <row r="993" spans="2:6">
      <c r="B993" s="63"/>
      <c r="C993" s="82"/>
      <c r="D993" s="306"/>
      <c r="E993" s="1619"/>
      <c r="F993" s="1621"/>
    </row>
    <row r="994" spans="2:6">
      <c r="B994" s="63"/>
      <c r="C994" s="82"/>
      <c r="D994" s="306"/>
      <c r="E994" s="1619"/>
      <c r="F994" s="1621"/>
    </row>
    <row r="995" spans="2:6">
      <c r="B995" s="63"/>
      <c r="C995" s="82"/>
      <c r="D995" s="306"/>
      <c r="E995" s="1619"/>
      <c r="F995" s="1621"/>
    </row>
    <row r="996" spans="2:6">
      <c r="B996" s="63"/>
      <c r="C996" s="82"/>
      <c r="D996" s="306"/>
      <c r="E996" s="1619"/>
      <c r="F996" s="1621"/>
    </row>
    <row r="997" spans="2:6">
      <c r="B997" s="63"/>
      <c r="C997" s="82"/>
      <c r="D997" s="306"/>
      <c r="E997" s="1619"/>
      <c r="F997" s="1621"/>
    </row>
    <row r="998" spans="2:6">
      <c r="B998" s="63"/>
      <c r="C998" s="82"/>
      <c r="D998" s="306"/>
      <c r="E998" s="1619"/>
      <c r="F998" s="1621"/>
    </row>
    <row r="999" spans="2:6">
      <c r="B999" s="63"/>
      <c r="C999" s="82"/>
      <c r="D999" s="306"/>
      <c r="E999" s="1619"/>
      <c r="F999" s="1621"/>
    </row>
    <row r="1000" spans="2:6">
      <c r="B1000" s="63"/>
      <c r="C1000" s="82"/>
      <c r="D1000" s="306"/>
      <c r="E1000" s="1619"/>
      <c r="F1000" s="1621"/>
    </row>
    <row r="1001" spans="2:6">
      <c r="B1001" s="63"/>
      <c r="C1001" s="82"/>
      <c r="D1001" s="306"/>
      <c r="E1001" s="1619"/>
      <c r="F1001" s="1621"/>
    </row>
    <row r="1002" spans="2:6">
      <c r="B1002" s="63"/>
      <c r="C1002" s="82"/>
      <c r="D1002" s="306"/>
      <c r="E1002" s="1619"/>
      <c r="F1002" s="1621"/>
    </row>
    <row r="1003" spans="2:6">
      <c r="B1003" s="63"/>
      <c r="C1003" s="82"/>
      <c r="D1003" s="306"/>
      <c r="E1003" s="1619"/>
      <c r="F1003" s="1621"/>
    </row>
    <row r="1004" spans="2:6">
      <c r="B1004" s="63"/>
      <c r="C1004" s="82"/>
      <c r="D1004" s="306"/>
      <c r="E1004" s="1619"/>
      <c r="F1004" s="1621"/>
    </row>
    <row r="1005" spans="2:6">
      <c r="B1005" s="63"/>
      <c r="C1005" s="82"/>
      <c r="D1005" s="306"/>
      <c r="E1005" s="1619"/>
      <c r="F1005" s="1621"/>
    </row>
    <row r="1006" spans="2:6">
      <c r="B1006" s="63"/>
      <c r="C1006" s="82"/>
      <c r="D1006" s="306"/>
      <c r="E1006" s="1619"/>
      <c r="F1006" s="1621"/>
    </row>
    <row r="1007" spans="2:6">
      <c r="B1007" s="63"/>
      <c r="C1007" s="82"/>
      <c r="D1007" s="306"/>
      <c r="E1007" s="1619"/>
      <c r="F1007" s="1621"/>
    </row>
    <row r="1008" spans="2:6">
      <c r="B1008" s="63"/>
      <c r="C1008" s="82"/>
      <c r="D1008" s="306"/>
      <c r="E1008" s="1619"/>
      <c r="F1008" s="1621"/>
    </row>
    <row r="1009" spans="2:6">
      <c r="B1009" s="63"/>
      <c r="C1009" s="82"/>
      <c r="D1009" s="306"/>
      <c r="E1009" s="1619"/>
      <c r="F1009" s="1621"/>
    </row>
    <row r="1010" spans="2:6">
      <c r="B1010" s="63"/>
      <c r="C1010" s="82"/>
      <c r="D1010" s="306"/>
      <c r="E1010" s="1619"/>
      <c r="F1010" s="1621"/>
    </row>
    <row r="1011" spans="2:6">
      <c r="B1011" s="63"/>
      <c r="C1011" s="82"/>
      <c r="D1011" s="306"/>
      <c r="E1011" s="1619"/>
      <c r="F1011" s="1621"/>
    </row>
    <row r="1012" spans="2:6">
      <c r="B1012" s="63"/>
      <c r="C1012" s="82"/>
      <c r="D1012" s="306"/>
      <c r="E1012" s="1619"/>
      <c r="F1012" s="1621"/>
    </row>
    <row r="1013" spans="2:6">
      <c r="B1013" s="63"/>
      <c r="C1013" s="82"/>
      <c r="D1013" s="306"/>
      <c r="E1013" s="1619"/>
      <c r="F1013" s="1621"/>
    </row>
    <row r="1014" spans="2:6">
      <c r="B1014" s="63"/>
      <c r="C1014" s="82"/>
      <c r="D1014" s="306"/>
      <c r="E1014" s="1619"/>
      <c r="F1014" s="1621"/>
    </row>
    <row r="1015" spans="2:6">
      <c r="B1015" s="63"/>
      <c r="C1015" s="82"/>
      <c r="D1015" s="306"/>
      <c r="E1015" s="1619"/>
      <c r="F1015" s="1621"/>
    </row>
    <row r="1016" spans="2:6">
      <c r="B1016" s="63"/>
      <c r="C1016" s="82"/>
      <c r="D1016" s="306"/>
      <c r="E1016" s="1619"/>
      <c r="F1016" s="1621"/>
    </row>
    <row r="1017" spans="2:6">
      <c r="B1017" s="63"/>
      <c r="C1017" s="82"/>
      <c r="D1017" s="306"/>
      <c r="E1017" s="1619"/>
      <c r="F1017" s="1621"/>
    </row>
    <row r="1018" spans="2:6">
      <c r="B1018" s="63"/>
      <c r="C1018" s="82"/>
      <c r="D1018" s="306"/>
      <c r="E1018" s="1619"/>
      <c r="F1018" s="1621"/>
    </row>
    <row r="1019" spans="2:6">
      <c r="B1019" s="63"/>
      <c r="C1019" s="82"/>
      <c r="D1019" s="306"/>
      <c r="E1019" s="1619"/>
      <c r="F1019" s="1621"/>
    </row>
    <row r="1020" spans="2:6">
      <c r="B1020" s="63"/>
      <c r="C1020" s="82"/>
      <c r="D1020" s="306"/>
      <c r="E1020" s="1619"/>
      <c r="F1020" s="1621"/>
    </row>
    <row r="1021" spans="2:6">
      <c r="B1021" s="63"/>
      <c r="C1021" s="82"/>
      <c r="D1021" s="306"/>
      <c r="E1021" s="1619"/>
      <c r="F1021" s="1621"/>
    </row>
    <row r="1022" spans="2:6">
      <c r="B1022" s="63"/>
      <c r="C1022" s="82"/>
      <c r="D1022" s="306"/>
      <c r="E1022" s="1619"/>
      <c r="F1022" s="1621"/>
    </row>
    <row r="1023" spans="2:6">
      <c r="B1023" s="63"/>
      <c r="C1023" s="82"/>
      <c r="D1023" s="306"/>
      <c r="E1023" s="1619"/>
      <c r="F1023" s="1621"/>
    </row>
    <row r="1024" spans="2:6">
      <c r="B1024" s="63"/>
      <c r="C1024" s="82"/>
      <c r="D1024" s="306"/>
      <c r="E1024" s="1619"/>
      <c r="F1024" s="1621"/>
    </row>
    <row r="1025" spans="2:6">
      <c r="B1025" s="63"/>
      <c r="C1025" s="82"/>
      <c r="D1025" s="306"/>
      <c r="E1025" s="1619"/>
      <c r="F1025" s="1621"/>
    </row>
    <row r="1026" spans="2:6">
      <c r="B1026" s="63"/>
      <c r="C1026" s="82"/>
      <c r="D1026" s="306"/>
      <c r="E1026" s="1619"/>
      <c r="F1026" s="1621"/>
    </row>
    <row r="1027" spans="2:6">
      <c r="B1027" s="63"/>
      <c r="C1027" s="82"/>
      <c r="D1027" s="306"/>
      <c r="E1027" s="1619"/>
      <c r="F1027" s="1621"/>
    </row>
    <row r="1028" spans="2:6">
      <c r="B1028" s="63"/>
      <c r="C1028" s="82"/>
      <c r="D1028" s="306"/>
      <c r="E1028" s="1619"/>
      <c r="F1028" s="1621"/>
    </row>
    <row r="1029" spans="2:6">
      <c r="B1029" s="63"/>
      <c r="C1029" s="82"/>
      <c r="D1029" s="306"/>
      <c r="E1029" s="1619"/>
      <c r="F1029" s="1621"/>
    </row>
    <row r="1030" spans="2:6">
      <c r="B1030" s="63"/>
      <c r="C1030" s="82"/>
      <c r="D1030" s="306"/>
      <c r="E1030" s="1619"/>
      <c r="F1030" s="1621"/>
    </row>
    <row r="1031" spans="2:6">
      <c r="B1031" s="63"/>
      <c r="C1031" s="82"/>
      <c r="D1031" s="306"/>
      <c r="E1031" s="1619"/>
      <c r="F1031" s="1621"/>
    </row>
    <row r="1032" spans="2:6">
      <c r="B1032" s="63"/>
      <c r="C1032" s="82"/>
      <c r="D1032" s="306"/>
      <c r="E1032" s="1619"/>
      <c r="F1032" s="1621"/>
    </row>
    <row r="1033" spans="2:6">
      <c r="B1033" s="63"/>
      <c r="C1033" s="82"/>
      <c r="D1033" s="306"/>
      <c r="E1033" s="1619"/>
      <c r="F1033" s="1621"/>
    </row>
    <row r="1034" spans="2:6">
      <c r="B1034" s="63"/>
      <c r="C1034" s="82"/>
      <c r="D1034" s="306"/>
      <c r="E1034" s="1619"/>
      <c r="F1034" s="1621"/>
    </row>
    <row r="1035" spans="2:6">
      <c r="B1035" s="63"/>
      <c r="C1035" s="82"/>
      <c r="D1035" s="306"/>
      <c r="E1035" s="1619"/>
      <c r="F1035" s="1621"/>
    </row>
    <row r="1036" spans="2:6">
      <c r="B1036" s="63"/>
      <c r="C1036" s="82"/>
      <c r="D1036" s="306"/>
      <c r="E1036" s="1619"/>
      <c r="F1036" s="1621"/>
    </row>
    <row r="1037" spans="2:6">
      <c r="B1037" s="63"/>
      <c r="C1037" s="82"/>
      <c r="D1037" s="306"/>
      <c r="E1037" s="1619"/>
      <c r="F1037" s="1621"/>
    </row>
    <row r="1038" spans="2:6">
      <c r="B1038" s="63"/>
      <c r="C1038" s="82"/>
      <c r="D1038" s="306"/>
      <c r="E1038" s="1619"/>
      <c r="F1038" s="1621"/>
    </row>
    <row r="1039" spans="2:6">
      <c r="B1039" s="63"/>
      <c r="C1039" s="82"/>
      <c r="D1039" s="306"/>
      <c r="E1039" s="1619"/>
      <c r="F1039" s="1621"/>
    </row>
    <row r="1040" spans="2:6">
      <c r="B1040" s="63"/>
      <c r="C1040" s="82"/>
      <c r="D1040" s="306"/>
      <c r="E1040" s="1619"/>
      <c r="F1040" s="1621"/>
    </row>
    <row r="1041" spans="2:6">
      <c r="B1041" s="63"/>
      <c r="C1041" s="82"/>
      <c r="D1041" s="306"/>
      <c r="E1041" s="1619"/>
      <c r="F1041" s="1621"/>
    </row>
    <row r="1042" spans="2:6">
      <c r="B1042" s="63"/>
      <c r="C1042" s="82"/>
      <c r="D1042" s="306"/>
      <c r="E1042" s="1619"/>
      <c r="F1042" s="1621"/>
    </row>
    <row r="1043" spans="2:6">
      <c r="B1043" s="63"/>
      <c r="C1043" s="82"/>
      <c r="D1043" s="306"/>
      <c r="E1043" s="1619"/>
      <c r="F1043" s="1621"/>
    </row>
    <row r="1044" spans="2:6">
      <c r="B1044" s="63"/>
      <c r="C1044" s="82"/>
      <c r="D1044" s="306"/>
      <c r="E1044" s="1619"/>
      <c r="F1044" s="1621"/>
    </row>
    <row r="1045" spans="2:6">
      <c r="B1045" s="63"/>
      <c r="C1045" s="82"/>
      <c r="D1045" s="306"/>
      <c r="E1045" s="1619"/>
      <c r="F1045" s="1621"/>
    </row>
    <row r="1046" spans="2:6">
      <c r="B1046" s="63"/>
      <c r="C1046" s="82"/>
      <c r="D1046" s="306"/>
      <c r="E1046" s="1619"/>
      <c r="F1046" s="1621"/>
    </row>
    <row r="1047" spans="2:6">
      <c r="B1047" s="63"/>
      <c r="C1047" s="82"/>
      <c r="D1047" s="306"/>
      <c r="E1047" s="1619"/>
      <c r="F1047" s="1621"/>
    </row>
    <row r="1048" spans="2:6">
      <c r="B1048" s="63"/>
      <c r="C1048" s="82"/>
      <c r="D1048" s="306"/>
      <c r="E1048" s="1619"/>
      <c r="F1048" s="1621"/>
    </row>
    <row r="1049" spans="2:6">
      <c r="B1049" s="63"/>
      <c r="C1049" s="82"/>
      <c r="D1049" s="306"/>
      <c r="E1049" s="1619"/>
      <c r="F1049" s="1621"/>
    </row>
    <row r="1050" spans="2:6">
      <c r="B1050" s="63"/>
      <c r="C1050" s="82"/>
      <c r="D1050" s="306"/>
      <c r="E1050" s="1619"/>
      <c r="F1050" s="1621"/>
    </row>
    <row r="1051" spans="2:6">
      <c r="B1051" s="63"/>
      <c r="C1051" s="82"/>
      <c r="D1051" s="306"/>
      <c r="E1051" s="1619"/>
      <c r="F1051" s="1621"/>
    </row>
    <row r="1052" spans="2:6">
      <c r="B1052" s="63"/>
      <c r="C1052" s="82"/>
      <c r="D1052" s="306"/>
      <c r="E1052" s="1619"/>
      <c r="F1052" s="1621"/>
    </row>
    <row r="1053" spans="2:6">
      <c r="B1053" s="63"/>
      <c r="C1053" s="82"/>
      <c r="D1053" s="306"/>
      <c r="E1053" s="1619"/>
      <c r="F1053" s="1621"/>
    </row>
    <row r="1054" spans="2:6">
      <c r="B1054" s="63"/>
      <c r="C1054" s="82"/>
      <c r="D1054" s="306"/>
      <c r="E1054" s="1619"/>
      <c r="F1054" s="1621"/>
    </row>
    <row r="1055" spans="2:6">
      <c r="B1055" s="63"/>
      <c r="C1055" s="82"/>
      <c r="D1055" s="306"/>
      <c r="E1055" s="1619"/>
      <c r="F1055" s="1621"/>
    </row>
    <row r="1056" spans="2:6">
      <c r="B1056" s="63"/>
      <c r="C1056" s="82"/>
      <c r="D1056" s="306"/>
      <c r="E1056" s="1619"/>
      <c r="F1056" s="1621"/>
    </row>
    <row r="1057" spans="2:6">
      <c r="B1057" s="63"/>
      <c r="C1057" s="82"/>
      <c r="D1057" s="306"/>
      <c r="E1057" s="1619"/>
      <c r="F1057" s="1621"/>
    </row>
    <row r="1058" spans="2:6">
      <c r="B1058" s="63"/>
      <c r="C1058" s="82"/>
      <c r="D1058" s="306"/>
      <c r="E1058" s="1619"/>
      <c r="F1058" s="1621"/>
    </row>
    <row r="1059" spans="2:6">
      <c r="B1059" s="63"/>
      <c r="C1059" s="82"/>
      <c r="D1059" s="306"/>
      <c r="E1059" s="1619"/>
      <c r="F1059" s="1621"/>
    </row>
    <row r="1060" spans="2:6">
      <c r="B1060" s="63"/>
      <c r="C1060" s="82"/>
      <c r="D1060" s="306"/>
      <c r="E1060" s="1619"/>
      <c r="F1060" s="1621"/>
    </row>
    <row r="1061" spans="2:6">
      <c r="B1061" s="63"/>
      <c r="C1061" s="82"/>
      <c r="D1061" s="306"/>
      <c r="E1061" s="1619"/>
      <c r="F1061" s="1621"/>
    </row>
    <row r="1062" spans="2:6">
      <c r="B1062" s="63"/>
      <c r="C1062" s="82"/>
      <c r="D1062" s="306"/>
      <c r="E1062" s="1619"/>
      <c r="F1062" s="1621"/>
    </row>
    <row r="1063" spans="2:6">
      <c r="B1063" s="63"/>
      <c r="C1063" s="82"/>
      <c r="D1063" s="306"/>
      <c r="E1063" s="1619"/>
      <c r="F1063" s="1621"/>
    </row>
    <row r="1064" spans="2:6">
      <c r="B1064" s="63"/>
      <c r="C1064" s="82"/>
      <c r="D1064" s="306"/>
      <c r="E1064" s="1619"/>
      <c r="F1064" s="1621"/>
    </row>
    <row r="1065" spans="2:6">
      <c r="B1065" s="63"/>
      <c r="C1065" s="82"/>
      <c r="D1065" s="306"/>
      <c r="E1065" s="1619"/>
      <c r="F1065" s="1621"/>
    </row>
    <row r="1066" spans="2:6">
      <c r="B1066" s="63"/>
      <c r="C1066" s="82"/>
      <c r="D1066" s="306"/>
      <c r="E1066" s="1619"/>
      <c r="F1066" s="1621"/>
    </row>
    <row r="1067" spans="2:6">
      <c r="B1067" s="63"/>
      <c r="C1067" s="82"/>
      <c r="D1067" s="306"/>
      <c r="E1067" s="1619"/>
      <c r="F1067" s="1621"/>
    </row>
    <row r="1068" spans="2:6">
      <c r="B1068" s="63"/>
      <c r="C1068" s="82"/>
      <c r="D1068" s="306"/>
      <c r="E1068" s="1619"/>
      <c r="F1068" s="1621"/>
    </row>
    <row r="1069" spans="2:6">
      <c r="B1069" s="63"/>
      <c r="C1069" s="82"/>
      <c r="D1069" s="306"/>
      <c r="E1069" s="1619"/>
      <c r="F1069" s="1621"/>
    </row>
    <row r="1070" spans="2:6">
      <c r="B1070" s="63"/>
      <c r="C1070" s="82"/>
      <c r="D1070" s="306"/>
      <c r="E1070" s="1619"/>
      <c r="F1070" s="1621"/>
    </row>
    <row r="1071" spans="2:6">
      <c r="B1071" s="63"/>
      <c r="C1071" s="82"/>
      <c r="D1071" s="306"/>
      <c r="E1071" s="1619"/>
      <c r="F1071" s="1621"/>
    </row>
    <row r="1072" spans="2:6">
      <c r="B1072" s="63"/>
      <c r="C1072" s="82"/>
      <c r="D1072" s="306"/>
      <c r="E1072" s="1619"/>
      <c r="F1072" s="1621"/>
    </row>
    <row r="1073" spans="2:6">
      <c r="B1073" s="63"/>
      <c r="C1073" s="82"/>
      <c r="D1073" s="306"/>
      <c r="E1073" s="1619"/>
      <c r="F1073" s="1621"/>
    </row>
    <row r="1074" spans="2:6">
      <c r="B1074" s="63"/>
      <c r="C1074" s="82"/>
      <c r="D1074" s="306"/>
      <c r="E1074" s="1619"/>
      <c r="F1074" s="1621"/>
    </row>
    <row r="1075" spans="2:6">
      <c r="B1075" s="63"/>
      <c r="C1075" s="82"/>
      <c r="D1075" s="306"/>
      <c r="E1075" s="1619"/>
      <c r="F1075" s="1621"/>
    </row>
    <row r="1076" spans="2:6">
      <c r="B1076" s="63"/>
      <c r="C1076" s="82"/>
      <c r="D1076" s="306"/>
      <c r="E1076" s="1619"/>
      <c r="F1076" s="1621"/>
    </row>
    <row r="1077" spans="2:6">
      <c r="B1077" s="63"/>
      <c r="C1077" s="82"/>
      <c r="D1077" s="306"/>
      <c r="E1077" s="1619"/>
      <c r="F1077" s="1621"/>
    </row>
    <row r="1078" spans="2:6">
      <c r="B1078" s="63"/>
      <c r="C1078" s="82"/>
      <c r="D1078" s="306"/>
      <c r="E1078" s="1619"/>
      <c r="F1078" s="1621"/>
    </row>
    <row r="1079" spans="2:6">
      <c r="B1079" s="63"/>
      <c r="C1079" s="82"/>
      <c r="D1079" s="306"/>
      <c r="E1079" s="1619"/>
      <c r="F1079" s="1621"/>
    </row>
    <row r="1080" spans="2:6">
      <c r="B1080" s="63"/>
      <c r="C1080" s="82"/>
      <c r="D1080" s="306"/>
      <c r="E1080" s="1619"/>
      <c r="F1080" s="1621"/>
    </row>
    <row r="1081" spans="2:6">
      <c r="B1081" s="63"/>
      <c r="C1081" s="82"/>
      <c r="D1081" s="306"/>
      <c r="E1081" s="1619"/>
      <c r="F1081" s="1621"/>
    </row>
    <row r="1082" spans="2:6">
      <c r="B1082" s="63"/>
      <c r="C1082" s="82"/>
      <c r="D1082" s="306"/>
      <c r="E1082" s="1619"/>
      <c r="F1082" s="1621"/>
    </row>
    <row r="1083" spans="2:6">
      <c r="B1083" s="63"/>
      <c r="C1083" s="82"/>
      <c r="D1083" s="306"/>
      <c r="E1083" s="1619"/>
      <c r="F1083" s="1621"/>
    </row>
    <row r="1084" spans="2:6">
      <c r="B1084" s="63"/>
      <c r="C1084" s="82"/>
      <c r="D1084" s="306"/>
      <c r="E1084" s="1619"/>
      <c r="F1084" s="1621"/>
    </row>
    <row r="1085" spans="2:6">
      <c r="B1085" s="63"/>
      <c r="C1085" s="82"/>
      <c r="D1085" s="306"/>
      <c r="E1085" s="1619"/>
      <c r="F1085" s="1621"/>
    </row>
    <row r="1086" spans="2:6">
      <c r="B1086" s="63"/>
      <c r="C1086" s="82"/>
      <c r="D1086" s="306"/>
      <c r="E1086" s="1619"/>
      <c r="F1086" s="1621"/>
    </row>
    <row r="1087" spans="2:6">
      <c r="B1087" s="63"/>
      <c r="C1087" s="82"/>
      <c r="D1087" s="306"/>
      <c r="E1087" s="1619"/>
      <c r="F1087" s="1621"/>
    </row>
    <row r="1088" spans="2:6">
      <c r="B1088" s="63"/>
      <c r="C1088" s="82"/>
      <c r="D1088" s="306"/>
      <c r="E1088" s="1619"/>
      <c r="F1088" s="1621"/>
    </row>
    <row r="1089" spans="2:6">
      <c r="B1089" s="63"/>
      <c r="C1089" s="82"/>
      <c r="D1089" s="306"/>
      <c r="E1089" s="1619"/>
      <c r="F1089" s="1621"/>
    </row>
    <row r="1090" spans="2:6">
      <c r="B1090" s="63"/>
      <c r="C1090" s="82"/>
      <c r="D1090" s="306"/>
      <c r="E1090" s="1619"/>
      <c r="F1090" s="1621"/>
    </row>
    <row r="1091" spans="2:6">
      <c r="B1091" s="63"/>
      <c r="C1091" s="82"/>
      <c r="D1091" s="306"/>
      <c r="E1091" s="1619"/>
      <c r="F1091" s="1621"/>
    </row>
    <row r="1092" spans="2:6">
      <c r="B1092" s="63"/>
      <c r="C1092" s="82"/>
      <c r="D1092" s="306"/>
      <c r="E1092" s="1619"/>
      <c r="F1092" s="1621"/>
    </row>
    <row r="1093" spans="2:6">
      <c r="B1093" s="63"/>
      <c r="C1093" s="82"/>
      <c r="D1093" s="306"/>
      <c r="E1093" s="1619"/>
      <c r="F1093" s="1621"/>
    </row>
    <row r="1094" spans="2:6">
      <c r="B1094" s="63"/>
      <c r="C1094" s="82"/>
      <c r="D1094" s="306"/>
      <c r="E1094" s="1619"/>
      <c r="F1094" s="1621"/>
    </row>
    <row r="1095" spans="2:6">
      <c r="B1095" s="63"/>
      <c r="C1095" s="82"/>
      <c r="D1095" s="306"/>
      <c r="E1095" s="1619"/>
      <c r="F1095" s="1621"/>
    </row>
    <row r="1096" spans="2:6">
      <c r="B1096" s="63"/>
      <c r="C1096" s="82"/>
      <c r="D1096" s="306"/>
      <c r="E1096" s="1619"/>
      <c r="F1096" s="1621"/>
    </row>
    <row r="1097" spans="2:6">
      <c r="B1097" s="63"/>
      <c r="C1097" s="82"/>
      <c r="D1097" s="306"/>
      <c r="E1097" s="1619"/>
      <c r="F1097" s="1621"/>
    </row>
    <row r="1098" spans="2:6">
      <c r="B1098" s="63"/>
      <c r="C1098" s="82"/>
      <c r="D1098" s="306"/>
      <c r="E1098" s="1619"/>
      <c r="F1098" s="1621"/>
    </row>
    <row r="1099" spans="2:6">
      <c r="B1099" s="63"/>
      <c r="C1099" s="82"/>
      <c r="D1099" s="306"/>
      <c r="E1099" s="1619"/>
      <c r="F1099" s="1621"/>
    </row>
    <row r="1100" spans="2:6">
      <c r="B1100" s="63"/>
      <c r="C1100" s="82"/>
      <c r="D1100" s="306"/>
      <c r="E1100" s="1619"/>
      <c r="F1100" s="1621"/>
    </row>
    <row r="1101" spans="2:6">
      <c r="B1101" s="63"/>
      <c r="C1101" s="82"/>
      <c r="D1101" s="306"/>
      <c r="E1101" s="1619"/>
      <c r="F1101" s="1621"/>
    </row>
    <row r="1102" spans="2:6">
      <c r="B1102" s="63"/>
      <c r="C1102" s="82"/>
      <c r="D1102" s="306"/>
      <c r="E1102" s="1619"/>
      <c r="F1102" s="1621"/>
    </row>
    <row r="1103" spans="2:6">
      <c r="B1103" s="63"/>
      <c r="C1103" s="82"/>
      <c r="D1103" s="306"/>
      <c r="E1103" s="1619"/>
      <c r="F1103" s="1621"/>
    </row>
    <row r="1104" spans="2:6">
      <c r="B1104" s="63"/>
      <c r="C1104" s="82"/>
      <c r="D1104" s="306"/>
      <c r="E1104" s="1619"/>
      <c r="F1104" s="1621"/>
    </row>
    <row r="1105" spans="2:6">
      <c r="B1105" s="63"/>
      <c r="C1105" s="82"/>
      <c r="D1105" s="306"/>
      <c r="E1105" s="1619"/>
      <c r="F1105" s="1621"/>
    </row>
    <row r="1106" spans="2:6">
      <c r="B1106" s="63"/>
      <c r="C1106" s="82"/>
      <c r="D1106" s="306"/>
      <c r="E1106" s="1619"/>
      <c r="F1106" s="1621"/>
    </row>
    <row r="1107" spans="2:6">
      <c r="B1107" s="63"/>
      <c r="C1107" s="82"/>
      <c r="D1107" s="306"/>
      <c r="E1107" s="1619"/>
      <c r="F1107" s="1621"/>
    </row>
    <row r="1108" spans="2:6">
      <c r="B1108" s="63"/>
      <c r="C1108" s="82"/>
      <c r="D1108" s="306"/>
      <c r="E1108" s="1619"/>
      <c r="F1108" s="1621"/>
    </row>
    <row r="1109" spans="2:6">
      <c r="B1109" s="63"/>
      <c r="C1109" s="82"/>
      <c r="D1109" s="306"/>
      <c r="E1109" s="1619"/>
      <c r="F1109" s="1621"/>
    </row>
    <row r="1110" spans="2:6">
      <c r="B1110" s="63"/>
      <c r="C1110" s="82"/>
      <c r="D1110" s="306"/>
      <c r="E1110" s="1619"/>
      <c r="F1110" s="1621"/>
    </row>
    <row r="1111" spans="2:6">
      <c r="B1111" s="63"/>
      <c r="C1111" s="82"/>
      <c r="D1111" s="306"/>
      <c r="E1111" s="1619"/>
      <c r="F1111" s="1621"/>
    </row>
    <row r="1112" spans="2:6">
      <c r="B1112" s="63"/>
      <c r="C1112" s="82"/>
      <c r="D1112" s="306"/>
      <c r="E1112" s="1619"/>
      <c r="F1112" s="1621"/>
    </row>
    <row r="1113" spans="2:6">
      <c r="B1113" s="63"/>
      <c r="C1113" s="82"/>
      <c r="D1113" s="306"/>
      <c r="E1113" s="1619"/>
      <c r="F1113" s="1621"/>
    </row>
    <row r="1114" spans="2:6">
      <c r="B1114" s="63"/>
      <c r="C1114" s="82"/>
      <c r="D1114" s="306"/>
      <c r="E1114" s="1619"/>
      <c r="F1114" s="1621"/>
    </row>
    <row r="1115" spans="2:6">
      <c r="B1115" s="63"/>
      <c r="C1115" s="82"/>
      <c r="D1115" s="306"/>
      <c r="E1115" s="1619"/>
      <c r="F1115" s="1621"/>
    </row>
    <row r="1116" spans="2:6">
      <c r="B1116" s="63"/>
      <c r="C1116" s="82"/>
      <c r="D1116" s="306"/>
      <c r="E1116" s="1619"/>
      <c r="F1116" s="1621"/>
    </row>
    <row r="1117" spans="2:6">
      <c r="B1117" s="63"/>
      <c r="C1117" s="82"/>
      <c r="D1117" s="306"/>
      <c r="E1117" s="1619"/>
      <c r="F1117" s="1621"/>
    </row>
    <row r="1118" spans="2:6">
      <c r="B1118" s="63"/>
      <c r="C1118" s="82"/>
      <c r="D1118" s="306"/>
      <c r="E1118" s="1619"/>
      <c r="F1118" s="1621"/>
    </row>
    <row r="1119" spans="2:6">
      <c r="B1119" s="63"/>
      <c r="C1119" s="82"/>
      <c r="D1119" s="306"/>
      <c r="E1119" s="1619"/>
      <c r="F1119" s="1621"/>
    </row>
    <row r="1120" spans="2:6">
      <c r="B1120" s="63"/>
      <c r="C1120" s="82"/>
      <c r="D1120" s="306"/>
      <c r="E1120" s="1619"/>
      <c r="F1120" s="1621"/>
    </row>
    <row r="1121" spans="2:6">
      <c r="B1121" s="63"/>
      <c r="C1121" s="82"/>
      <c r="D1121" s="306"/>
      <c r="E1121" s="1619"/>
      <c r="F1121" s="1621"/>
    </row>
    <row r="1122" spans="2:6">
      <c r="B1122" s="63"/>
      <c r="C1122" s="82"/>
      <c r="D1122" s="306"/>
      <c r="E1122" s="1619"/>
      <c r="F1122" s="1621"/>
    </row>
    <row r="1123" spans="2:6">
      <c r="B1123" s="63"/>
      <c r="C1123" s="82"/>
      <c r="D1123" s="306"/>
      <c r="E1123" s="1619"/>
      <c r="F1123" s="1621"/>
    </row>
    <row r="1124" spans="2:6">
      <c r="B1124" s="63"/>
      <c r="C1124" s="82"/>
      <c r="D1124" s="306"/>
      <c r="E1124" s="1619"/>
      <c r="F1124" s="1621"/>
    </row>
    <row r="1125" spans="2:6">
      <c r="B1125" s="63"/>
      <c r="C1125" s="82"/>
      <c r="D1125" s="306"/>
      <c r="E1125" s="1619"/>
      <c r="F1125" s="1621"/>
    </row>
    <row r="1126" spans="2:6">
      <c r="B1126" s="63"/>
      <c r="C1126" s="82"/>
      <c r="D1126" s="306"/>
      <c r="E1126" s="1619"/>
      <c r="F1126" s="1621"/>
    </row>
    <row r="1127" spans="2:6">
      <c r="B1127" s="63"/>
      <c r="C1127" s="82"/>
      <c r="D1127" s="306"/>
      <c r="E1127" s="1619"/>
      <c r="F1127" s="1621"/>
    </row>
    <row r="1128" spans="2:6">
      <c r="B1128" s="63"/>
      <c r="C1128" s="82"/>
      <c r="D1128" s="306"/>
      <c r="E1128" s="1619"/>
      <c r="F1128" s="1621"/>
    </row>
    <row r="1129" spans="2:6">
      <c r="B1129" s="63"/>
      <c r="C1129" s="82"/>
      <c r="D1129" s="306"/>
      <c r="E1129" s="1619"/>
      <c r="F1129" s="1621"/>
    </row>
    <row r="1130" spans="2:6">
      <c r="B1130" s="63"/>
      <c r="C1130" s="82"/>
      <c r="D1130" s="306"/>
      <c r="E1130" s="1619"/>
      <c r="F1130" s="1621"/>
    </row>
    <row r="1131" spans="2:6">
      <c r="B1131" s="63"/>
      <c r="C1131" s="82"/>
      <c r="D1131" s="306"/>
      <c r="E1131" s="1619"/>
      <c r="F1131" s="1621"/>
    </row>
    <row r="1132" spans="2:6">
      <c r="B1132" s="63"/>
      <c r="C1132" s="82"/>
      <c r="D1132" s="306"/>
      <c r="E1132" s="1619"/>
      <c r="F1132" s="1621"/>
    </row>
    <row r="1133" spans="2:6">
      <c r="B1133" s="63"/>
      <c r="C1133" s="82"/>
      <c r="D1133" s="306"/>
      <c r="E1133" s="1619"/>
      <c r="F1133" s="1621"/>
    </row>
    <row r="1134" spans="2:6">
      <c r="B1134" s="63"/>
      <c r="C1134" s="82"/>
      <c r="D1134" s="306"/>
      <c r="E1134" s="1619"/>
      <c r="F1134" s="1621"/>
    </row>
    <row r="1135" spans="2:6">
      <c r="B1135" s="63"/>
      <c r="C1135" s="82"/>
      <c r="D1135" s="306"/>
      <c r="E1135" s="1619"/>
      <c r="F1135" s="1621"/>
    </row>
    <row r="1136" spans="2:6">
      <c r="B1136" s="63"/>
      <c r="C1136" s="82"/>
      <c r="D1136" s="306"/>
      <c r="E1136" s="1619"/>
      <c r="F1136" s="1621"/>
    </row>
    <row r="1137" spans="2:6">
      <c r="B1137" s="63"/>
      <c r="C1137" s="82"/>
      <c r="D1137" s="306"/>
      <c r="E1137" s="1619"/>
      <c r="F1137" s="1621"/>
    </row>
    <row r="1138" spans="2:6">
      <c r="B1138" s="63"/>
      <c r="C1138" s="82"/>
      <c r="D1138" s="306"/>
      <c r="E1138" s="1619"/>
      <c r="F1138" s="1621"/>
    </row>
    <row r="1139" spans="2:6">
      <c r="B1139" s="63"/>
      <c r="C1139" s="82"/>
      <c r="D1139" s="306"/>
      <c r="E1139" s="1619"/>
      <c r="F1139" s="1621"/>
    </row>
    <row r="1140" spans="2:6">
      <c r="B1140" s="63"/>
      <c r="C1140" s="82"/>
      <c r="D1140" s="306"/>
      <c r="E1140" s="1619"/>
      <c r="F1140" s="1621"/>
    </row>
    <row r="1141" spans="2:6">
      <c r="B1141" s="63"/>
      <c r="C1141" s="82"/>
      <c r="D1141" s="306"/>
      <c r="E1141" s="1619"/>
      <c r="F1141" s="1621"/>
    </row>
    <row r="1142" spans="2:6">
      <c r="B1142" s="63"/>
      <c r="C1142" s="82"/>
      <c r="D1142" s="306"/>
      <c r="E1142" s="1619"/>
      <c r="F1142" s="1621"/>
    </row>
    <row r="1143" spans="2:6">
      <c r="B1143" s="63"/>
      <c r="C1143" s="82"/>
      <c r="D1143" s="306"/>
      <c r="E1143" s="1619"/>
      <c r="F1143" s="1621"/>
    </row>
    <row r="1144" spans="2:6">
      <c r="B1144" s="63"/>
      <c r="C1144" s="82"/>
      <c r="D1144" s="306"/>
      <c r="E1144" s="1619"/>
      <c r="F1144" s="1621"/>
    </row>
    <row r="1145" spans="2:6">
      <c r="B1145" s="63"/>
      <c r="C1145" s="82"/>
      <c r="D1145" s="306"/>
      <c r="E1145" s="1619"/>
      <c r="F1145" s="1621"/>
    </row>
    <row r="1146" spans="2:6">
      <c r="B1146" s="63"/>
      <c r="C1146" s="82"/>
      <c r="D1146" s="306"/>
      <c r="E1146" s="1619"/>
      <c r="F1146" s="1621"/>
    </row>
    <row r="1147" spans="2:6">
      <c r="B1147" s="63"/>
      <c r="C1147" s="82"/>
      <c r="D1147" s="306"/>
      <c r="E1147" s="1619"/>
      <c r="F1147" s="1621"/>
    </row>
    <row r="1148" spans="2:6">
      <c r="B1148" s="63"/>
      <c r="C1148" s="82"/>
      <c r="D1148" s="306"/>
      <c r="E1148" s="1619"/>
      <c r="F1148" s="1621"/>
    </row>
    <row r="1149" spans="2:6">
      <c r="B1149" s="63"/>
      <c r="C1149" s="82"/>
      <c r="D1149" s="306"/>
      <c r="E1149" s="1619"/>
      <c r="F1149" s="1621"/>
    </row>
    <row r="1150" spans="2:6">
      <c r="B1150" s="63"/>
      <c r="C1150" s="82"/>
      <c r="D1150" s="306"/>
      <c r="E1150" s="1619"/>
      <c r="F1150" s="1621"/>
    </row>
    <row r="1151" spans="2:6">
      <c r="B1151" s="63"/>
      <c r="C1151" s="82"/>
      <c r="D1151" s="306"/>
      <c r="E1151" s="1619"/>
      <c r="F1151" s="1621"/>
    </row>
    <row r="1152" spans="2:6">
      <c r="B1152" s="63"/>
      <c r="C1152" s="82"/>
      <c r="D1152" s="306"/>
      <c r="E1152" s="1619"/>
      <c r="F1152" s="1621"/>
    </row>
    <row r="1153" spans="2:6">
      <c r="B1153" s="63"/>
      <c r="C1153" s="82"/>
      <c r="D1153" s="306"/>
      <c r="E1153" s="1619"/>
      <c r="F1153" s="1621"/>
    </row>
    <row r="1154" spans="2:6">
      <c r="B1154" s="63"/>
      <c r="C1154" s="82"/>
      <c r="D1154" s="306"/>
      <c r="E1154" s="1619"/>
      <c r="F1154" s="1621"/>
    </row>
    <row r="1155" spans="2:6">
      <c r="B1155" s="63"/>
      <c r="C1155" s="82"/>
      <c r="D1155" s="306"/>
      <c r="E1155" s="1619"/>
      <c r="F1155" s="1621"/>
    </row>
    <row r="1156" spans="2:6">
      <c r="B1156" s="63"/>
      <c r="C1156" s="82"/>
      <c r="D1156" s="306"/>
      <c r="E1156" s="1619"/>
      <c r="F1156" s="1621"/>
    </row>
    <row r="1157" spans="2:6">
      <c r="B1157" s="63"/>
      <c r="C1157" s="82"/>
      <c r="D1157" s="306"/>
      <c r="E1157" s="1619"/>
      <c r="F1157" s="1621"/>
    </row>
    <row r="1158" spans="2:6">
      <c r="B1158" s="63"/>
      <c r="C1158" s="82"/>
      <c r="D1158" s="306"/>
      <c r="E1158" s="1619"/>
      <c r="F1158" s="1621"/>
    </row>
    <row r="1159" spans="2:6">
      <c r="B1159" s="63"/>
      <c r="C1159" s="82"/>
      <c r="D1159" s="306"/>
      <c r="E1159" s="1619"/>
      <c r="F1159" s="1621"/>
    </row>
    <row r="1160" spans="2:6">
      <c r="B1160" s="63"/>
      <c r="C1160" s="82"/>
      <c r="D1160" s="306"/>
      <c r="E1160" s="1619"/>
      <c r="F1160" s="1621"/>
    </row>
    <row r="1161" spans="2:6">
      <c r="B1161" s="63"/>
      <c r="C1161" s="82"/>
      <c r="D1161" s="306"/>
      <c r="E1161" s="1619"/>
      <c r="F1161" s="1621"/>
    </row>
    <row r="1162" spans="2:6">
      <c r="B1162" s="63"/>
      <c r="C1162" s="82"/>
      <c r="D1162" s="306"/>
      <c r="E1162" s="1619"/>
      <c r="F1162" s="1621"/>
    </row>
    <row r="1163" spans="2:6">
      <c r="B1163" s="63"/>
      <c r="C1163" s="82"/>
      <c r="D1163" s="306"/>
      <c r="E1163" s="1619"/>
      <c r="F1163" s="1621"/>
    </row>
    <row r="1164" spans="2:6">
      <c r="B1164" s="63"/>
      <c r="C1164" s="82"/>
      <c r="D1164" s="306"/>
      <c r="E1164" s="1619"/>
      <c r="F1164" s="1621"/>
    </row>
    <row r="1165" spans="2:6">
      <c r="B1165" s="63"/>
      <c r="C1165" s="82"/>
      <c r="D1165" s="306"/>
      <c r="E1165" s="1619"/>
      <c r="F1165" s="1621"/>
    </row>
    <row r="1166" spans="2:6">
      <c r="B1166" s="63"/>
      <c r="C1166" s="82"/>
      <c r="D1166" s="306"/>
      <c r="E1166" s="1619"/>
      <c r="F1166" s="1621"/>
    </row>
    <row r="1167" spans="2:6">
      <c r="B1167" s="63"/>
      <c r="C1167" s="82"/>
      <c r="D1167" s="306"/>
      <c r="E1167" s="1619"/>
      <c r="F1167" s="1621"/>
    </row>
    <row r="1168" spans="2:6">
      <c r="B1168" s="63"/>
      <c r="C1168" s="82"/>
      <c r="D1168" s="306"/>
      <c r="E1168" s="1619"/>
      <c r="F1168" s="1621"/>
    </row>
    <row r="1169" spans="2:6">
      <c r="B1169" s="63"/>
      <c r="C1169" s="82"/>
      <c r="D1169" s="306"/>
      <c r="E1169" s="1619"/>
      <c r="F1169" s="1621"/>
    </row>
    <row r="1170" spans="2:6">
      <c r="B1170" s="63"/>
      <c r="C1170" s="82"/>
      <c r="D1170" s="306"/>
      <c r="E1170" s="1619"/>
      <c r="F1170" s="1621"/>
    </row>
    <row r="1171" spans="2:6">
      <c r="B1171" s="63"/>
      <c r="C1171" s="82"/>
      <c r="D1171" s="306"/>
      <c r="E1171" s="1619"/>
      <c r="F1171" s="1621"/>
    </row>
    <row r="1172" spans="2:6">
      <c r="B1172" s="63"/>
      <c r="C1172" s="82"/>
      <c r="D1172" s="306"/>
      <c r="E1172" s="1619"/>
      <c r="F1172" s="1621"/>
    </row>
    <row r="1173" spans="2:6">
      <c r="B1173" s="63"/>
      <c r="C1173" s="82"/>
      <c r="D1173" s="306"/>
      <c r="E1173" s="1619"/>
      <c r="F1173" s="1621"/>
    </row>
    <row r="1174" spans="2:6">
      <c r="B1174" s="63"/>
      <c r="C1174" s="82"/>
      <c r="D1174" s="306"/>
      <c r="E1174" s="1619"/>
      <c r="F1174" s="1621"/>
    </row>
    <row r="1175" spans="2:6">
      <c r="B1175" s="63"/>
      <c r="C1175" s="82"/>
      <c r="D1175" s="306"/>
      <c r="E1175" s="1619"/>
      <c r="F1175" s="1621"/>
    </row>
    <row r="1176" spans="2:6">
      <c r="B1176" s="63"/>
      <c r="C1176" s="82"/>
      <c r="D1176" s="306"/>
      <c r="E1176" s="1619"/>
      <c r="F1176" s="1621"/>
    </row>
    <row r="1177" spans="2:6">
      <c r="B1177" s="63"/>
      <c r="C1177" s="82"/>
      <c r="D1177" s="306"/>
      <c r="E1177" s="1619"/>
      <c r="F1177" s="1621"/>
    </row>
    <row r="1178" spans="2:6">
      <c r="B1178" s="63"/>
      <c r="C1178" s="82"/>
      <c r="D1178" s="306"/>
      <c r="E1178" s="1619"/>
      <c r="F1178" s="1621"/>
    </row>
    <row r="1179" spans="2:6">
      <c r="B1179" s="63"/>
      <c r="C1179" s="82"/>
      <c r="D1179" s="306"/>
      <c r="E1179" s="1619"/>
      <c r="F1179" s="1621"/>
    </row>
    <row r="1180" spans="2:6">
      <c r="B1180" s="63"/>
      <c r="C1180" s="82"/>
      <c r="D1180" s="306"/>
      <c r="E1180" s="1619"/>
      <c r="F1180" s="1621"/>
    </row>
    <row r="1181" spans="2:6">
      <c r="B1181" s="63"/>
      <c r="C1181" s="82"/>
      <c r="D1181" s="306"/>
      <c r="E1181" s="1619"/>
      <c r="F1181" s="1621"/>
    </row>
    <row r="1182" spans="2:6">
      <c r="B1182" s="63"/>
      <c r="C1182" s="82"/>
      <c r="D1182" s="306"/>
      <c r="E1182" s="1619"/>
      <c r="F1182" s="1621"/>
    </row>
    <row r="1183" spans="2:6">
      <c r="B1183" s="63"/>
      <c r="C1183" s="82"/>
      <c r="D1183" s="306"/>
      <c r="E1183" s="1619"/>
      <c r="F1183" s="1621"/>
    </row>
    <row r="1184" spans="2:6">
      <c r="B1184" s="63"/>
      <c r="C1184" s="82"/>
      <c r="D1184" s="306"/>
      <c r="E1184" s="1619"/>
      <c r="F1184" s="1621"/>
    </row>
    <row r="1185" spans="2:6">
      <c r="B1185" s="63"/>
      <c r="C1185" s="82"/>
      <c r="D1185" s="306"/>
      <c r="E1185" s="1619"/>
      <c r="F1185" s="1621"/>
    </row>
    <row r="1186" spans="2:6">
      <c r="B1186" s="63"/>
      <c r="C1186" s="82"/>
      <c r="D1186" s="306"/>
      <c r="E1186" s="1619"/>
      <c r="F1186" s="1621"/>
    </row>
    <row r="1187" spans="2:6">
      <c r="B1187" s="63"/>
      <c r="C1187" s="82"/>
      <c r="D1187" s="306"/>
      <c r="E1187" s="1619"/>
      <c r="F1187" s="1621"/>
    </row>
    <row r="1188" spans="2:6">
      <c r="B1188" s="63"/>
      <c r="C1188" s="82"/>
      <c r="D1188" s="306"/>
      <c r="E1188" s="1619"/>
      <c r="F1188" s="1621"/>
    </row>
    <row r="1189" spans="2:6">
      <c r="B1189" s="63"/>
      <c r="C1189" s="82"/>
      <c r="D1189" s="306"/>
      <c r="E1189" s="1619"/>
      <c r="F1189" s="1621"/>
    </row>
    <row r="1190" spans="2:6">
      <c r="B1190" s="63"/>
      <c r="C1190" s="82"/>
      <c r="D1190" s="306"/>
      <c r="E1190" s="1619"/>
      <c r="F1190" s="1621"/>
    </row>
    <row r="1191" spans="2:6">
      <c r="B1191" s="63"/>
      <c r="C1191" s="82"/>
      <c r="D1191" s="306"/>
      <c r="E1191" s="1619"/>
      <c r="F1191" s="1621"/>
    </row>
    <row r="1192" spans="2:6">
      <c r="B1192" s="63"/>
      <c r="C1192" s="82"/>
      <c r="D1192" s="306"/>
      <c r="E1192" s="1619"/>
      <c r="F1192" s="1621"/>
    </row>
    <row r="1193" spans="2:6">
      <c r="B1193" s="63"/>
      <c r="C1193" s="82"/>
      <c r="D1193" s="306"/>
      <c r="E1193" s="1619"/>
      <c r="F1193" s="1621"/>
    </row>
    <row r="1194" spans="2:6">
      <c r="B1194" s="63"/>
      <c r="C1194" s="82"/>
      <c r="D1194" s="306"/>
      <c r="E1194" s="1619"/>
      <c r="F1194" s="1621"/>
    </row>
    <row r="1195" spans="2:6">
      <c r="B1195" s="63"/>
      <c r="C1195" s="82"/>
      <c r="D1195" s="306"/>
      <c r="E1195" s="1619"/>
      <c r="F1195" s="1621"/>
    </row>
    <row r="1196" spans="2:6">
      <c r="B1196" s="63"/>
      <c r="C1196" s="82"/>
      <c r="D1196" s="306"/>
      <c r="E1196" s="1619"/>
      <c r="F1196" s="1621"/>
    </row>
    <row r="1197" spans="2:6">
      <c r="B1197" s="63"/>
      <c r="C1197" s="82"/>
      <c r="D1197" s="306"/>
      <c r="E1197" s="1619"/>
      <c r="F1197" s="1621"/>
    </row>
    <row r="1198" spans="2:6">
      <c r="B1198" s="63"/>
      <c r="C1198" s="82"/>
      <c r="D1198" s="306"/>
      <c r="E1198" s="1619"/>
      <c r="F1198" s="1621"/>
    </row>
    <row r="1199" spans="2:6">
      <c r="B1199" s="63"/>
      <c r="C1199" s="82"/>
      <c r="D1199" s="306"/>
      <c r="E1199" s="1619"/>
      <c r="F1199" s="1621"/>
    </row>
    <row r="1200" spans="2:6">
      <c r="B1200" s="63"/>
      <c r="C1200" s="82"/>
      <c r="D1200" s="306"/>
      <c r="E1200" s="1619"/>
      <c r="F1200" s="1621"/>
    </row>
    <row r="1201" spans="2:6">
      <c r="B1201" s="63"/>
      <c r="C1201" s="82"/>
      <c r="D1201" s="306"/>
      <c r="E1201" s="1619"/>
      <c r="F1201" s="1621"/>
    </row>
    <row r="1202" spans="2:6">
      <c r="B1202" s="63"/>
      <c r="C1202" s="82"/>
      <c r="D1202" s="306"/>
      <c r="E1202" s="1619"/>
      <c r="F1202" s="1621"/>
    </row>
    <row r="1203" spans="2:6">
      <c r="B1203" s="63"/>
      <c r="C1203" s="82"/>
      <c r="D1203" s="306"/>
      <c r="E1203" s="1619"/>
      <c r="F1203" s="1621"/>
    </row>
    <row r="1204" spans="2:6">
      <c r="B1204" s="63"/>
      <c r="C1204" s="82"/>
      <c r="D1204" s="306"/>
      <c r="E1204" s="1619"/>
      <c r="F1204" s="1621"/>
    </row>
    <row r="1205" spans="2:6">
      <c r="B1205" s="63"/>
      <c r="C1205" s="82"/>
      <c r="D1205" s="306"/>
      <c r="E1205" s="1619"/>
      <c r="F1205" s="1621"/>
    </row>
    <row r="1206" spans="2:6">
      <c r="B1206" s="63"/>
      <c r="C1206" s="82"/>
      <c r="D1206" s="306"/>
      <c r="E1206" s="1619"/>
      <c r="F1206" s="1621"/>
    </row>
    <row r="1207" spans="2:6">
      <c r="B1207" s="63"/>
      <c r="C1207" s="82"/>
      <c r="D1207" s="306"/>
      <c r="E1207" s="1619"/>
      <c r="F1207" s="1621"/>
    </row>
    <row r="1208" spans="2:6">
      <c r="B1208" s="63"/>
      <c r="C1208" s="82"/>
      <c r="D1208" s="306"/>
      <c r="E1208" s="1619"/>
      <c r="F1208" s="1621"/>
    </row>
    <row r="1209" spans="2:6">
      <c r="B1209" s="63"/>
      <c r="C1209" s="82"/>
      <c r="D1209" s="306"/>
      <c r="E1209" s="1619"/>
      <c r="F1209" s="1621"/>
    </row>
    <row r="1210" spans="2:6">
      <c r="B1210" s="63"/>
      <c r="C1210" s="82"/>
      <c r="D1210" s="306"/>
      <c r="E1210" s="1619"/>
      <c r="F1210" s="1621"/>
    </row>
    <row r="1211" spans="2:6">
      <c r="B1211" s="63"/>
      <c r="C1211" s="82"/>
      <c r="D1211" s="306"/>
      <c r="E1211" s="1619"/>
      <c r="F1211" s="1621"/>
    </row>
    <row r="1212" spans="2:6">
      <c r="B1212" s="63"/>
      <c r="C1212" s="82"/>
      <c r="D1212" s="306"/>
      <c r="E1212" s="1619"/>
      <c r="F1212" s="1621"/>
    </row>
    <row r="1213" spans="2:6">
      <c r="B1213" s="63"/>
      <c r="C1213" s="82"/>
      <c r="D1213" s="306"/>
      <c r="E1213" s="1619"/>
      <c r="F1213" s="1621"/>
    </row>
    <row r="1214" spans="2:6">
      <c r="B1214" s="63"/>
      <c r="C1214" s="82"/>
      <c r="D1214" s="306"/>
      <c r="E1214" s="1619"/>
      <c r="F1214" s="1621"/>
    </row>
    <row r="1215" spans="2:6">
      <c r="B1215" s="63"/>
      <c r="C1215" s="82"/>
      <c r="D1215" s="306"/>
      <c r="E1215" s="1619"/>
      <c r="F1215" s="1621"/>
    </row>
    <row r="1216" spans="2:6">
      <c r="B1216" s="63"/>
      <c r="C1216" s="82"/>
      <c r="D1216" s="306"/>
      <c r="E1216" s="1619"/>
      <c r="F1216" s="1621"/>
    </row>
    <row r="1217" spans="2:6">
      <c r="B1217" s="63"/>
      <c r="C1217" s="82"/>
      <c r="D1217" s="306"/>
      <c r="E1217" s="1619"/>
      <c r="F1217" s="1621"/>
    </row>
    <row r="1218" spans="2:6">
      <c r="B1218" s="63"/>
      <c r="C1218" s="82"/>
      <c r="D1218" s="306"/>
      <c r="E1218" s="1619"/>
      <c r="F1218" s="1621"/>
    </row>
    <row r="1219" spans="2:6">
      <c r="B1219" s="63"/>
      <c r="C1219" s="82"/>
      <c r="D1219" s="306"/>
      <c r="E1219" s="1619"/>
      <c r="F1219" s="1621"/>
    </row>
    <row r="1220" spans="2:6">
      <c r="B1220" s="63"/>
      <c r="C1220" s="82"/>
      <c r="D1220" s="306"/>
      <c r="E1220" s="1619"/>
      <c r="F1220" s="1621"/>
    </row>
    <row r="1221" spans="2:6">
      <c r="B1221" s="63"/>
      <c r="C1221" s="82"/>
      <c r="D1221" s="306"/>
      <c r="E1221" s="1619"/>
      <c r="F1221" s="1621"/>
    </row>
    <row r="1222" spans="2:6">
      <c r="B1222" s="63"/>
      <c r="C1222" s="82"/>
      <c r="D1222" s="306"/>
      <c r="E1222" s="1619"/>
      <c r="F1222" s="1621"/>
    </row>
    <row r="1223" spans="2:6">
      <c r="B1223" s="63"/>
      <c r="C1223" s="82"/>
      <c r="D1223" s="306"/>
      <c r="E1223" s="1619"/>
      <c r="F1223" s="1621"/>
    </row>
    <row r="1224" spans="2:6">
      <c r="B1224" s="63"/>
      <c r="C1224" s="82"/>
      <c r="D1224" s="306"/>
      <c r="E1224" s="1619"/>
      <c r="F1224" s="1621"/>
    </row>
    <row r="1225" spans="2:6">
      <c r="B1225" s="63"/>
      <c r="C1225" s="82"/>
      <c r="D1225" s="306"/>
      <c r="E1225" s="1619"/>
      <c r="F1225" s="1621"/>
    </row>
    <row r="1226" spans="2:6">
      <c r="B1226" s="63"/>
      <c r="C1226" s="82"/>
      <c r="D1226" s="306"/>
      <c r="E1226" s="1619"/>
      <c r="F1226" s="1621"/>
    </row>
    <row r="1227" spans="2:6">
      <c r="B1227" s="63"/>
      <c r="C1227" s="82"/>
      <c r="D1227" s="306"/>
      <c r="E1227" s="1619"/>
      <c r="F1227" s="1621"/>
    </row>
    <row r="1228" spans="2:6">
      <c r="B1228" s="63"/>
      <c r="C1228" s="82"/>
      <c r="D1228" s="306"/>
      <c r="E1228" s="1619"/>
      <c r="F1228" s="1621"/>
    </row>
    <row r="1229" spans="2:6">
      <c r="B1229" s="63"/>
      <c r="C1229" s="82"/>
      <c r="D1229" s="306"/>
      <c r="E1229" s="1619"/>
      <c r="F1229" s="1621"/>
    </row>
    <row r="1230" spans="2:6">
      <c r="B1230" s="63"/>
      <c r="C1230" s="82"/>
      <c r="D1230" s="306"/>
      <c r="E1230" s="1619"/>
      <c r="F1230" s="1621"/>
    </row>
    <row r="1231" spans="2:6">
      <c r="B1231" s="63"/>
      <c r="C1231" s="82"/>
      <c r="D1231" s="306"/>
      <c r="E1231" s="1619"/>
      <c r="F1231" s="1621"/>
    </row>
    <row r="1232" spans="2:6">
      <c r="B1232" s="63"/>
      <c r="C1232" s="82"/>
      <c r="D1232" s="306"/>
      <c r="E1232" s="1619"/>
      <c r="F1232" s="1621"/>
    </row>
    <row r="1233" spans="2:6">
      <c r="B1233" s="63"/>
      <c r="C1233" s="82"/>
      <c r="D1233" s="306"/>
      <c r="E1233" s="1619"/>
      <c r="F1233" s="1621"/>
    </row>
    <row r="1234" spans="2:6">
      <c r="B1234" s="63"/>
      <c r="C1234" s="82"/>
      <c r="D1234" s="306"/>
      <c r="E1234" s="1619"/>
      <c r="F1234" s="1621"/>
    </row>
    <row r="1235" spans="2:6">
      <c r="B1235" s="63"/>
      <c r="C1235" s="82"/>
      <c r="D1235" s="306"/>
      <c r="E1235" s="1619"/>
      <c r="F1235" s="1621"/>
    </row>
    <row r="1236" spans="2:6">
      <c r="B1236" s="63"/>
      <c r="C1236" s="82"/>
      <c r="D1236" s="306"/>
      <c r="E1236" s="1619"/>
      <c r="F1236" s="1621"/>
    </row>
    <row r="1237" spans="2:6">
      <c r="B1237" s="63"/>
      <c r="C1237" s="82"/>
      <c r="D1237" s="306"/>
      <c r="E1237" s="1619"/>
      <c r="F1237" s="1621"/>
    </row>
    <row r="1238" spans="2:6">
      <c r="B1238" s="63"/>
      <c r="C1238" s="82"/>
      <c r="D1238" s="306"/>
      <c r="E1238" s="1619"/>
      <c r="F1238" s="1621"/>
    </row>
    <row r="1239" spans="2:6">
      <c r="B1239" s="63"/>
      <c r="C1239" s="82"/>
      <c r="D1239" s="306"/>
      <c r="E1239" s="1619"/>
      <c r="F1239" s="1621"/>
    </row>
    <row r="1240" spans="2:6">
      <c r="B1240" s="63"/>
      <c r="C1240" s="82"/>
      <c r="D1240" s="306"/>
      <c r="E1240" s="1619"/>
      <c r="F1240" s="1621"/>
    </row>
    <row r="1241" spans="2:6">
      <c r="B1241" s="63"/>
      <c r="C1241" s="82"/>
      <c r="D1241" s="306"/>
      <c r="E1241" s="1619"/>
      <c r="F1241" s="1621"/>
    </row>
    <row r="1242" spans="2:6">
      <c r="B1242" s="63"/>
      <c r="C1242" s="82"/>
      <c r="D1242" s="306"/>
      <c r="E1242" s="1619"/>
      <c r="F1242" s="1621"/>
    </row>
    <row r="1243" spans="2:6">
      <c r="B1243" s="63"/>
      <c r="C1243" s="82"/>
      <c r="D1243" s="306"/>
      <c r="E1243" s="1619"/>
      <c r="F1243" s="1621"/>
    </row>
    <row r="1244" spans="2:6">
      <c r="B1244" s="63"/>
      <c r="C1244" s="82"/>
      <c r="D1244" s="306"/>
      <c r="E1244" s="1619"/>
      <c r="F1244" s="1621"/>
    </row>
    <row r="1245" spans="2:6">
      <c r="B1245" s="63"/>
      <c r="C1245" s="82"/>
      <c r="D1245" s="306"/>
      <c r="E1245" s="1619"/>
      <c r="F1245" s="1621"/>
    </row>
    <row r="1246" spans="2:6">
      <c r="B1246" s="63"/>
      <c r="C1246" s="82"/>
      <c r="D1246" s="306"/>
      <c r="E1246" s="1619"/>
      <c r="F1246" s="1621"/>
    </row>
    <row r="1247" spans="2:6">
      <c r="B1247" s="63"/>
      <c r="C1247" s="82"/>
      <c r="D1247" s="306"/>
      <c r="E1247" s="1619"/>
      <c r="F1247" s="1621"/>
    </row>
    <row r="1248" spans="2:6">
      <c r="B1248" s="63"/>
      <c r="C1248" s="82"/>
      <c r="D1248" s="306"/>
      <c r="E1248" s="1619"/>
      <c r="F1248" s="1621"/>
    </row>
    <row r="1249" spans="2:6">
      <c r="B1249" s="63"/>
      <c r="C1249" s="82"/>
      <c r="D1249" s="306"/>
      <c r="E1249" s="1619"/>
      <c r="F1249" s="1621"/>
    </row>
    <row r="1250" spans="2:6">
      <c r="B1250" s="63"/>
      <c r="C1250" s="82"/>
      <c r="D1250" s="306"/>
      <c r="E1250" s="1619"/>
      <c r="F1250" s="1621"/>
    </row>
    <row r="1251" spans="2:6">
      <c r="B1251" s="63"/>
      <c r="C1251" s="82"/>
      <c r="D1251" s="306"/>
      <c r="E1251" s="1619"/>
      <c r="F1251" s="1621"/>
    </row>
    <row r="1252" spans="2:6">
      <c r="B1252" s="63"/>
      <c r="C1252" s="82"/>
      <c r="D1252" s="306"/>
      <c r="E1252" s="1619"/>
      <c r="F1252" s="1621"/>
    </row>
    <row r="1253" spans="2:6">
      <c r="B1253" s="63"/>
      <c r="C1253" s="82"/>
      <c r="D1253" s="306"/>
      <c r="E1253" s="1619"/>
      <c r="F1253" s="1621"/>
    </row>
    <row r="1254" spans="2:6">
      <c r="B1254" s="63"/>
      <c r="C1254" s="82"/>
      <c r="D1254" s="306"/>
      <c r="E1254" s="1619"/>
      <c r="F1254" s="1621"/>
    </row>
    <row r="1255" spans="2:6">
      <c r="B1255" s="63"/>
      <c r="C1255" s="82"/>
      <c r="D1255" s="306"/>
      <c r="E1255" s="1619"/>
      <c r="F1255" s="1621"/>
    </row>
    <row r="1256" spans="2:6">
      <c r="B1256" s="63"/>
      <c r="C1256" s="82"/>
      <c r="D1256" s="306"/>
      <c r="E1256" s="1619"/>
      <c r="F1256" s="1621"/>
    </row>
    <row r="1257" spans="2:6">
      <c r="B1257" s="63"/>
      <c r="C1257" s="82"/>
      <c r="D1257" s="306"/>
      <c r="E1257" s="1619"/>
      <c r="F1257" s="1621"/>
    </row>
    <row r="1258" spans="2:6">
      <c r="B1258" s="63"/>
      <c r="C1258" s="82"/>
      <c r="D1258" s="306"/>
      <c r="E1258" s="1619"/>
      <c r="F1258" s="1621"/>
    </row>
    <row r="1259" spans="2:6">
      <c r="B1259" s="63"/>
      <c r="C1259" s="82"/>
      <c r="D1259" s="306"/>
      <c r="E1259" s="1619"/>
      <c r="F1259" s="1621"/>
    </row>
    <row r="1260" spans="2:6">
      <c r="B1260" s="63"/>
      <c r="C1260" s="82"/>
      <c r="D1260" s="306"/>
      <c r="E1260" s="1619"/>
      <c r="F1260" s="1621"/>
    </row>
    <row r="1261" spans="2:6">
      <c r="B1261" s="63"/>
      <c r="C1261" s="82"/>
      <c r="D1261" s="306"/>
      <c r="E1261" s="1619"/>
      <c r="F1261" s="1621"/>
    </row>
    <row r="1262" spans="2:6">
      <c r="B1262" s="63"/>
      <c r="C1262" s="82"/>
      <c r="D1262" s="306"/>
      <c r="E1262" s="1619"/>
      <c r="F1262" s="1621"/>
    </row>
    <row r="1263" spans="2:6">
      <c r="B1263" s="63"/>
      <c r="C1263" s="82"/>
      <c r="D1263" s="306"/>
      <c r="E1263" s="1619"/>
      <c r="F1263" s="1621"/>
    </row>
    <row r="1264" spans="2:6">
      <c r="B1264" s="63"/>
      <c r="C1264" s="82"/>
      <c r="D1264" s="306"/>
      <c r="E1264" s="1619"/>
      <c r="F1264" s="1621"/>
    </row>
    <row r="1265" spans="2:6">
      <c r="B1265" s="63"/>
      <c r="C1265" s="82"/>
      <c r="D1265" s="306"/>
      <c r="E1265" s="1619"/>
      <c r="F1265" s="1621"/>
    </row>
    <row r="1266" spans="2:6">
      <c r="B1266" s="63"/>
      <c r="C1266" s="82"/>
      <c r="D1266" s="306"/>
      <c r="E1266" s="1619"/>
      <c r="F1266" s="1621"/>
    </row>
    <row r="1267" spans="2:6">
      <c r="B1267" s="63"/>
      <c r="C1267" s="82"/>
      <c r="D1267" s="306"/>
      <c r="E1267" s="1619"/>
      <c r="F1267" s="1621"/>
    </row>
    <row r="1268" spans="2:6">
      <c r="B1268" s="63"/>
      <c r="C1268" s="82"/>
      <c r="D1268" s="306"/>
      <c r="E1268" s="1619"/>
      <c r="F1268" s="1621"/>
    </row>
    <row r="1269" spans="2:6">
      <c r="B1269" s="63"/>
      <c r="C1269" s="82"/>
      <c r="D1269" s="306"/>
      <c r="E1269" s="1619"/>
      <c r="F1269" s="1621"/>
    </row>
    <row r="1270" spans="2:6">
      <c r="B1270" s="63"/>
      <c r="C1270" s="82"/>
      <c r="D1270" s="306"/>
      <c r="E1270" s="1619"/>
      <c r="F1270" s="1621"/>
    </row>
    <row r="1271" spans="2:6">
      <c r="B1271" s="63"/>
      <c r="C1271" s="82"/>
      <c r="D1271" s="306"/>
      <c r="E1271" s="1619"/>
      <c r="F1271" s="1621"/>
    </row>
    <row r="1272" spans="2:6">
      <c r="B1272" s="63"/>
      <c r="C1272" s="82"/>
      <c r="D1272" s="306"/>
      <c r="E1272" s="1619"/>
      <c r="F1272" s="1621"/>
    </row>
    <row r="1273" spans="2:6">
      <c r="B1273" s="63"/>
      <c r="C1273" s="82"/>
      <c r="D1273" s="306"/>
      <c r="E1273" s="1619"/>
      <c r="F1273" s="1621"/>
    </row>
    <row r="1274" spans="2:6">
      <c r="B1274" s="63"/>
      <c r="C1274" s="82"/>
      <c r="D1274" s="306"/>
      <c r="E1274" s="1619"/>
      <c r="F1274" s="1621"/>
    </row>
    <row r="1275" spans="2:6">
      <c r="B1275" s="63"/>
      <c r="C1275" s="82"/>
      <c r="D1275" s="306"/>
      <c r="E1275" s="1619"/>
      <c r="F1275" s="1621"/>
    </row>
    <row r="1276" spans="2:6">
      <c r="B1276" s="63"/>
      <c r="C1276" s="82"/>
      <c r="D1276" s="306"/>
      <c r="E1276" s="1619"/>
      <c r="F1276" s="1621"/>
    </row>
    <row r="1277" spans="2:6">
      <c r="B1277" s="63"/>
      <c r="C1277" s="82"/>
      <c r="D1277" s="306"/>
      <c r="E1277" s="1619"/>
      <c r="F1277" s="1621"/>
    </row>
    <row r="1278" spans="2:6">
      <c r="B1278" s="63"/>
      <c r="C1278" s="82"/>
      <c r="D1278" s="306"/>
      <c r="E1278" s="1619"/>
      <c r="F1278" s="1621"/>
    </row>
    <row r="1279" spans="2:6">
      <c r="B1279" s="63"/>
      <c r="C1279" s="82"/>
      <c r="D1279" s="306"/>
      <c r="E1279" s="1619"/>
      <c r="F1279" s="1621"/>
    </row>
    <row r="1280" spans="2:6">
      <c r="B1280" s="63"/>
      <c r="C1280" s="82"/>
      <c r="D1280" s="306"/>
      <c r="E1280" s="1619"/>
      <c r="F1280" s="1621"/>
    </row>
    <row r="1281" spans="2:6">
      <c r="B1281" s="63"/>
      <c r="C1281" s="82"/>
      <c r="D1281" s="306"/>
      <c r="E1281" s="1619"/>
      <c r="F1281" s="1621"/>
    </row>
    <row r="1282" spans="2:6">
      <c r="B1282" s="63"/>
      <c r="C1282" s="82"/>
      <c r="D1282" s="306"/>
      <c r="E1282" s="1619"/>
      <c r="F1282" s="1621"/>
    </row>
    <row r="1283" spans="2:6">
      <c r="B1283" s="63"/>
      <c r="C1283" s="82"/>
      <c r="D1283" s="306"/>
      <c r="E1283" s="1619"/>
      <c r="F1283" s="1621"/>
    </row>
    <row r="1284" spans="2:6">
      <c r="B1284" s="63"/>
      <c r="C1284" s="82"/>
      <c r="D1284" s="306"/>
      <c r="E1284" s="1619"/>
      <c r="F1284" s="1621"/>
    </row>
    <row r="1285" spans="2:6">
      <c r="B1285" s="63"/>
      <c r="C1285" s="82"/>
      <c r="D1285" s="306"/>
      <c r="E1285" s="1619"/>
      <c r="F1285" s="1621"/>
    </row>
    <row r="1286" spans="2:6">
      <c r="B1286" s="63"/>
      <c r="C1286" s="82"/>
      <c r="D1286" s="306"/>
      <c r="E1286" s="1619"/>
      <c r="F1286" s="1621"/>
    </row>
    <row r="1287" spans="2:6">
      <c r="B1287" s="63"/>
      <c r="C1287" s="82"/>
      <c r="D1287" s="306"/>
      <c r="E1287" s="1619"/>
      <c r="F1287" s="1621"/>
    </row>
    <row r="1288" spans="2:6">
      <c r="B1288" s="63"/>
      <c r="C1288" s="82"/>
      <c r="D1288" s="306"/>
      <c r="E1288" s="1619"/>
      <c r="F1288" s="1621"/>
    </row>
    <row r="1289" spans="2:6">
      <c r="B1289" s="63"/>
      <c r="C1289" s="82"/>
      <c r="D1289" s="306"/>
      <c r="E1289" s="1619"/>
      <c r="F1289" s="1621"/>
    </row>
    <row r="1290" spans="2:6">
      <c r="B1290" s="63"/>
      <c r="C1290" s="82"/>
      <c r="D1290" s="306"/>
      <c r="E1290" s="1619"/>
      <c r="F1290" s="1621"/>
    </row>
    <row r="1291" spans="2:6">
      <c r="B1291" s="63"/>
      <c r="C1291" s="82"/>
      <c r="D1291" s="306"/>
      <c r="E1291" s="1619"/>
      <c r="F1291" s="1621"/>
    </row>
    <row r="1292" spans="2:6">
      <c r="B1292" s="63"/>
      <c r="C1292" s="82"/>
      <c r="D1292" s="306"/>
      <c r="E1292" s="1619"/>
      <c r="F1292" s="1621"/>
    </row>
    <row r="1293" spans="2:6">
      <c r="B1293" s="63"/>
      <c r="C1293" s="82"/>
      <c r="D1293" s="306"/>
      <c r="E1293" s="1619"/>
      <c r="F1293" s="1621"/>
    </row>
    <row r="1294" spans="2:6">
      <c r="B1294" s="63"/>
      <c r="C1294" s="82"/>
      <c r="D1294" s="306"/>
      <c r="E1294" s="1619"/>
      <c r="F1294" s="1621"/>
    </row>
    <row r="1295" spans="2:6">
      <c r="B1295" s="63"/>
      <c r="C1295" s="82"/>
      <c r="D1295" s="306"/>
      <c r="E1295" s="1619"/>
      <c r="F1295" s="1621"/>
    </row>
    <row r="1296" spans="2:6">
      <c r="B1296" s="63"/>
      <c r="C1296" s="82"/>
      <c r="D1296" s="306"/>
      <c r="E1296" s="1619"/>
      <c r="F1296" s="1621"/>
    </row>
    <row r="1297" spans="2:6">
      <c r="B1297" s="63"/>
      <c r="C1297" s="82"/>
      <c r="D1297" s="306"/>
      <c r="E1297" s="1619"/>
      <c r="F1297" s="1621"/>
    </row>
    <row r="1298" spans="2:6">
      <c r="B1298" s="63"/>
      <c r="C1298" s="82"/>
      <c r="D1298" s="306"/>
      <c r="E1298" s="1619"/>
      <c r="F1298" s="1621"/>
    </row>
    <row r="1299" spans="2:6">
      <c r="B1299" s="63"/>
      <c r="C1299" s="82"/>
      <c r="D1299" s="306"/>
      <c r="E1299" s="1619"/>
      <c r="F1299" s="1621"/>
    </row>
    <row r="1300" spans="2:6">
      <c r="B1300" s="63"/>
      <c r="C1300" s="82"/>
      <c r="D1300" s="306"/>
      <c r="E1300" s="1619"/>
      <c r="F1300" s="1621"/>
    </row>
    <row r="1301" spans="2:6">
      <c r="B1301" s="63"/>
      <c r="C1301" s="82"/>
      <c r="D1301" s="306"/>
      <c r="E1301" s="1619"/>
      <c r="F1301" s="1621"/>
    </row>
    <row r="1302" spans="2:6">
      <c r="B1302" s="63"/>
      <c r="C1302" s="82"/>
      <c r="D1302" s="306"/>
      <c r="E1302" s="1619"/>
      <c r="F1302" s="1621"/>
    </row>
    <row r="1303" spans="2:6">
      <c r="B1303" s="63"/>
      <c r="C1303" s="82"/>
      <c r="D1303" s="306"/>
      <c r="E1303" s="1619"/>
      <c r="F1303" s="1621"/>
    </row>
    <row r="1304" spans="2:6">
      <c r="B1304" s="63"/>
      <c r="C1304" s="82"/>
      <c r="D1304" s="306"/>
      <c r="E1304" s="1619"/>
      <c r="F1304" s="1621"/>
    </row>
    <row r="1305" spans="2:6">
      <c r="B1305" s="63"/>
      <c r="C1305" s="82"/>
      <c r="D1305" s="306"/>
      <c r="E1305" s="1619"/>
      <c r="F1305" s="1621"/>
    </row>
    <row r="1306" spans="2:6">
      <c r="B1306" s="63"/>
      <c r="C1306" s="82"/>
      <c r="D1306" s="306"/>
      <c r="E1306" s="1619"/>
      <c r="F1306" s="1621"/>
    </row>
    <row r="1307" spans="2:6">
      <c r="B1307" s="63"/>
      <c r="C1307" s="82"/>
      <c r="D1307" s="306"/>
      <c r="E1307" s="1619"/>
      <c r="F1307" s="1621"/>
    </row>
    <row r="1308" spans="2:6">
      <c r="B1308" s="63"/>
      <c r="C1308" s="82"/>
      <c r="D1308" s="306"/>
      <c r="E1308" s="1619"/>
      <c r="F1308" s="1621"/>
    </row>
    <row r="1309" spans="2:6">
      <c r="B1309" s="63"/>
      <c r="C1309" s="82"/>
      <c r="D1309" s="306"/>
      <c r="E1309" s="1619"/>
      <c r="F1309" s="1621"/>
    </row>
    <row r="1310" spans="2:6">
      <c r="B1310" s="63"/>
      <c r="C1310" s="82"/>
      <c r="D1310" s="306"/>
      <c r="E1310" s="1619"/>
      <c r="F1310" s="1621"/>
    </row>
    <row r="1311" spans="2:6">
      <c r="B1311" s="63"/>
      <c r="C1311" s="82"/>
      <c r="D1311" s="306"/>
      <c r="E1311" s="1619"/>
      <c r="F1311" s="1621"/>
    </row>
    <row r="1312" spans="2:6">
      <c r="B1312" s="63"/>
      <c r="C1312" s="82"/>
      <c r="D1312" s="306"/>
      <c r="E1312" s="1619"/>
      <c r="F1312" s="1621"/>
    </row>
    <row r="1313" spans="2:6">
      <c r="B1313" s="63"/>
      <c r="C1313" s="82"/>
      <c r="D1313" s="306"/>
      <c r="E1313" s="1619"/>
      <c r="F1313" s="1621"/>
    </row>
    <row r="1314" spans="2:6">
      <c r="B1314" s="63"/>
      <c r="C1314" s="82"/>
      <c r="D1314" s="306"/>
      <c r="E1314" s="1619"/>
      <c r="F1314" s="1621"/>
    </row>
    <row r="1315" spans="2:6">
      <c r="B1315" s="63"/>
      <c r="C1315" s="82"/>
      <c r="D1315" s="306"/>
      <c r="E1315" s="1619"/>
      <c r="F1315" s="1621"/>
    </row>
    <row r="1316" spans="2:6">
      <c r="B1316" s="63"/>
      <c r="C1316" s="82"/>
      <c r="D1316" s="306"/>
      <c r="E1316" s="1619"/>
      <c r="F1316" s="1621"/>
    </row>
    <row r="1317" spans="2:6">
      <c r="B1317" s="63"/>
      <c r="C1317" s="82"/>
      <c r="D1317" s="306"/>
      <c r="E1317" s="1619"/>
      <c r="F1317" s="1621"/>
    </row>
    <row r="1318" spans="2:6">
      <c r="B1318" s="63"/>
      <c r="C1318" s="82"/>
      <c r="D1318" s="306"/>
      <c r="E1318" s="1619"/>
      <c r="F1318" s="1621"/>
    </row>
    <row r="1319" spans="2:6">
      <c r="B1319" s="63"/>
      <c r="C1319" s="82"/>
      <c r="D1319" s="306"/>
      <c r="E1319" s="1619"/>
      <c r="F1319" s="1621"/>
    </row>
    <row r="1320" spans="2:6">
      <c r="B1320" s="63"/>
      <c r="C1320" s="82"/>
      <c r="D1320" s="306"/>
      <c r="E1320" s="1619"/>
      <c r="F1320" s="1621"/>
    </row>
    <row r="1321" spans="2:6">
      <c r="B1321" s="63"/>
      <c r="C1321" s="82"/>
      <c r="D1321" s="306"/>
      <c r="E1321" s="1619"/>
      <c r="F1321" s="1621"/>
    </row>
    <row r="1322" spans="2:6">
      <c r="B1322" s="63"/>
      <c r="C1322" s="82"/>
      <c r="D1322" s="306"/>
      <c r="E1322" s="1619"/>
      <c r="F1322" s="1621"/>
    </row>
    <row r="1323" spans="2:6">
      <c r="B1323" s="63"/>
      <c r="C1323" s="82"/>
      <c r="D1323" s="306"/>
      <c r="E1323" s="1619"/>
      <c r="F1323" s="1621"/>
    </row>
    <row r="1324" spans="2:6">
      <c r="B1324" s="63"/>
      <c r="C1324" s="82"/>
      <c r="D1324" s="306"/>
      <c r="E1324" s="1619"/>
      <c r="F1324" s="1621"/>
    </row>
    <row r="1325" spans="2:6">
      <c r="B1325" s="63"/>
      <c r="C1325" s="82"/>
      <c r="D1325" s="306"/>
      <c r="E1325" s="1619"/>
      <c r="F1325" s="1621"/>
    </row>
    <row r="1326" spans="2:6">
      <c r="B1326" s="63"/>
      <c r="C1326" s="82"/>
      <c r="D1326" s="306"/>
      <c r="E1326" s="1619"/>
      <c r="F1326" s="1621"/>
    </row>
    <row r="1327" spans="2:6">
      <c r="B1327" s="63"/>
      <c r="C1327" s="82"/>
      <c r="D1327" s="306"/>
      <c r="E1327" s="1619"/>
      <c r="F1327" s="1621"/>
    </row>
    <row r="1328" spans="2:6">
      <c r="B1328" s="63"/>
      <c r="C1328" s="82"/>
      <c r="D1328" s="306"/>
      <c r="E1328" s="1619"/>
      <c r="F1328" s="1621"/>
    </row>
    <row r="1329" spans="2:6">
      <c r="B1329" s="63"/>
      <c r="C1329" s="82"/>
      <c r="D1329" s="306"/>
      <c r="E1329" s="1619"/>
      <c r="F1329" s="1621"/>
    </row>
    <row r="1330" spans="2:6">
      <c r="B1330" s="63"/>
      <c r="C1330" s="82"/>
      <c r="D1330" s="306"/>
      <c r="E1330" s="1619"/>
      <c r="F1330" s="1621"/>
    </row>
    <row r="1331" spans="2:6">
      <c r="B1331" s="63"/>
      <c r="C1331" s="82"/>
      <c r="D1331" s="306"/>
      <c r="E1331" s="1619"/>
      <c r="F1331" s="1621"/>
    </row>
    <row r="1332" spans="2:6">
      <c r="B1332" s="63"/>
      <c r="C1332" s="82"/>
      <c r="D1332" s="306"/>
      <c r="E1332" s="1619"/>
      <c r="F1332" s="1621"/>
    </row>
    <row r="1333" spans="2:6">
      <c r="B1333" s="63"/>
      <c r="C1333" s="82"/>
      <c r="D1333" s="306"/>
      <c r="E1333" s="1619"/>
      <c r="F1333" s="1621"/>
    </row>
    <row r="1334" spans="2:6">
      <c r="B1334" s="63"/>
      <c r="C1334" s="82"/>
      <c r="D1334" s="306"/>
      <c r="E1334" s="1619"/>
      <c r="F1334" s="1621"/>
    </row>
    <row r="1335" spans="2:6">
      <c r="B1335" s="63"/>
      <c r="C1335" s="82"/>
      <c r="D1335" s="306"/>
      <c r="E1335" s="1619"/>
      <c r="F1335" s="1621"/>
    </row>
    <row r="1336" spans="2:6">
      <c r="B1336" s="63"/>
      <c r="C1336" s="82"/>
      <c r="D1336" s="306"/>
      <c r="E1336" s="1619"/>
      <c r="F1336" s="1621"/>
    </row>
    <row r="1337" spans="2:6">
      <c r="B1337" s="63"/>
      <c r="C1337" s="82"/>
      <c r="D1337" s="306"/>
      <c r="E1337" s="1619"/>
      <c r="F1337" s="1621"/>
    </row>
    <row r="1338" spans="2:6">
      <c r="B1338" s="63"/>
      <c r="C1338" s="82"/>
      <c r="D1338" s="306"/>
      <c r="E1338" s="1619"/>
      <c r="F1338" s="1621"/>
    </row>
    <row r="1339" spans="2:6">
      <c r="B1339" s="63"/>
      <c r="C1339" s="82"/>
      <c r="D1339" s="306"/>
      <c r="E1339" s="1619"/>
      <c r="F1339" s="1621"/>
    </row>
    <row r="1340" spans="2:6">
      <c r="B1340" s="63"/>
      <c r="C1340" s="82"/>
      <c r="D1340" s="306"/>
      <c r="E1340" s="1619"/>
      <c r="F1340" s="1621"/>
    </row>
    <row r="1341" spans="2:6">
      <c r="B1341" s="63"/>
      <c r="C1341" s="82"/>
      <c r="D1341" s="306"/>
      <c r="E1341" s="1619"/>
      <c r="F1341" s="1621"/>
    </row>
    <row r="1342" spans="2:6">
      <c r="B1342" s="63"/>
      <c r="C1342" s="82"/>
      <c r="D1342" s="306"/>
      <c r="E1342" s="1619"/>
      <c r="F1342" s="1621"/>
    </row>
    <row r="1343" spans="2:6">
      <c r="B1343" s="63"/>
      <c r="C1343" s="82"/>
      <c r="D1343" s="306"/>
      <c r="E1343" s="1619"/>
      <c r="F1343" s="1621"/>
    </row>
    <row r="1344" spans="2:6">
      <c r="B1344" s="63"/>
      <c r="C1344" s="82"/>
      <c r="D1344" s="306"/>
      <c r="E1344" s="1619"/>
      <c r="F1344" s="1621"/>
    </row>
    <row r="1345" spans="2:6">
      <c r="B1345" s="63"/>
      <c r="C1345" s="82"/>
      <c r="D1345" s="306"/>
      <c r="E1345" s="1619"/>
      <c r="F1345" s="1621"/>
    </row>
    <row r="1346" spans="2:6">
      <c r="B1346" s="63"/>
      <c r="C1346" s="82"/>
      <c r="D1346" s="306"/>
      <c r="E1346" s="1619"/>
      <c r="F1346" s="1621"/>
    </row>
    <row r="1347" spans="2:6">
      <c r="B1347" s="63"/>
      <c r="C1347" s="82"/>
      <c r="D1347" s="306"/>
      <c r="E1347" s="1619"/>
      <c r="F1347" s="1621"/>
    </row>
    <row r="1348" spans="2:6">
      <c r="B1348" s="63"/>
      <c r="C1348" s="82"/>
      <c r="D1348" s="306"/>
      <c r="E1348" s="1619"/>
      <c r="F1348" s="1621"/>
    </row>
    <row r="1349" spans="2:6">
      <c r="B1349" s="63"/>
      <c r="C1349" s="82"/>
      <c r="D1349" s="306"/>
      <c r="E1349" s="1619"/>
      <c r="F1349" s="1621"/>
    </row>
    <row r="1350" spans="2:6">
      <c r="B1350" s="63"/>
      <c r="C1350" s="82"/>
      <c r="D1350" s="306"/>
      <c r="E1350" s="1619"/>
      <c r="F1350" s="1621"/>
    </row>
    <row r="1351" spans="2:6">
      <c r="B1351" s="63"/>
      <c r="C1351" s="82"/>
      <c r="D1351" s="306"/>
      <c r="E1351" s="1619"/>
      <c r="F1351" s="1621"/>
    </row>
    <row r="1352" spans="2:6">
      <c r="B1352" s="63"/>
      <c r="C1352" s="82"/>
      <c r="D1352" s="306"/>
      <c r="E1352" s="1619"/>
      <c r="F1352" s="1621"/>
    </row>
    <row r="1353" spans="2:6">
      <c r="B1353" s="63"/>
      <c r="C1353" s="82"/>
      <c r="D1353" s="306"/>
      <c r="E1353" s="1619"/>
      <c r="F1353" s="1621"/>
    </row>
    <row r="1354" spans="2:6">
      <c r="B1354" s="63"/>
      <c r="C1354" s="82"/>
      <c r="D1354" s="306"/>
      <c r="E1354" s="1619"/>
      <c r="F1354" s="1621"/>
    </row>
    <row r="1355" spans="2:6">
      <c r="B1355" s="63"/>
      <c r="C1355" s="82"/>
      <c r="D1355" s="306"/>
      <c r="E1355" s="1619"/>
      <c r="F1355" s="1621"/>
    </row>
    <row r="1356" spans="2:6">
      <c r="B1356" s="63"/>
      <c r="C1356" s="82"/>
      <c r="D1356" s="306"/>
      <c r="E1356" s="1619"/>
      <c r="F1356" s="1621"/>
    </row>
    <row r="1357" spans="2:6">
      <c r="B1357" s="63"/>
      <c r="C1357" s="82"/>
      <c r="D1357" s="306"/>
      <c r="E1357" s="1619"/>
      <c r="F1357" s="1621"/>
    </row>
    <row r="1358" spans="2:6">
      <c r="B1358" s="63"/>
      <c r="C1358" s="82"/>
      <c r="D1358" s="306"/>
      <c r="E1358" s="1619"/>
      <c r="F1358" s="1621"/>
    </row>
    <row r="1359" spans="2:6">
      <c r="B1359" s="63"/>
      <c r="C1359" s="82"/>
      <c r="D1359" s="306"/>
      <c r="E1359" s="1619"/>
      <c r="F1359" s="1621"/>
    </row>
    <row r="1360" spans="2:6">
      <c r="B1360" s="63"/>
      <c r="C1360" s="82"/>
      <c r="D1360" s="306"/>
      <c r="E1360" s="1619"/>
      <c r="F1360" s="1621"/>
    </row>
    <row r="1361" spans="2:6">
      <c r="B1361" s="63"/>
      <c r="C1361" s="82"/>
      <c r="D1361" s="306"/>
      <c r="E1361" s="1619"/>
      <c r="F1361" s="1621"/>
    </row>
    <row r="1362" spans="2:6">
      <c r="B1362" s="63"/>
      <c r="C1362" s="82"/>
      <c r="D1362" s="306"/>
      <c r="E1362" s="1619"/>
      <c r="F1362" s="1621"/>
    </row>
    <row r="1363" spans="2:6">
      <c r="B1363" s="63"/>
      <c r="C1363" s="82"/>
      <c r="D1363" s="306"/>
      <c r="E1363" s="1619"/>
      <c r="F1363" s="1621"/>
    </row>
    <row r="1364" spans="2:6">
      <c r="B1364" s="63"/>
      <c r="C1364" s="82"/>
      <c r="D1364" s="306"/>
      <c r="E1364" s="1619"/>
      <c r="F1364" s="1621"/>
    </row>
    <row r="1365" spans="2:6">
      <c r="B1365" s="63"/>
      <c r="C1365" s="82"/>
      <c r="D1365" s="306"/>
      <c r="E1365" s="1619"/>
      <c r="F1365" s="1621"/>
    </row>
    <row r="1366" spans="2:6">
      <c r="B1366" s="63"/>
      <c r="C1366" s="82"/>
      <c r="D1366" s="306"/>
      <c r="E1366" s="1619"/>
      <c r="F1366" s="1621"/>
    </row>
    <row r="1367" spans="2:6">
      <c r="B1367" s="63"/>
      <c r="C1367" s="82"/>
      <c r="D1367" s="306"/>
      <c r="E1367" s="1619"/>
      <c r="F1367" s="1621"/>
    </row>
    <row r="1368" spans="2:6">
      <c r="B1368" s="63"/>
      <c r="C1368" s="82"/>
      <c r="D1368" s="306"/>
      <c r="E1368" s="1619"/>
      <c r="F1368" s="1621"/>
    </row>
    <row r="1369" spans="2:6">
      <c r="B1369" s="63"/>
      <c r="C1369" s="82"/>
      <c r="D1369" s="306"/>
      <c r="E1369" s="1619"/>
      <c r="F1369" s="1621"/>
    </row>
    <row r="1370" spans="2:6">
      <c r="B1370" s="63"/>
      <c r="C1370" s="82"/>
      <c r="D1370" s="306"/>
      <c r="E1370" s="1619"/>
      <c r="F1370" s="1621"/>
    </row>
    <row r="1371" spans="2:6">
      <c r="B1371" s="63"/>
      <c r="C1371" s="82"/>
      <c r="D1371" s="306"/>
      <c r="E1371" s="1619"/>
      <c r="F1371" s="1621"/>
    </row>
    <row r="1372" spans="2:6">
      <c r="B1372" s="63"/>
      <c r="C1372" s="82"/>
      <c r="D1372" s="306"/>
      <c r="E1372" s="1619"/>
      <c r="F1372" s="1621"/>
    </row>
    <row r="1373" spans="2:6">
      <c r="B1373" s="63"/>
      <c r="C1373" s="82"/>
      <c r="D1373" s="306"/>
      <c r="E1373" s="1619"/>
      <c r="F1373" s="1621"/>
    </row>
    <row r="1374" spans="2:6">
      <c r="B1374" s="63"/>
      <c r="C1374" s="82"/>
      <c r="D1374" s="306"/>
      <c r="E1374" s="1619"/>
      <c r="F1374" s="1621"/>
    </row>
    <row r="1375" spans="2:6">
      <c r="B1375" s="63"/>
      <c r="C1375" s="82"/>
      <c r="D1375" s="306"/>
      <c r="E1375" s="1619"/>
      <c r="F1375" s="1621"/>
    </row>
    <row r="1376" spans="2:6">
      <c r="B1376" s="63"/>
      <c r="C1376" s="82"/>
      <c r="D1376" s="306"/>
      <c r="E1376" s="1619"/>
      <c r="F1376" s="1621"/>
    </row>
    <row r="1377" spans="2:6">
      <c r="B1377" s="63"/>
      <c r="C1377" s="82"/>
      <c r="D1377" s="306"/>
      <c r="E1377" s="1619"/>
      <c r="F1377" s="1621"/>
    </row>
    <row r="1378" spans="2:6">
      <c r="B1378" s="63"/>
      <c r="C1378" s="82"/>
      <c r="D1378" s="306"/>
      <c r="E1378" s="1619"/>
      <c r="F1378" s="1621"/>
    </row>
    <row r="1379" spans="2:6">
      <c r="B1379" s="63"/>
      <c r="C1379" s="82"/>
      <c r="D1379" s="306"/>
      <c r="E1379" s="1619"/>
      <c r="F1379" s="1621"/>
    </row>
    <row r="1380" spans="2:6">
      <c r="B1380" s="63"/>
      <c r="C1380" s="82"/>
      <c r="D1380" s="306"/>
      <c r="E1380" s="1619"/>
      <c r="F1380" s="1621"/>
    </row>
    <row r="1381" spans="2:6">
      <c r="B1381" s="63"/>
      <c r="C1381" s="82"/>
      <c r="D1381" s="306"/>
      <c r="E1381" s="1619"/>
      <c r="F1381" s="1621"/>
    </row>
    <row r="1382" spans="2:6">
      <c r="B1382" s="63"/>
      <c r="C1382" s="82"/>
      <c r="D1382" s="306"/>
      <c r="E1382" s="1619"/>
      <c r="F1382" s="1621"/>
    </row>
    <row r="1383" spans="2:6">
      <c r="B1383" s="63"/>
      <c r="C1383" s="82"/>
      <c r="D1383" s="306"/>
      <c r="E1383" s="1619"/>
      <c r="F1383" s="1621"/>
    </row>
    <row r="1384" spans="2:6">
      <c r="B1384" s="63"/>
      <c r="C1384" s="82"/>
      <c r="D1384" s="306"/>
      <c r="E1384" s="1619"/>
      <c r="F1384" s="1621"/>
    </row>
    <row r="1385" spans="2:6">
      <c r="B1385" s="63"/>
      <c r="C1385" s="82"/>
      <c r="D1385" s="306"/>
      <c r="E1385" s="1619"/>
      <c r="F1385" s="1621"/>
    </row>
    <row r="1386" spans="2:6">
      <c r="B1386" s="63"/>
      <c r="C1386" s="82"/>
      <c r="D1386" s="306"/>
      <c r="E1386" s="1619"/>
      <c r="F1386" s="1621"/>
    </row>
    <row r="1387" spans="2:6">
      <c r="B1387" s="63"/>
      <c r="C1387" s="82"/>
      <c r="D1387" s="306"/>
      <c r="E1387" s="1619"/>
      <c r="F1387" s="1621"/>
    </row>
    <row r="1388" spans="2:6">
      <c r="B1388" s="63"/>
      <c r="C1388" s="82"/>
      <c r="D1388" s="306"/>
      <c r="E1388" s="1619"/>
      <c r="F1388" s="1621"/>
    </row>
    <row r="1389" spans="2:6">
      <c r="B1389" s="63"/>
      <c r="C1389" s="82"/>
      <c r="D1389" s="306"/>
      <c r="E1389" s="1619"/>
      <c r="F1389" s="1621"/>
    </row>
    <row r="1390" spans="2:6">
      <c r="B1390" s="63"/>
      <c r="C1390" s="82"/>
      <c r="D1390" s="306"/>
      <c r="E1390" s="1619"/>
      <c r="F1390" s="1621"/>
    </row>
    <row r="1391" spans="2:6">
      <c r="B1391" s="63"/>
      <c r="C1391" s="82"/>
      <c r="D1391" s="306"/>
      <c r="E1391" s="1619"/>
      <c r="F1391" s="1621"/>
    </row>
    <row r="1392" spans="2:6">
      <c r="B1392" s="63"/>
      <c r="C1392" s="82"/>
      <c r="D1392" s="306"/>
      <c r="E1392" s="1619"/>
      <c r="F1392" s="1621"/>
    </row>
    <row r="1393" spans="2:6">
      <c r="B1393" s="63"/>
      <c r="C1393" s="82"/>
      <c r="D1393" s="306"/>
      <c r="E1393" s="1619"/>
      <c r="F1393" s="1621"/>
    </row>
    <row r="1394" spans="2:6">
      <c r="B1394" s="63"/>
      <c r="C1394" s="82"/>
      <c r="D1394" s="306"/>
      <c r="E1394" s="1619"/>
      <c r="F1394" s="1621"/>
    </row>
    <row r="1395" spans="2:6">
      <c r="B1395" s="63"/>
      <c r="C1395" s="82"/>
      <c r="D1395" s="306"/>
      <c r="E1395" s="1619"/>
      <c r="F1395" s="1621"/>
    </row>
    <row r="1396" spans="2:6">
      <c r="B1396" s="63"/>
      <c r="C1396" s="82"/>
      <c r="D1396" s="306"/>
      <c r="E1396" s="1619"/>
      <c r="F1396" s="1621"/>
    </row>
    <row r="1397" spans="2:6">
      <c r="B1397" s="63"/>
      <c r="C1397" s="82"/>
      <c r="D1397" s="306"/>
      <c r="E1397" s="1619"/>
      <c r="F1397" s="1621"/>
    </row>
    <row r="1398" spans="2:6">
      <c r="B1398" s="63"/>
      <c r="C1398" s="82"/>
      <c r="D1398" s="306"/>
      <c r="E1398" s="1619"/>
      <c r="F1398" s="1621"/>
    </row>
    <row r="1399" spans="2:6">
      <c r="B1399" s="63"/>
      <c r="C1399" s="82"/>
      <c r="D1399" s="306"/>
      <c r="E1399" s="1619"/>
      <c r="F1399" s="1621"/>
    </row>
    <row r="1400" spans="2:6">
      <c r="B1400" s="63"/>
      <c r="C1400" s="82"/>
      <c r="D1400" s="306"/>
      <c r="E1400" s="1619"/>
      <c r="F1400" s="1621"/>
    </row>
    <row r="1401" spans="2:6">
      <c r="B1401" s="63"/>
      <c r="C1401" s="82"/>
      <c r="D1401" s="306"/>
      <c r="E1401" s="1619"/>
      <c r="F1401" s="1621"/>
    </row>
    <row r="1402" spans="2:6">
      <c r="B1402" s="63"/>
      <c r="C1402" s="82"/>
      <c r="D1402" s="306"/>
      <c r="E1402" s="1619"/>
      <c r="F1402" s="1621"/>
    </row>
    <row r="1403" spans="2:6">
      <c r="B1403" s="63"/>
      <c r="C1403" s="82"/>
      <c r="D1403" s="306"/>
      <c r="E1403" s="1619"/>
      <c r="F1403" s="1621"/>
    </row>
    <row r="1404" spans="2:6">
      <c r="B1404" s="63"/>
      <c r="C1404" s="82"/>
      <c r="D1404" s="306"/>
      <c r="E1404" s="1619"/>
      <c r="F1404" s="1621"/>
    </row>
    <row r="1405" spans="2:6">
      <c r="B1405" s="63"/>
      <c r="C1405" s="82"/>
      <c r="D1405" s="306"/>
      <c r="E1405" s="1619"/>
      <c r="F1405" s="1621"/>
    </row>
    <row r="1406" spans="2:6">
      <c r="B1406" s="63"/>
      <c r="C1406" s="82"/>
      <c r="D1406" s="306"/>
      <c r="E1406" s="1619"/>
      <c r="F1406" s="1621"/>
    </row>
    <row r="1407" spans="2:6">
      <c r="B1407" s="63"/>
      <c r="C1407" s="82"/>
      <c r="D1407" s="306"/>
      <c r="E1407" s="1619"/>
      <c r="F1407" s="1621"/>
    </row>
    <row r="1408" spans="2:6">
      <c r="B1408" s="63"/>
      <c r="C1408" s="82"/>
      <c r="D1408" s="306"/>
      <c r="E1408" s="1619"/>
      <c r="F1408" s="1621"/>
    </row>
    <row r="1409" spans="2:6">
      <c r="B1409" s="63"/>
      <c r="C1409" s="82"/>
      <c r="D1409" s="306"/>
      <c r="E1409" s="1619"/>
      <c r="F1409" s="1621"/>
    </row>
    <row r="1410" spans="2:6">
      <c r="B1410" s="63"/>
      <c r="C1410" s="82"/>
      <c r="D1410" s="306"/>
      <c r="E1410" s="1619"/>
      <c r="F1410" s="1621"/>
    </row>
    <row r="1411" spans="2:6">
      <c r="B1411" s="63"/>
      <c r="C1411" s="82"/>
      <c r="D1411" s="306"/>
      <c r="E1411" s="1619"/>
      <c r="F1411" s="1621"/>
    </row>
    <row r="1412" spans="2:6">
      <c r="B1412" s="63"/>
      <c r="C1412" s="82"/>
      <c r="D1412" s="306"/>
      <c r="E1412" s="1619"/>
      <c r="F1412" s="1621"/>
    </row>
    <row r="1413" spans="2:6">
      <c r="B1413" s="63"/>
      <c r="C1413" s="82"/>
      <c r="D1413" s="306"/>
      <c r="E1413" s="1619"/>
      <c r="F1413" s="1621"/>
    </row>
    <row r="1414" spans="2:6">
      <c r="B1414" s="63"/>
      <c r="C1414" s="82"/>
      <c r="D1414" s="306"/>
      <c r="E1414" s="1619"/>
      <c r="F1414" s="1621"/>
    </row>
    <row r="1415" spans="2:6">
      <c r="B1415" s="63"/>
      <c r="C1415" s="82"/>
      <c r="D1415" s="306"/>
      <c r="E1415" s="1619"/>
      <c r="F1415" s="1621"/>
    </row>
    <row r="1416" spans="2:6">
      <c r="B1416" s="63"/>
      <c r="C1416" s="82"/>
      <c r="D1416" s="306"/>
      <c r="E1416" s="1619"/>
      <c r="F1416" s="1621"/>
    </row>
    <row r="1417" spans="2:6">
      <c r="B1417" s="63"/>
      <c r="C1417" s="82"/>
      <c r="D1417" s="306"/>
      <c r="E1417" s="1619"/>
      <c r="F1417" s="1621"/>
    </row>
    <row r="1418" spans="2:6">
      <c r="B1418" s="63"/>
      <c r="C1418" s="82"/>
      <c r="D1418" s="306"/>
      <c r="E1418" s="1619"/>
      <c r="F1418" s="1621"/>
    </row>
    <row r="1419" spans="2:6">
      <c r="B1419" s="63"/>
      <c r="C1419" s="82"/>
      <c r="D1419" s="306"/>
      <c r="E1419" s="1619"/>
      <c r="F1419" s="1621"/>
    </row>
    <row r="1420" spans="2:6">
      <c r="B1420" s="63"/>
      <c r="C1420" s="82"/>
      <c r="D1420" s="306"/>
      <c r="E1420" s="1619"/>
      <c r="F1420" s="1621"/>
    </row>
    <row r="1421" spans="2:6">
      <c r="B1421" s="63"/>
      <c r="C1421" s="82"/>
      <c r="D1421" s="306"/>
      <c r="E1421" s="1619"/>
      <c r="F1421" s="1621"/>
    </row>
    <row r="1422" spans="2:6">
      <c r="B1422" s="63"/>
      <c r="C1422" s="82"/>
      <c r="D1422" s="306"/>
      <c r="E1422" s="1619"/>
      <c r="F1422" s="1621"/>
    </row>
    <row r="1423" spans="2:6">
      <c r="B1423" s="63"/>
      <c r="C1423" s="82"/>
      <c r="D1423" s="306"/>
      <c r="E1423" s="1619"/>
      <c r="F1423" s="1621"/>
    </row>
    <row r="1424" spans="2:6">
      <c r="B1424" s="63"/>
      <c r="C1424" s="82"/>
      <c r="D1424" s="306"/>
      <c r="E1424" s="1619"/>
      <c r="F1424" s="1621"/>
    </row>
    <row r="1425" spans="2:6">
      <c r="B1425" s="63"/>
      <c r="C1425" s="82"/>
      <c r="D1425" s="306"/>
      <c r="E1425" s="1619"/>
      <c r="F1425" s="1621"/>
    </row>
    <row r="1426" spans="2:6">
      <c r="B1426" s="63"/>
      <c r="C1426" s="82"/>
      <c r="D1426" s="306"/>
      <c r="E1426" s="1619"/>
      <c r="F1426" s="1621"/>
    </row>
    <row r="1427" spans="2:6">
      <c r="B1427" s="63"/>
      <c r="C1427" s="82"/>
      <c r="D1427" s="306"/>
      <c r="E1427" s="1619"/>
      <c r="F1427" s="1621"/>
    </row>
    <row r="1428" spans="2:6">
      <c r="B1428" s="63"/>
      <c r="C1428" s="82"/>
      <c r="D1428" s="306"/>
      <c r="E1428" s="1619"/>
      <c r="F1428" s="1621"/>
    </row>
    <row r="1429" spans="2:6">
      <c r="B1429" s="63"/>
      <c r="C1429" s="82"/>
      <c r="D1429" s="306"/>
      <c r="E1429" s="1619"/>
      <c r="F1429" s="1621"/>
    </row>
    <row r="1430" spans="2:6">
      <c r="B1430" s="63"/>
      <c r="C1430" s="82"/>
      <c r="D1430" s="306"/>
      <c r="E1430" s="1619"/>
      <c r="F1430" s="1621"/>
    </row>
    <row r="1431" spans="2:6">
      <c r="B1431" s="63"/>
      <c r="C1431" s="82"/>
      <c r="D1431" s="306"/>
      <c r="E1431" s="1619"/>
      <c r="F1431" s="1621"/>
    </row>
    <row r="1432" spans="2:6">
      <c r="B1432" s="63"/>
      <c r="C1432" s="82"/>
      <c r="D1432" s="306"/>
      <c r="E1432" s="1619"/>
      <c r="F1432" s="1621"/>
    </row>
    <row r="1433" spans="2:6">
      <c r="B1433" s="63"/>
      <c r="C1433" s="82"/>
      <c r="D1433" s="306"/>
      <c r="E1433" s="1619"/>
      <c r="F1433" s="1621"/>
    </row>
    <row r="1434" spans="2:6">
      <c r="B1434" s="63"/>
      <c r="C1434" s="82"/>
      <c r="D1434" s="306"/>
      <c r="E1434" s="1619"/>
      <c r="F1434" s="1621"/>
    </row>
    <row r="1435" spans="2:6">
      <c r="B1435" s="63"/>
      <c r="C1435" s="82"/>
      <c r="D1435" s="306"/>
      <c r="E1435" s="1619"/>
      <c r="F1435" s="1621"/>
    </row>
    <row r="1436" spans="2:6">
      <c r="B1436" s="63"/>
      <c r="C1436" s="82"/>
      <c r="D1436" s="306"/>
      <c r="E1436" s="1619"/>
      <c r="F1436" s="1621"/>
    </row>
    <row r="1437" spans="2:6">
      <c r="B1437" s="63"/>
      <c r="C1437" s="82"/>
      <c r="D1437" s="306"/>
      <c r="E1437" s="1619"/>
      <c r="F1437" s="1621"/>
    </row>
    <row r="1438" spans="2:6">
      <c r="B1438" s="63"/>
      <c r="C1438" s="82"/>
      <c r="D1438" s="306"/>
      <c r="E1438" s="1619"/>
      <c r="F1438" s="1621"/>
    </row>
    <row r="1439" spans="2:6">
      <c r="B1439" s="63"/>
      <c r="C1439" s="82"/>
      <c r="D1439" s="306"/>
      <c r="E1439" s="1619"/>
      <c r="F1439" s="1621"/>
    </row>
    <row r="1440" spans="2:6">
      <c r="B1440" s="63"/>
      <c r="C1440" s="82"/>
      <c r="D1440" s="306"/>
      <c r="E1440" s="1619"/>
      <c r="F1440" s="1621"/>
    </row>
    <row r="1441" spans="2:6">
      <c r="B1441" s="63"/>
      <c r="C1441" s="82"/>
      <c r="D1441" s="306"/>
      <c r="E1441" s="1619"/>
      <c r="F1441" s="1621"/>
    </row>
    <row r="1442" spans="2:6">
      <c r="B1442" s="63"/>
      <c r="C1442" s="82"/>
      <c r="D1442" s="306"/>
      <c r="E1442" s="1619"/>
      <c r="F1442" s="1621"/>
    </row>
    <row r="1443" spans="2:6">
      <c r="B1443" s="63"/>
      <c r="C1443" s="82"/>
      <c r="D1443" s="306"/>
      <c r="E1443" s="1619"/>
      <c r="F1443" s="1621"/>
    </row>
    <row r="1444" spans="2:6">
      <c r="B1444" s="63"/>
      <c r="C1444" s="82"/>
      <c r="D1444" s="306"/>
      <c r="E1444" s="1619"/>
      <c r="F1444" s="1621"/>
    </row>
    <row r="1445" spans="2:6">
      <c r="B1445" s="63"/>
      <c r="C1445" s="82"/>
      <c r="D1445" s="306"/>
      <c r="E1445" s="1619"/>
      <c r="F1445" s="1621"/>
    </row>
    <row r="1446" spans="2:6">
      <c r="B1446" s="63"/>
      <c r="C1446" s="82"/>
      <c r="D1446" s="306"/>
      <c r="E1446" s="1619"/>
      <c r="F1446" s="1621"/>
    </row>
    <row r="1447" spans="2:6">
      <c r="B1447" s="63"/>
      <c r="C1447" s="82"/>
      <c r="D1447" s="306"/>
      <c r="E1447" s="1619"/>
      <c r="F1447" s="1621"/>
    </row>
    <row r="1448" spans="2:6">
      <c r="B1448" s="63"/>
      <c r="C1448" s="82"/>
      <c r="D1448" s="306"/>
      <c r="E1448" s="1619"/>
      <c r="F1448" s="1621"/>
    </row>
    <row r="1449" spans="2:6">
      <c r="B1449" s="63"/>
      <c r="C1449" s="82"/>
      <c r="D1449" s="306"/>
      <c r="E1449" s="1619"/>
      <c r="F1449" s="1621"/>
    </row>
    <row r="1450" spans="2:6">
      <c r="B1450" s="63"/>
      <c r="C1450" s="82"/>
      <c r="D1450" s="306"/>
      <c r="E1450" s="1619"/>
      <c r="F1450" s="1621"/>
    </row>
    <row r="1451" spans="2:6">
      <c r="B1451" s="63"/>
      <c r="C1451" s="82"/>
      <c r="D1451" s="306"/>
      <c r="E1451" s="1619"/>
      <c r="F1451" s="1621"/>
    </row>
    <row r="1452" spans="2:6">
      <c r="B1452" s="63"/>
      <c r="C1452" s="82"/>
      <c r="D1452" s="306"/>
      <c r="E1452" s="1619"/>
      <c r="F1452" s="1621"/>
    </row>
    <row r="1453" spans="2:6">
      <c r="B1453" s="63"/>
      <c r="C1453" s="82"/>
      <c r="D1453" s="306"/>
      <c r="E1453" s="1619"/>
      <c r="F1453" s="1621"/>
    </row>
    <row r="1454" spans="2:6">
      <c r="B1454" s="63"/>
      <c r="C1454" s="82"/>
      <c r="D1454" s="306"/>
      <c r="E1454" s="1619"/>
      <c r="F1454" s="1621"/>
    </row>
    <row r="1455" spans="2:6">
      <c r="B1455" s="63"/>
      <c r="C1455" s="82"/>
      <c r="D1455" s="306"/>
      <c r="E1455" s="1619"/>
      <c r="F1455" s="1621"/>
    </row>
    <row r="1456" spans="2:6">
      <c r="B1456" s="63"/>
      <c r="C1456" s="82"/>
      <c r="D1456" s="306"/>
      <c r="E1456" s="1619"/>
      <c r="F1456" s="1621"/>
    </row>
    <row r="1457" spans="2:6">
      <c r="B1457" s="63"/>
      <c r="C1457" s="82"/>
      <c r="D1457" s="306"/>
      <c r="E1457" s="1619"/>
      <c r="F1457" s="1621"/>
    </row>
    <row r="1458" spans="2:6">
      <c r="B1458" s="63"/>
      <c r="C1458" s="82"/>
      <c r="D1458" s="306"/>
      <c r="E1458" s="1619"/>
      <c r="F1458" s="1621"/>
    </row>
    <row r="1459" spans="2:6">
      <c r="B1459" s="63"/>
      <c r="C1459" s="82"/>
      <c r="D1459" s="306"/>
      <c r="E1459" s="1619"/>
      <c r="F1459" s="1621"/>
    </row>
    <row r="1460" spans="2:6">
      <c r="B1460" s="63"/>
      <c r="C1460" s="82"/>
      <c r="D1460" s="306"/>
      <c r="E1460" s="1619"/>
      <c r="F1460" s="1621"/>
    </row>
    <row r="1461" spans="2:6">
      <c r="B1461" s="63"/>
      <c r="C1461" s="82"/>
      <c r="D1461" s="306"/>
      <c r="E1461" s="1619"/>
      <c r="F1461" s="1621"/>
    </row>
    <row r="1462" spans="2:6">
      <c r="B1462" s="63"/>
      <c r="C1462" s="82"/>
      <c r="D1462" s="306"/>
      <c r="E1462" s="1619"/>
      <c r="F1462" s="1621"/>
    </row>
    <row r="1463" spans="2:6">
      <c r="B1463" s="63"/>
      <c r="C1463" s="82"/>
      <c r="D1463" s="306"/>
      <c r="E1463" s="1619"/>
      <c r="F1463" s="1621"/>
    </row>
    <row r="1464" spans="2:6">
      <c r="B1464" s="63"/>
      <c r="C1464" s="82"/>
      <c r="D1464" s="306"/>
      <c r="E1464" s="1619"/>
      <c r="F1464" s="1621"/>
    </row>
    <row r="1465" spans="2:6">
      <c r="B1465" s="63"/>
      <c r="C1465" s="82"/>
      <c r="D1465" s="306"/>
      <c r="E1465" s="1619"/>
      <c r="F1465" s="1621"/>
    </row>
    <row r="1466" spans="2:6">
      <c r="B1466" s="63"/>
      <c r="C1466" s="82"/>
      <c r="D1466" s="306"/>
      <c r="E1466" s="1619"/>
      <c r="F1466" s="1621"/>
    </row>
    <row r="1467" spans="2:6">
      <c r="B1467" s="63"/>
      <c r="C1467" s="82"/>
      <c r="D1467" s="306"/>
      <c r="E1467" s="1619"/>
      <c r="F1467" s="1621"/>
    </row>
    <row r="1468" spans="2:6">
      <c r="B1468" s="63"/>
      <c r="C1468" s="82"/>
      <c r="D1468" s="306"/>
      <c r="E1468" s="1619"/>
      <c r="F1468" s="1621"/>
    </row>
    <row r="1469" spans="2:6">
      <c r="B1469" s="63"/>
      <c r="C1469" s="82"/>
      <c r="D1469" s="306"/>
      <c r="E1469" s="1619"/>
      <c r="F1469" s="1621"/>
    </row>
    <row r="1470" spans="2:6">
      <c r="B1470" s="63"/>
      <c r="C1470" s="82"/>
      <c r="D1470" s="306"/>
      <c r="E1470" s="1619"/>
      <c r="F1470" s="1621"/>
    </row>
    <row r="1471" spans="2:6">
      <c r="B1471" s="63"/>
      <c r="C1471" s="82"/>
      <c r="D1471" s="306"/>
      <c r="E1471" s="1619"/>
      <c r="F1471" s="1621"/>
    </row>
    <row r="1472" spans="2:6">
      <c r="B1472" s="63"/>
      <c r="C1472" s="82"/>
      <c r="D1472" s="306"/>
      <c r="E1472" s="1619"/>
      <c r="F1472" s="1621"/>
    </row>
    <row r="1473" spans="2:6">
      <c r="B1473" s="63"/>
      <c r="C1473" s="82"/>
      <c r="D1473" s="306"/>
      <c r="E1473" s="1619"/>
      <c r="F1473" s="1621"/>
    </row>
    <row r="1474" spans="2:6">
      <c r="B1474" s="63"/>
      <c r="C1474" s="82"/>
      <c r="D1474" s="306"/>
      <c r="E1474" s="1619"/>
      <c r="F1474" s="1621"/>
    </row>
    <row r="1475" spans="2:6">
      <c r="B1475" s="63"/>
      <c r="C1475" s="82"/>
      <c r="D1475" s="306"/>
      <c r="E1475" s="1619"/>
      <c r="F1475" s="1621"/>
    </row>
    <row r="1476" spans="2:6">
      <c r="B1476" s="63"/>
      <c r="C1476" s="82"/>
      <c r="D1476" s="306"/>
      <c r="E1476" s="1619"/>
      <c r="F1476" s="1621"/>
    </row>
    <row r="1477" spans="2:6">
      <c r="B1477" s="63"/>
      <c r="C1477" s="82"/>
      <c r="D1477" s="306"/>
      <c r="E1477" s="1619"/>
      <c r="F1477" s="1621"/>
    </row>
    <row r="1478" spans="2:6">
      <c r="B1478" s="63"/>
      <c r="C1478" s="82"/>
      <c r="D1478" s="306"/>
      <c r="E1478" s="1619"/>
      <c r="F1478" s="1621"/>
    </row>
    <row r="1479" spans="2:6">
      <c r="B1479" s="63"/>
      <c r="C1479" s="82"/>
      <c r="D1479" s="306"/>
      <c r="E1479" s="1619"/>
      <c r="F1479" s="1621"/>
    </row>
    <row r="1480" spans="2:6">
      <c r="B1480" s="63"/>
      <c r="C1480" s="82"/>
      <c r="D1480" s="306"/>
      <c r="E1480" s="1619"/>
      <c r="F1480" s="1621"/>
    </row>
    <row r="1481" spans="2:6">
      <c r="B1481" s="63"/>
      <c r="C1481" s="82"/>
      <c r="D1481" s="306"/>
      <c r="E1481" s="1619"/>
      <c r="F1481" s="1621"/>
    </row>
    <row r="1482" spans="2:6">
      <c r="B1482" s="63"/>
      <c r="C1482" s="82"/>
      <c r="D1482" s="306"/>
      <c r="E1482" s="1619"/>
      <c r="F1482" s="1621"/>
    </row>
    <row r="1483" spans="2:6">
      <c r="B1483" s="63"/>
      <c r="C1483" s="82"/>
      <c r="D1483" s="306"/>
      <c r="E1483" s="1619"/>
      <c r="F1483" s="1621"/>
    </row>
    <row r="1484" spans="2:6">
      <c r="B1484" s="63"/>
      <c r="C1484" s="82"/>
      <c r="D1484" s="306"/>
      <c r="E1484" s="1619"/>
      <c r="F1484" s="1621"/>
    </row>
    <row r="1485" spans="2:6">
      <c r="B1485" s="63"/>
      <c r="C1485" s="82"/>
      <c r="D1485" s="306"/>
      <c r="E1485" s="1619"/>
      <c r="F1485" s="1621"/>
    </row>
    <row r="1486" spans="2:6">
      <c r="B1486" s="63"/>
      <c r="C1486" s="82"/>
      <c r="D1486" s="306"/>
      <c r="E1486" s="1619"/>
      <c r="F1486" s="1621"/>
    </row>
    <row r="1487" spans="2:6">
      <c r="B1487" s="63"/>
      <c r="C1487" s="82"/>
      <c r="D1487" s="306"/>
      <c r="E1487" s="1619"/>
      <c r="F1487" s="1621"/>
    </row>
    <row r="1488" spans="2:6">
      <c r="B1488" s="63"/>
      <c r="C1488" s="82"/>
      <c r="D1488" s="306"/>
      <c r="E1488" s="1619"/>
      <c r="F1488" s="1621"/>
    </row>
    <row r="1489" spans="2:6">
      <c r="B1489" s="63"/>
      <c r="C1489" s="82"/>
      <c r="D1489" s="306"/>
      <c r="E1489" s="1619"/>
      <c r="F1489" s="1621"/>
    </row>
    <row r="1490" spans="2:6">
      <c r="B1490" s="63"/>
      <c r="C1490" s="82"/>
      <c r="D1490" s="306"/>
      <c r="E1490" s="1619"/>
      <c r="F1490" s="1621"/>
    </row>
    <row r="1491" spans="2:6">
      <c r="B1491" s="63"/>
      <c r="C1491" s="82"/>
      <c r="D1491" s="306"/>
      <c r="E1491" s="1619"/>
      <c r="F1491" s="1621"/>
    </row>
    <row r="1492" spans="2:6">
      <c r="B1492" s="63"/>
      <c r="C1492" s="82"/>
      <c r="D1492" s="306"/>
      <c r="E1492" s="1619"/>
      <c r="F1492" s="1621"/>
    </row>
    <row r="1493" spans="2:6">
      <c r="B1493" s="63"/>
      <c r="C1493" s="82"/>
      <c r="D1493" s="306"/>
      <c r="E1493" s="1619"/>
      <c r="F1493" s="1621"/>
    </row>
    <row r="1494" spans="2:6">
      <c r="B1494" s="63"/>
      <c r="C1494" s="82"/>
      <c r="D1494" s="306"/>
      <c r="E1494" s="1619"/>
      <c r="F1494" s="1621"/>
    </row>
    <row r="1495" spans="2:6">
      <c r="B1495" s="63"/>
      <c r="C1495" s="82"/>
      <c r="D1495" s="306"/>
      <c r="E1495" s="1619"/>
      <c r="F1495" s="1621"/>
    </row>
    <row r="1496" spans="2:6">
      <c r="B1496" s="63"/>
      <c r="C1496" s="82"/>
      <c r="D1496" s="306"/>
      <c r="E1496" s="1619"/>
      <c r="F1496" s="1621"/>
    </row>
    <row r="1497" spans="2:6">
      <c r="B1497" s="63"/>
      <c r="C1497" s="82"/>
      <c r="D1497" s="306"/>
      <c r="E1497" s="1619"/>
      <c r="F1497" s="1621"/>
    </row>
    <row r="1498" spans="2:6">
      <c r="B1498" s="63"/>
      <c r="C1498" s="82"/>
      <c r="D1498" s="306"/>
      <c r="E1498" s="1619"/>
      <c r="F1498" s="1621"/>
    </row>
    <row r="1499" spans="2:6">
      <c r="B1499" s="63"/>
      <c r="C1499" s="82"/>
      <c r="D1499" s="306"/>
      <c r="E1499" s="1619"/>
      <c r="F1499" s="1621"/>
    </row>
    <row r="1500" spans="2:6">
      <c r="B1500" s="63"/>
      <c r="C1500" s="82"/>
      <c r="D1500" s="306"/>
      <c r="E1500" s="1619"/>
      <c r="F1500" s="1621"/>
    </row>
    <row r="1501" spans="2:6">
      <c r="B1501" s="63"/>
      <c r="C1501" s="82"/>
      <c r="D1501" s="306"/>
      <c r="E1501" s="1619"/>
      <c r="F1501" s="1621"/>
    </row>
    <row r="1502" spans="2:6">
      <c r="B1502" s="63"/>
      <c r="C1502" s="82"/>
      <c r="D1502" s="306"/>
      <c r="E1502" s="1619"/>
      <c r="F1502" s="1621"/>
    </row>
    <row r="1503" spans="2:6">
      <c r="B1503" s="63"/>
      <c r="C1503" s="82"/>
      <c r="D1503" s="306"/>
      <c r="E1503" s="1619"/>
      <c r="F1503" s="1621"/>
    </row>
    <row r="1504" spans="2:6">
      <c r="B1504" s="63"/>
      <c r="C1504" s="82"/>
      <c r="D1504" s="306"/>
      <c r="E1504" s="1619"/>
      <c r="F1504" s="1621"/>
    </row>
    <row r="1505" spans="2:6">
      <c r="B1505" s="63"/>
      <c r="C1505" s="82"/>
      <c r="D1505" s="306"/>
      <c r="E1505" s="1619"/>
      <c r="F1505" s="1621"/>
    </row>
    <row r="1506" spans="2:6">
      <c r="B1506" s="63"/>
      <c r="C1506" s="82"/>
      <c r="D1506" s="306"/>
      <c r="E1506" s="1619"/>
      <c r="F1506" s="1621"/>
    </row>
    <row r="1507" spans="2:6">
      <c r="B1507" s="63"/>
      <c r="C1507" s="82"/>
      <c r="D1507" s="306"/>
      <c r="E1507" s="1619"/>
      <c r="F1507" s="1621"/>
    </row>
    <row r="1508" spans="2:6">
      <c r="B1508" s="63"/>
      <c r="C1508" s="82"/>
      <c r="D1508" s="306"/>
      <c r="E1508" s="1619"/>
      <c r="F1508" s="1621"/>
    </row>
    <row r="1509" spans="2:6">
      <c r="B1509" s="63"/>
      <c r="C1509" s="82"/>
      <c r="D1509" s="306"/>
      <c r="E1509" s="1619"/>
      <c r="F1509" s="1621"/>
    </row>
    <row r="1510" spans="2:6">
      <c r="B1510" s="63"/>
      <c r="C1510" s="82"/>
      <c r="D1510" s="306"/>
      <c r="E1510" s="1619"/>
      <c r="F1510" s="1621"/>
    </row>
    <row r="1511" spans="2:6">
      <c r="B1511" s="63"/>
      <c r="C1511" s="82"/>
      <c r="D1511" s="306"/>
      <c r="E1511" s="1619"/>
      <c r="F1511" s="1621"/>
    </row>
    <row r="1512" spans="2:6">
      <c r="B1512" s="63"/>
      <c r="C1512" s="82"/>
      <c r="D1512" s="306"/>
      <c r="E1512" s="1619"/>
      <c r="F1512" s="1621"/>
    </row>
    <row r="1513" spans="2:6">
      <c r="B1513" s="63"/>
      <c r="C1513" s="82"/>
      <c r="D1513" s="306"/>
      <c r="E1513" s="1619"/>
      <c r="F1513" s="1621"/>
    </row>
    <row r="1514" spans="2:6">
      <c r="B1514" s="63"/>
      <c r="C1514" s="82"/>
      <c r="D1514" s="306"/>
      <c r="E1514" s="1619"/>
      <c r="F1514" s="1621"/>
    </row>
    <row r="1515" spans="2:6">
      <c r="B1515" s="63"/>
      <c r="C1515" s="82"/>
      <c r="D1515" s="306"/>
      <c r="E1515" s="1619"/>
      <c r="F1515" s="1621"/>
    </row>
    <row r="1516" spans="2:6">
      <c r="B1516" s="63"/>
      <c r="C1516" s="82"/>
      <c r="D1516" s="306"/>
      <c r="E1516" s="1619"/>
      <c r="F1516" s="1621"/>
    </row>
    <row r="1517" spans="2:6">
      <c r="B1517" s="63"/>
      <c r="C1517" s="82"/>
      <c r="D1517" s="306"/>
      <c r="E1517" s="1619"/>
      <c r="F1517" s="1621"/>
    </row>
    <row r="1518" spans="2:6">
      <c r="B1518" s="63"/>
      <c r="C1518" s="82"/>
      <c r="D1518" s="306"/>
      <c r="E1518" s="1619"/>
      <c r="F1518" s="1621"/>
    </row>
    <row r="1519" spans="2:6">
      <c r="B1519" s="63"/>
      <c r="C1519" s="82"/>
      <c r="D1519" s="306"/>
      <c r="E1519" s="1619"/>
      <c r="F1519" s="1621"/>
    </row>
    <row r="1520" spans="2:6">
      <c r="B1520" s="63"/>
      <c r="C1520" s="82"/>
      <c r="D1520" s="306"/>
      <c r="E1520" s="1619"/>
      <c r="F1520" s="1621"/>
    </row>
    <row r="1521" spans="2:6">
      <c r="B1521" s="63"/>
      <c r="C1521" s="82"/>
      <c r="D1521" s="306"/>
      <c r="E1521" s="1619"/>
      <c r="F1521" s="1621"/>
    </row>
    <row r="1522" spans="2:6">
      <c r="B1522" s="63"/>
      <c r="C1522" s="82"/>
      <c r="D1522" s="306"/>
      <c r="E1522" s="1619"/>
      <c r="F1522" s="1621"/>
    </row>
    <row r="1523" spans="2:6">
      <c r="B1523" s="63"/>
      <c r="C1523" s="82"/>
      <c r="D1523" s="306"/>
      <c r="E1523" s="1619"/>
      <c r="F1523" s="1621"/>
    </row>
    <row r="1524" spans="2:6">
      <c r="B1524" s="63"/>
      <c r="C1524" s="82"/>
      <c r="D1524" s="306"/>
      <c r="E1524" s="1619"/>
      <c r="F1524" s="1621"/>
    </row>
    <row r="1525" spans="2:6">
      <c r="B1525" s="63"/>
      <c r="C1525" s="82"/>
      <c r="D1525" s="306"/>
      <c r="E1525" s="1619"/>
      <c r="F1525" s="1621"/>
    </row>
    <row r="1526" spans="2:6">
      <c r="B1526" s="63"/>
      <c r="C1526" s="82"/>
      <c r="D1526" s="306"/>
      <c r="E1526" s="1619"/>
      <c r="F1526" s="1621"/>
    </row>
    <row r="1527" spans="2:6">
      <c r="B1527" s="63"/>
      <c r="C1527" s="82"/>
      <c r="D1527" s="306"/>
      <c r="E1527" s="1619"/>
      <c r="F1527" s="1621"/>
    </row>
    <row r="1528" spans="2:6">
      <c r="B1528" s="63"/>
      <c r="C1528" s="82"/>
      <c r="D1528" s="306"/>
      <c r="E1528" s="1619"/>
      <c r="F1528" s="1621"/>
    </row>
    <row r="1529" spans="2:6">
      <c r="B1529" s="63"/>
      <c r="C1529" s="82"/>
      <c r="D1529" s="306"/>
      <c r="E1529" s="1619"/>
      <c r="F1529" s="1621"/>
    </row>
    <row r="1530" spans="2:6">
      <c r="B1530" s="63"/>
      <c r="C1530" s="82"/>
      <c r="D1530" s="306"/>
      <c r="E1530" s="1619"/>
      <c r="F1530" s="1621"/>
    </row>
    <row r="1531" spans="2:6">
      <c r="B1531" s="63"/>
      <c r="C1531" s="82"/>
      <c r="D1531" s="306"/>
      <c r="E1531" s="1619"/>
      <c r="F1531" s="1621"/>
    </row>
    <row r="1532" spans="2:6">
      <c r="B1532" s="63"/>
      <c r="C1532" s="82"/>
      <c r="D1532" s="306"/>
      <c r="E1532" s="1619"/>
      <c r="F1532" s="1621"/>
    </row>
    <row r="1533" spans="2:6">
      <c r="B1533" s="63"/>
      <c r="C1533" s="82"/>
      <c r="D1533" s="306"/>
      <c r="E1533" s="1619"/>
      <c r="F1533" s="1621"/>
    </row>
    <row r="1534" spans="2:6">
      <c r="B1534" s="63"/>
      <c r="C1534" s="82"/>
      <c r="D1534" s="306"/>
      <c r="E1534" s="1619"/>
      <c r="F1534" s="1621"/>
    </row>
    <row r="1535" spans="2:6">
      <c r="B1535" s="63"/>
      <c r="C1535" s="82"/>
      <c r="D1535" s="306"/>
      <c r="E1535" s="1619"/>
      <c r="F1535" s="1621"/>
    </row>
    <row r="1536" spans="2:6">
      <c r="B1536" s="63"/>
      <c r="C1536" s="82"/>
      <c r="D1536" s="306"/>
      <c r="E1536" s="1619"/>
      <c r="F1536" s="1621"/>
    </row>
    <row r="1537" spans="2:6">
      <c r="B1537" s="63"/>
      <c r="C1537" s="82"/>
      <c r="D1537" s="306"/>
      <c r="E1537" s="1619"/>
      <c r="F1537" s="1621"/>
    </row>
    <row r="1538" spans="2:6">
      <c r="B1538" s="63"/>
      <c r="C1538" s="82"/>
      <c r="D1538" s="306"/>
      <c r="E1538" s="1619"/>
      <c r="F1538" s="1621"/>
    </row>
    <row r="1539" spans="2:6">
      <c r="B1539" s="63"/>
      <c r="C1539" s="82"/>
      <c r="D1539" s="306"/>
      <c r="E1539" s="1619"/>
      <c r="F1539" s="1621"/>
    </row>
    <row r="1540" spans="2:6">
      <c r="B1540" s="63"/>
      <c r="C1540" s="82"/>
      <c r="D1540" s="306"/>
      <c r="E1540" s="1619"/>
      <c r="F1540" s="1621"/>
    </row>
    <row r="1541" spans="2:6">
      <c r="B1541" s="63"/>
      <c r="C1541" s="82"/>
      <c r="D1541" s="306"/>
      <c r="E1541" s="1619"/>
      <c r="F1541" s="1621"/>
    </row>
    <row r="1542" spans="2:6">
      <c r="B1542" s="63"/>
      <c r="C1542" s="82"/>
      <c r="D1542" s="306"/>
      <c r="E1542" s="1619"/>
      <c r="F1542" s="1621"/>
    </row>
    <row r="1543" spans="2:6">
      <c r="B1543" s="63"/>
      <c r="C1543" s="82"/>
      <c r="D1543" s="306"/>
      <c r="E1543" s="1619"/>
      <c r="F1543" s="1621"/>
    </row>
    <row r="1544" spans="2:6">
      <c r="B1544" s="63"/>
      <c r="C1544" s="82"/>
      <c r="D1544" s="306"/>
      <c r="E1544" s="1619"/>
      <c r="F1544" s="1621"/>
    </row>
    <row r="1545" spans="2:6">
      <c r="B1545" s="63"/>
      <c r="C1545" s="82"/>
      <c r="D1545" s="306"/>
      <c r="E1545" s="1619"/>
      <c r="F1545" s="1621"/>
    </row>
    <row r="1546" spans="2:6">
      <c r="B1546" s="63"/>
      <c r="C1546" s="82"/>
      <c r="D1546" s="306"/>
      <c r="E1546" s="1619"/>
      <c r="F1546" s="1621"/>
    </row>
    <row r="1547" spans="2:6">
      <c r="B1547" s="63"/>
      <c r="C1547" s="82"/>
      <c r="D1547" s="306"/>
      <c r="E1547" s="1619"/>
      <c r="F1547" s="1621"/>
    </row>
    <row r="1548" spans="2:6">
      <c r="B1548" s="63"/>
      <c r="C1548" s="82"/>
      <c r="D1548" s="306"/>
      <c r="E1548" s="1619"/>
      <c r="F1548" s="1621"/>
    </row>
    <row r="1549" spans="2:6">
      <c r="B1549" s="63"/>
      <c r="C1549" s="82"/>
      <c r="D1549" s="306"/>
      <c r="E1549" s="1619"/>
      <c r="F1549" s="1621"/>
    </row>
    <row r="1550" spans="2:6">
      <c r="B1550" s="63"/>
      <c r="C1550" s="82"/>
      <c r="D1550" s="306"/>
      <c r="E1550" s="1619"/>
      <c r="F1550" s="1621"/>
    </row>
    <row r="1551" spans="2:6">
      <c r="B1551" s="63"/>
      <c r="C1551" s="82"/>
      <c r="D1551" s="306"/>
      <c r="E1551" s="1619"/>
      <c r="F1551" s="1621"/>
    </row>
    <row r="1552" spans="2:6">
      <c r="B1552" s="63"/>
      <c r="C1552" s="82"/>
      <c r="D1552" s="306"/>
      <c r="E1552" s="1619"/>
      <c r="F1552" s="1621"/>
    </row>
    <row r="1553" spans="2:6">
      <c r="B1553" s="63"/>
      <c r="C1553" s="82"/>
      <c r="D1553" s="306"/>
      <c r="E1553" s="1619"/>
      <c r="F1553" s="1621"/>
    </row>
    <row r="1554" spans="2:6">
      <c r="B1554" s="63"/>
      <c r="C1554" s="82"/>
      <c r="D1554" s="306"/>
      <c r="E1554" s="1619"/>
      <c r="F1554" s="1621"/>
    </row>
    <row r="1555" spans="2:6">
      <c r="B1555" s="63"/>
      <c r="C1555" s="82"/>
      <c r="D1555" s="306"/>
      <c r="E1555" s="1619"/>
      <c r="F1555" s="1621"/>
    </row>
    <row r="1556" spans="2:6">
      <c r="B1556" s="63"/>
      <c r="C1556" s="82"/>
      <c r="D1556" s="306"/>
      <c r="E1556" s="1619"/>
      <c r="F1556" s="1621"/>
    </row>
    <row r="1557" spans="2:6">
      <c r="B1557" s="63"/>
      <c r="C1557" s="82"/>
      <c r="D1557" s="306"/>
      <c r="E1557" s="1619"/>
      <c r="F1557" s="1621"/>
    </row>
    <row r="1558" spans="2:6">
      <c r="B1558" s="63"/>
      <c r="C1558" s="82"/>
      <c r="D1558" s="306"/>
      <c r="E1558" s="1619"/>
      <c r="F1558" s="1621"/>
    </row>
    <row r="1559" spans="2:6">
      <c r="B1559" s="63"/>
      <c r="C1559" s="82"/>
      <c r="D1559" s="306"/>
      <c r="E1559" s="1619"/>
      <c r="F1559" s="1621"/>
    </row>
    <row r="1560" spans="2:6">
      <c r="B1560" s="63"/>
      <c r="C1560" s="82"/>
      <c r="D1560" s="306"/>
      <c r="E1560" s="1619"/>
      <c r="F1560" s="1621"/>
    </row>
    <row r="1561" spans="2:6">
      <c r="B1561" s="63"/>
      <c r="C1561" s="82"/>
      <c r="D1561" s="306"/>
      <c r="E1561" s="1619"/>
      <c r="F1561" s="1621"/>
    </row>
    <row r="1562" spans="2:6">
      <c r="B1562" s="63"/>
      <c r="C1562" s="82"/>
      <c r="D1562" s="306"/>
      <c r="E1562" s="1619"/>
      <c r="F1562" s="1621"/>
    </row>
    <row r="1563" spans="2:6">
      <c r="B1563" s="63"/>
      <c r="C1563" s="82"/>
      <c r="D1563" s="306"/>
      <c r="E1563" s="1619"/>
      <c r="F1563" s="1621"/>
    </row>
    <row r="1564" spans="2:6">
      <c r="B1564" s="63"/>
      <c r="C1564" s="82"/>
      <c r="D1564" s="306"/>
      <c r="E1564" s="1619"/>
      <c r="F1564" s="1621"/>
    </row>
    <row r="1565" spans="2:6">
      <c r="B1565" s="63"/>
      <c r="C1565" s="82"/>
      <c r="D1565" s="306"/>
      <c r="E1565" s="1619"/>
      <c r="F1565" s="1621"/>
    </row>
    <row r="1566" spans="2:6">
      <c r="B1566" s="63"/>
      <c r="C1566" s="82"/>
      <c r="D1566" s="306"/>
      <c r="E1566" s="1619"/>
      <c r="F1566" s="1621"/>
    </row>
    <row r="1567" spans="2:6">
      <c r="B1567" s="63"/>
      <c r="C1567" s="82"/>
      <c r="D1567" s="306"/>
      <c r="E1567" s="1619"/>
      <c r="F1567" s="1621"/>
    </row>
    <row r="1568" spans="2:6">
      <c r="B1568" s="63"/>
      <c r="C1568" s="82"/>
      <c r="D1568" s="306"/>
      <c r="E1568" s="1619"/>
      <c r="F1568" s="1621"/>
    </row>
    <row r="1569" spans="2:6">
      <c r="B1569" s="63"/>
      <c r="C1569" s="82"/>
      <c r="D1569" s="306"/>
      <c r="E1569" s="1619"/>
      <c r="F1569" s="1621"/>
    </row>
    <row r="1570" spans="2:6">
      <c r="B1570" s="63"/>
      <c r="C1570" s="82"/>
      <c r="D1570" s="306"/>
      <c r="E1570" s="1619"/>
      <c r="F1570" s="1621"/>
    </row>
    <row r="1571" spans="2:6">
      <c r="B1571" s="63"/>
      <c r="C1571" s="82"/>
      <c r="D1571" s="306"/>
      <c r="E1571" s="1619"/>
      <c r="F1571" s="1621"/>
    </row>
    <row r="1572" spans="2:6">
      <c r="B1572" s="63"/>
      <c r="C1572" s="82"/>
      <c r="D1572" s="306"/>
      <c r="E1572" s="1619"/>
      <c r="F1572" s="1621"/>
    </row>
    <row r="1573" spans="2:6">
      <c r="B1573" s="63"/>
      <c r="C1573" s="82"/>
      <c r="D1573" s="306"/>
      <c r="E1573" s="1619"/>
      <c r="F1573" s="1621"/>
    </row>
    <row r="1574" spans="2:6">
      <c r="B1574" s="63"/>
      <c r="C1574" s="82"/>
      <c r="D1574" s="306"/>
      <c r="E1574" s="1619"/>
      <c r="F1574" s="1621"/>
    </row>
    <row r="1575" spans="2:6">
      <c r="B1575" s="63"/>
      <c r="C1575" s="82"/>
      <c r="D1575" s="306"/>
      <c r="E1575" s="1619"/>
      <c r="F1575" s="1621"/>
    </row>
    <row r="1576" spans="2:6">
      <c r="B1576" s="63"/>
      <c r="C1576" s="82"/>
      <c r="D1576" s="306"/>
      <c r="E1576" s="1619"/>
      <c r="F1576" s="1621"/>
    </row>
    <row r="1577" spans="2:6">
      <c r="B1577" s="63"/>
      <c r="C1577" s="82"/>
      <c r="D1577" s="306"/>
      <c r="E1577" s="1619"/>
      <c r="F1577" s="1621"/>
    </row>
    <row r="1578" spans="2:6">
      <c r="B1578" s="63"/>
      <c r="C1578" s="82"/>
      <c r="D1578" s="306"/>
      <c r="E1578" s="1619"/>
      <c r="F1578" s="1621"/>
    </row>
    <row r="1579" spans="2:6">
      <c r="B1579" s="63"/>
      <c r="C1579" s="82"/>
      <c r="D1579" s="306"/>
      <c r="E1579" s="1619"/>
      <c r="F1579" s="1621"/>
    </row>
    <row r="1580" spans="2:6">
      <c r="B1580" s="63"/>
      <c r="C1580" s="82"/>
      <c r="D1580" s="306"/>
      <c r="E1580" s="1619"/>
      <c r="F1580" s="1621"/>
    </row>
    <row r="1581" spans="2:6">
      <c r="B1581" s="63"/>
      <c r="C1581" s="82"/>
      <c r="D1581" s="306"/>
      <c r="E1581" s="1619"/>
      <c r="F1581" s="1621"/>
    </row>
    <row r="1582" spans="2:6">
      <c r="B1582" s="63"/>
      <c r="C1582" s="82"/>
      <c r="D1582" s="306"/>
      <c r="E1582" s="1619"/>
      <c r="F1582" s="1621"/>
    </row>
    <row r="1583" spans="2:6">
      <c r="B1583" s="63"/>
      <c r="C1583" s="82"/>
      <c r="D1583" s="306"/>
      <c r="E1583" s="1619"/>
      <c r="F1583" s="1621"/>
    </row>
    <row r="1584" spans="2:6">
      <c r="B1584" s="63"/>
      <c r="C1584" s="82"/>
      <c r="D1584" s="306"/>
      <c r="E1584" s="1619"/>
      <c r="F1584" s="1621"/>
    </row>
    <row r="1585" spans="2:6">
      <c r="B1585" s="63"/>
      <c r="C1585" s="82"/>
      <c r="D1585" s="306"/>
      <c r="E1585" s="1619"/>
      <c r="F1585" s="1621"/>
    </row>
    <row r="1586" spans="2:6">
      <c r="B1586" s="63"/>
      <c r="C1586" s="82"/>
      <c r="D1586" s="306"/>
      <c r="E1586" s="1619"/>
      <c r="F1586" s="1621"/>
    </row>
    <row r="1587" spans="2:6">
      <c r="B1587" s="63"/>
      <c r="C1587" s="82"/>
      <c r="D1587" s="306"/>
      <c r="E1587" s="1619"/>
      <c r="F1587" s="1621"/>
    </row>
    <row r="1588" spans="2:6">
      <c r="B1588" s="63"/>
      <c r="C1588" s="82"/>
      <c r="D1588" s="306"/>
      <c r="E1588" s="1619"/>
      <c r="F1588" s="1621"/>
    </row>
    <row r="1589" spans="2:6">
      <c r="B1589" s="63"/>
      <c r="C1589" s="82"/>
      <c r="D1589" s="306"/>
      <c r="E1589" s="1619"/>
      <c r="F1589" s="1621"/>
    </row>
    <row r="1590" spans="2:6">
      <c r="B1590" s="63"/>
      <c r="C1590" s="82"/>
      <c r="D1590" s="306"/>
      <c r="E1590" s="1619"/>
      <c r="F1590" s="1621"/>
    </row>
    <row r="1591" spans="2:6">
      <c r="B1591" s="63"/>
      <c r="C1591" s="82"/>
      <c r="D1591" s="306"/>
      <c r="E1591" s="1619"/>
      <c r="F1591" s="1621"/>
    </row>
    <row r="1592" spans="2:6">
      <c r="B1592" s="63"/>
      <c r="C1592" s="82"/>
      <c r="D1592" s="306"/>
      <c r="E1592" s="1619"/>
      <c r="F1592" s="1621"/>
    </row>
    <row r="1593" spans="2:6">
      <c r="B1593" s="63"/>
      <c r="C1593" s="82"/>
      <c r="D1593" s="306"/>
      <c r="E1593" s="1619"/>
      <c r="F1593" s="1621"/>
    </row>
    <row r="1594" spans="2:6">
      <c r="B1594" s="63"/>
      <c r="C1594" s="82"/>
      <c r="D1594" s="306"/>
      <c r="E1594" s="1619"/>
      <c r="F1594" s="1621"/>
    </row>
    <row r="1595" spans="2:6">
      <c r="B1595" s="63"/>
      <c r="C1595" s="82"/>
      <c r="D1595" s="306"/>
      <c r="E1595" s="1619"/>
      <c r="F1595" s="1621"/>
    </row>
    <row r="1596" spans="2:6">
      <c r="B1596" s="63"/>
      <c r="C1596" s="82"/>
      <c r="D1596" s="306"/>
      <c r="E1596" s="1619"/>
      <c r="F1596" s="1621"/>
    </row>
    <row r="1597" spans="2:6">
      <c r="B1597" s="63"/>
      <c r="C1597" s="82"/>
      <c r="D1597" s="306"/>
      <c r="E1597" s="1619"/>
      <c r="F1597" s="1621"/>
    </row>
    <row r="1598" spans="2:6">
      <c r="B1598" s="63"/>
      <c r="C1598" s="82"/>
      <c r="D1598" s="306"/>
      <c r="E1598" s="1619"/>
      <c r="F1598" s="1621"/>
    </row>
    <row r="1599" spans="2:6">
      <c r="B1599" s="63"/>
      <c r="C1599" s="82"/>
      <c r="D1599" s="306"/>
      <c r="E1599" s="1619"/>
      <c r="F1599" s="1621"/>
    </row>
    <row r="1600" spans="2:6">
      <c r="B1600" s="63"/>
      <c r="C1600" s="82"/>
      <c r="D1600" s="306"/>
      <c r="E1600" s="1619"/>
      <c r="F1600" s="1621"/>
    </row>
    <row r="1601" spans="2:6">
      <c r="B1601" s="63"/>
      <c r="C1601" s="82"/>
      <c r="D1601" s="306"/>
      <c r="E1601" s="1619"/>
      <c r="F1601" s="1621"/>
    </row>
    <row r="1602" spans="2:6">
      <c r="B1602" s="63"/>
      <c r="C1602" s="82"/>
      <c r="D1602" s="306"/>
      <c r="E1602" s="1619"/>
      <c r="F1602" s="1621"/>
    </row>
    <row r="1603" spans="2:6">
      <c r="B1603" s="63"/>
      <c r="C1603" s="82"/>
      <c r="D1603" s="306"/>
      <c r="E1603" s="1619"/>
      <c r="F1603" s="1621"/>
    </row>
    <row r="1604" spans="2:6">
      <c r="B1604" s="63"/>
      <c r="C1604" s="82"/>
      <c r="D1604" s="306"/>
      <c r="E1604" s="1619"/>
      <c r="F1604" s="1621"/>
    </row>
    <row r="1605" spans="2:6">
      <c r="B1605" s="63"/>
      <c r="C1605" s="82"/>
      <c r="D1605" s="306"/>
      <c r="E1605" s="1619"/>
      <c r="F1605" s="1621"/>
    </row>
    <row r="1606" spans="2:6">
      <c r="B1606" s="63"/>
      <c r="C1606" s="82"/>
      <c r="D1606" s="306"/>
      <c r="E1606" s="1619"/>
      <c r="F1606" s="1621"/>
    </row>
    <row r="1607" spans="2:6">
      <c r="B1607" s="63"/>
      <c r="C1607" s="82"/>
      <c r="D1607" s="306"/>
      <c r="E1607" s="1619"/>
      <c r="F1607" s="1621"/>
    </row>
    <row r="1608" spans="2:6">
      <c r="B1608" s="63"/>
      <c r="C1608" s="82"/>
      <c r="D1608" s="306"/>
      <c r="E1608" s="1619"/>
      <c r="F1608" s="1621"/>
    </row>
    <row r="1609" spans="2:6">
      <c r="B1609" s="63"/>
      <c r="C1609" s="82"/>
      <c r="D1609" s="306"/>
      <c r="E1609" s="1619"/>
      <c r="F1609" s="1621"/>
    </row>
    <row r="1610" spans="2:6">
      <c r="B1610" s="63"/>
      <c r="C1610" s="82"/>
      <c r="D1610" s="306"/>
      <c r="E1610" s="1619"/>
      <c r="F1610" s="1621"/>
    </row>
    <row r="1611" spans="2:6">
      <c r="B1611" s="63"/>
      <c r="C1611" s="82"/>
      <c r="D1611" s="306"/>
      <c r="E1611" s="1619"/>
      <c r="F1611" s="1621"/>
    </row>
    <row r="1612" spans="2:6">
      <c r="B1612" s="63"/>
      <c r="C1612" s="82"/>
      <c r="D1612" s="306"/>
      <c r="E1612" s="1619"/>
      <c r="F1612" s="1621"/>
    </row>
    <row r="1613" spans="2:6">
      <c r="B1613" s="63"/>
      <c r="C1613" s="82"/>
      <c r="D1613" s="306"/>
      <c r="E1613" s="1619"/>
      <c r="F1613" s="1621"/>
    </row>
    <row r="1614" spans="2:6">
      <c r="B1614" s="63"/>
      <c r="C1614" s="82"/>
      <c r="D1614" s="306"/>
      <c r="E1614" s="1619"/>
      <c r="F1614" s="1621"/>
    </row>
    <row r="1615" spans="2:6">
      <c r="B1615" s="63"/>
      <c r="C1615" s="82"/>
      <c r="D1615" s="306"/>
      <c r="E1615" s="1619"/>
      <c r="F1615" s="1621"/>
    </row>
    <row r="1616" spans="2:6">
      <c r="B1616" s="63"/>
      <c r="C1616" s="82"/>
      <c r="D1616" s="306"/>
      <c r="E1616" s="1619"/>
      <c r="F1616" s="1621"/>
    </row>
    <row r="1617" spans="2:6">
      <c r="B1617" s="63"/>
      <c r="C1617" s="82"/>
      <c r="D1617" s="306"/>
      <c r="E1617" s="1619"/>
      <c r="F1617" s="1621"/>
    </row>
    <row r="1618" spans="2:6">
      <c r="B1618" s="63"/>
      <c r="C1618" s="82"/>
      <c r="D1618" s="306"/>
      <c r="E1618" s="1619"/>
      <c r="F1618" s="1621"/>
    </row>
    <row r="1619" spans="2:6">
      <c r="B1619" s="63"/>
      <c r="C1619" s="82"/>
      <c r="D1619" s="306"/>
      <c r="E1619" s="1619"/>
      <c r="F1619" s="1621"/>
    </row>
    <row r="1620" spans="2:6">
      <c r="B1620" s="63"/>
      <c r="C1620" s="82"/>
      <c r="D1620" s="306"/>
      <c r="E1620" s="1619"/>
      <c r="F1620" s="1621"/>
    </row>
    <row r="1621" spans="2:6">
      <c r="B1621" s="63"/>
      <c r="C1621" s="82"/>
      <c r="D1621" s="306"/>
      <c r="E1621" s="1619"/>
      <c r="F1621" s="1621"/>
    </row>
    <row r="1622" spans="2:6">
      <c r="B1622" s="63"/>
      <c r="C1622" s="82"/>
      <c r="D1622" s="306"/>
      <c r="E1622" s="1619"/>
      <c r="F1622" s="1621"/>
    </row>
    <row r="1623" spans="2:6">
      <c r="B1623" s="63"/>
      <c r="C1623" s="82"/>
      <c r="D1623" s="306"/>
      <c r="E1623" s="1619"/>
      <c r="F1623" s="1621"/>
    </row>
    <row r="1624" spans="2:6">
      <c r="B1624" s="63"/>
      <c r="C1624" s="82"/>
      <c r="D1624" s="306"/>
      <c r="E1624" s="1619"/>
      <c r="F1624" s="1621"/>
    </row>
    <row r="1625" spans="2:6">
      <c r="B1625" s="63"/>
      <c r="C1625" s="82"/>
      <c r="D1625" s="306"/>
      <c r="E1625" s="1619"/>
      <c r="F1625" s="1621"/>
    </row>
    <row r="1626" spans="2:6">
      <c r="B1626" s="63"/>
      <c r="C1626" s="82"/>
      <c r="D1626" s="306"/>
      <c r="E1626" s="1619"/>
      <c r="F1626" s="1621"/>
    </row>
    <row r="1627" spans="2:6">
      <c r="B1627" s="63"/>
      <c r="C1627" s="82"/>
      <c r="D1627" s="306"/>
      <c r="E1627" s="1619"/>
      <c r="F1627" s="1621"/>
    </row>
    <row r="1628" spans="2:6">
      <c r="B1628" s="63"/>
      <c r="C1628" s="82"/>
      <c r="D1628" s="306"/>
      <c r="E1628" s="1619"/>
      <c r="F1628" s="1621"/>
    </row>
    <row r="1629" spans="2:6">
      <c r="B1629" s="63"/>
      <c r="C1629" s="82"/>
      <c r="D1629" s="306"/>
      <c r="E1629" s="1619"/>
      <c r="F1629" s="1621"/>
    </row>
    <row r="1630" spans="2:6">
      <c r="B1630" s="63"/>
      <c r="C1630" s="82"/>
      <c r="D1630" s="306"/>
      <c r="E1630" s="1619"/>
      <c r="F1630" s="1621"/>
    </row>
    <row r="1631" spans="2:6">
      <c r="B1631" s="63"/>
      <c r="C1631" s="82"/>
      <c r="D1631" s="306"/>
      <c r="E1631" s="1619"/>
      <c r="F1631" s="1621"/>
    </row>
    <row r="1632" spans="2:6">
      <c r="B1632" s="63"/>
      <c r="C1632" s="82"/>
      <c r="D1632" s="306"/>
      <c r="E1632" s="1619"/>
      <c r="F1632" s="1621"/>
    </row>
    <row r="1633" spans="2:6">
      <c r="B1633" s="63"/>
      <c r="C1633" s="82"/>
      <c r="D1633" s="306"/>
      <c r="E1633" s="1619"/>
      <c r="F1633" s="1621"/>
    </row>
    <row r="1634" spans="2:6">
      <c r="B1634" s="63"/>
      <c r="C1634" s="82"/>
      <c r="D1634" s="306"/>
      <c r="E1634" s="1619"/>
      <c r="F1634" s="1621"/>
    </row>
    <row r="1635" spans="2:6">
      <c r="B1635" s="63"/>
      <c r="C1635" s="82"/>
      <c r="D1635" s="306"/>
      <c r="E1635" s="1619"/>
      <c r="F1635" s="1621"/>
    </row>
    <row r="1636" spans="2:6">
      <c r="B1636" s="63"/>
      <c r="C1636" s="82"/>
      <c r="D1636" s="306"/>
      <c r="E1636" s="1619"/>
      <c r="F1636" s="1621"/>
    </row>
    <row r="1637" spans="2:6">
      <c r="B1637" s="63"/>
      <c r="C1637" s="82"/>
      <c r="D1637" s="306"/>
      <c r="E1637" s="1619"/>
      <c r="F1637" s="1621"/>
    </row>
    <row r="1638" spans="2:6">
      <c r="B1638" s="63"/>
      <c r="C1638" s="82"/>
      <c r="D1638" s="306"/>
      <c r="E1638" s="1619"/>
      <c r="F1638" s="1621"/>
    </row>
    <row r="1639" spans="2:6">
      <c r="B1639" s="63"/>
      <c r="C1639" s="82"/>
      <c r="D1639" s="306"/>
      <c r="E1639" s="1619"/>
      <c r="F1639" s="1621"/>
    </row>
    <row r="1640" spans="2:6">
      <c r="B1640" s="63"/>
      <c r="C1640" s="82"/>
      <c r="D1640" s="306"/>
      <c r="E1640" s="1619"/>
      <c r="F1640" s="1621"/>
    </row>
    <row r="1641" spans="2:6">
      <c r="B1641" s="63"/>
      <c r="C1641" s="82"/>
      <c r="D1641" s="306"/>
      <c r="E1641" s="1619"/>
      <c r="F1641" s="1621"/>
    </row>
    <row r="1642" spans="2:6">
      <c r="B1642" s="63"/>
      <c r="C1642" s="82"/>
      <c r="D1642" s="306"/>
      <c r="E1642" s="1619"/>
      <c r="F1642" s="1621"/>
    </row>
    <row r="1643" spans="2:6">
      <c r="B1643" s="63"/>
      <c r="C1643" s="82"/>
      <c r="D1643" s="306"/>
      <c r="E1643" s="1619"/>
      <c r="F1643" s="1621"/>
    </row>
    <row r="1644" spans="2:6">
      <c r="B1644" s="63"/>
      <c r="C1644" s="82"/>
      <c r="D1644" s="306"/>
      <c r="E1644" s="1619"/>
      <c r="F1644" s="1621"/>
    </row>
    <row r="1645" spans="2:6">
      <c r="B1645" s="63"/>
      <c r="C1645" s="82"/>
      <c r="D1645" s="306"/>
      <c r="E1645" s="1619"/>
      <c r="F1645" s="1621"/>
    </row>
    <row r="1646" spans="2:6">
      <c r="B1646" s="63"/>
      <c r="C1646" s="82"/>
      <c r="D1646" s="306"/>
      <c r="E1646" s="1619"/>
      <c r="F1646" s="1621"/>
    </row>
    <row r="1647" spans="2:6">
      <c r="B1647" s="63"/>
      <c r="C1647" s="82"/>
      <c r="D1647" s="306"/>
      <c r="E1647" s="1619"/>
      <c r="F1647" s="1621"/>
    </row>
    <row r="1648" spans="2:6">
      <c r="B1648" s="63"/>
      <c r="C1648" s="82"/>
      <c r="D1648" s="306"/>
      <c r="E1648" s="1619"/>
      <c r="F1648" s="1621"/>
    </row>
    <row r="1649" spans="2:6">
      <c r="B1649" s="63"/>
      <c r="C1649" s="82"/>
      <c r="D1649" s="306"/>
      <c r="E1649" s="1619"/>
      <c r="F1649" s="1621"/>
    </row>
    <row r="1650" spans="2:6">
      <c r="B1650" s="63"/>
      <c r="C1650" s="82"/>
      <c r="D1650" s="306"/>
      <c r="E1650" s="1619"/>
      <c r="F1650" s="1621"/>
    </row>
    <row r="1651" spans="2:6">
      <c r="B1651" s="63"/>
      <c r="C1651" s="82"/>
      <c r="D1651" s="306"/>
      <c r="E1651" s="1619"/>
      <c r="F1651" s="1621"/>
    </row>
    <row r="1652" spans="2:6">
      <c r="B1652" s="63"/>
      <c r="C1652" s="82"/>
      <c r="D1652" s="306"/>
      <c r="E1652" s="1619"/>
      <c r="F1652" s="1621"/>
    </row>
    <row r="1653" spans="2:6">
      <c r="B1653" s="63"/>
      <c r="C1653" s="82"/>
      <c r="D1653" s="306"/>
      <c r="E1653" s="1619"/>
      <c r="F1653" s="1621"/>
    </row>
    <row r="1654" spans="2:6">
      <c r="B1654" s="63"/>
      <c r="C1654" s="82"/>
      <c r="D1654" s="306"/>
      <c r="E1654" s="1619"/>
      <c r="F1654" s="1621"/>
    </row>
    <row r="1655" spans="2:6">
      <c r="B1655" s="63"/>
      <c r="C1655" s="82"/>
      <c r="D1655" s="306"/>
      <c r="E1655" s="1619"/>
      <c r="F1655" s="1621"/>
    </row>
    <row r="1656" spans="2:6">
      <c r="B1656" s="63"/>
      <c r="C1656" s="82"/>
      <c r="D1656" s="306"/>
      <c r="E1656" s="1619"/>
      <c r="F1656" s="1621"/>
    </row>
    <row r="1657" spans="2:6">
      <c r="B1657" s="63"/>
      <c r="C1657" s="82"/>
      <c r="D1657" s="306"/>
      <c r="E1657" s="1619"/>
      <c r="F1657" s="1621"/>
    </row>
    <row r="1658" spans="2:6">
      <c r="B1658" s="63"/>
      <c r="C1658" s="82"/>
      <c r="D1658" s="306"/>
      <c r="E1658" s="1619"/>
      <c r="F1658" s="1621"/>
    </row>
    <row r="1659" spans="2:6">
      <c r="B1659" s="63"/>
      <c r="C1659" s="82"/>
      <c r="D1659" s="306"/>
      <c r="E1659" s="1619"/>
      <c r="F1659" s="1621"/>
    </row>
    <row r="1660" spans="2:6">
      <c r="B1660" s="63"/>
      <c r="C1660" s="82"/>
      <c r="D1660" s="306"/>
      <c r="E1660" s="1619"/>
      <c r="F1660" s="1621"/>
    </row>
    <row r="1661" spans="2:6">
      <c r="B1661" s="63"/>
      <c r="C1661" s="82"/>
      <c r="D1661" s="306"/>
      <c r="E1661" s="1619"/>
      <c r="F1661" s="1621"/>
    </row>
    <row r="1662" spans="2:6">
      <c r="B1662" s="63"/>
      <c r="C1662" s="82"/>
      <c r="D1662" s="306"/>
      <c r="E1662" s="1619"/>
      <c r="F1662" s="1621"/>
    </row>
    <row r="1663" spans="2:6">
      <c r="B1663" s="63"/>
      <c r="C1663" s="82"/>
      <c r="D1663" s="306"/>
      <c r="E1663" s="1619"/>
      <c r="F1663" s="1621"/>
    </row>
    <row r="1664" spans="2:6">
      <c r="B1664" s="63"/>
      <c r="C1664" s="82"/>
      <c r="D1664" s="306"/>
      <c r="E1664" s="1619"/>
      <c r="F1664" s="1621"/>
    </row>
    <row r="1665" spans="2:6">
      <c r="B1665" s="63"/>
      <c r="C1665" s="82"/>
      <c r="D1665" s="306"/>
      <c r="E1665" s="1619"/>
      <c r="F1665" s="1621"/>
    </row>
    <row r="1666" spans="2:6">
      <c r="B1666" s="63"/>
      <c r="C1666" s="82"/>
      <c r="D1666" s="306"/>
      <c r="E1666" s="1619"/>
      <c r="F1666" s="1621"/>
    </row>
    <row r="1667" spans="2:6">
      <c r="B1667" s="63"/>
      <c r="C1667" s="82"/>
      <c r="D1667" s="306"/>
      <c r="E1667" s="1619"/>
      <c r="F1667" s="1621"/>
    </row>
    <row r="1668" spans="2:6">
      <c r="B1668" s="63"/>
      <c r="C1668" s="82"/>
      <c r="D1668" s="306"/>
      <c r="E1668" s="1619"/>
      <c r="F1668" s="1621"/>
    </row>
    <row r="1669" spans="2:6">
      <c r="B1669" s="63"/>
      <c r="C1669" s="82"/>
      <c r="D1669" s="306"/>
      <c r="E1669" s="1619"/>
      <c r="F1669" s="1621"/>
    </row>
    <row r="1670" spans="2:6">
      <c r="B1670" s="63"/>
      <c r="C1670" s="82"/>
      <c r="D1670" s="306"/>
      <c r="E1670" s="1619"/>
      <c r="F1670" s="1621"/>
    </row>
    <row r="1671" spans="2:6">
      <c r="B1671" s="63"/>
      <c r="C1671" s="82"/>
      <c r="D1671" s="306"/>
      <c r="E1671" s="1619"/>
      <c r="F1671" s="1621"/>
    </row>
    <row r="1672" spans="2:6">
      <c r="B1672" s="63"/>
      <c r="C1672" s="82"/>
      <c r="D1672" s="306"/>
      <c r="E1672" s="1619"/>
      <c r="F1672" s="1621"/>
    </row>
    <row r="1673" spans="2:6">
      <c r="B1673" s="63"/>
      <c r="C1673" s="82"/>
      <c r="D1673" s="306"/>
      <c r="E1673" s="1619"/>
      <c r="F1673" s="1621"/>
    </row>
    <row r="1674" spans="2:6">
      <c r="B1674" s="63"/>
      <c r="C1674" s="82"/>
      <c r="D1674" s="306"/>
      <c r="E1674" s="1619"/>
      <c r="F1674" s="1621"/>
    </row>
    <row r="1675" spans="2:6">
      <c r="B1675" s="63"/>
      <c r="C1675" s="82"/>
      <c r="D1675" s="306"/>
      <c r="E1675" s="1619"/>
      <c r="F1675" s="1621"/>
    </row>
    <row r="1676" spans="2:6">
      <c r="B1676" s="63"/>
      <c r="C1676" s="82"/>
      <c r="D1676" s="306"/>
      <c r="E1676" s="1619"/>
      <c r="F1676" s="1621"/>
    </row>
    <row r="1677" spans="2:6">
      <c r="B1677" s="63"/>
      <c r="C1677" s="82"/>
      <c r="D1677" s="306"/>
      <c r="E1677" s="1619"/>
      <c r="F1677" s="1621"/>
    </row>
    <row r="1678" spans="2:6">
      <c r="B1678" s="63"/>
      <c r="C1678" s="82"/>
      <c r="D1678" s="306"/>
      <c r="E1678" s="1619"/>
      <c r="F1678" s="1621"/>
    </row>
    <row r="1679" spans="2:6">
      <c r="B1679" s="63"/>
      <c r="C1679" s="82"/>
      <c r="D1679" s="306"/>
      <c r="E1679" s="1619"/>
      <c r="F1679" s="1621"/>
    </row>
    <row r="1680" spans="2:6">
      <c r="B1680" s="63"/>
      <c r="C1680" s="82"/>
      <c r="D1680" s="306"/>
      <c r="E1680" s="1619"/>
      <c r="F1680" s="1621"/>
    </row>
    <row r="1681" spans="2:6">
      <c r="B1681" s="63"/>
      <c r="C1681" s="82"/>
      <c r="D1681" s="306"/>
      <c r="E1681" s="1619"/>
      <c r="F1681" s="1621"/>
    </row>
    <row r="1682" spans="2:6">
      <c r="B1682" s="63"/>
      <c r="C1682" s="82"/>
      <c r="D1682" s="306"/>
      <c r="E1682" s="1619"/>
      <c r="F1682" s="1621"/>
    </row>
    <row r="1683" spans="2:6">
      <c r="B1683" s="63"/>
      <c r="C1683" s="82"/>
      <c r="D1683" s="306"/>
      <c r="E1683" s="1619"/>
      <c r="F1683" s="1621"/>
    </row>
    <row r="1684" spans="2:6">
      <c r="B1684" s="63"/>
      <c r="C1684" s="82"/>
      <c r="D1684" s="306"/>
      <c r="E1684" s="1619"/>
      <c r="F1684" s="1621"/>
    </row>
    <row r="1685" spans="2:6">
      <c r="B1685" s="63"/>
      <c r="C1685" s="82"/>
      <c r="D1685" s="306"/>
      <c r="E1685" s="1619"/>
      <c r="F1685" s="1621"/>
    </row>
    <row r="1686" spans="2:6">
      <c r="B1686" s="63"/>
      <c r="C1686" s="82"/>
      <c r="D1686" s="306"/>
      <c r="E1686" s="1619"/>
      <c r="F1686" s="1621"/>
    </row>
    <row r="1687" spans="2:6">
      <c r="B1687" s="63"/>
      <c r="C1687" s="82"/>
      <c r="D1687" s="306"/>
      <c r="E1687" s="1619"/>
      <c r="F1687" s="1621"/>
    </row>
    <row r="1688" spans="2:6">
      <c r="B1688" s="63"/>
      <c r="C1688" s="82"/>
      <c r="D1688" s="306"/>
      <c r="E1688" s="1619"/>
      <c r="F1688" s="1621"/>
    </row>
    <row r="1689" spans="2:6">
      <c r="B1689" s="63"/>
      <c r="C1689" s="82"/>
      <c r="D1689" s="306"/>
      <c r="E1689" s="1619"/>
      <c r="F1689" s="1621"/>
    </row>
    <row r="1690" spans="2:6">
      <c r="B1690" s="63"/>
      <c r="C1690" s="82"/>
      <c r="D1690" s="306"/>
      <c r="E1690" s="1619"/>
      <c r="F1690" s="1621"/>
    </row>
    <row r="1691" spans="2:6">
      <c r="B1691" s="63"/>
      <c r="C1691" s="82"/>
      <c r="D1691" s="306"/>
      <c r="E1691" s="1619"/>
      <c r="F1691" s="1621"/>
    </row>
    <row r="1692" spans="2:6">
      <c r="B1692" s="63"/>
      <c r="C1692" s="82"/>
      <c r="D1692" s="306"/>
      <c r="E1692" s="1619"/>
      <c r="F1692" s="1621"/>
    </row>
    <row r="1693" spans="2:6">
      <c r="B1693" s="63"/>
      <c r="C1693" s="82"/>
      <c r="D1693" s="306"/>
      <c r="E1693" s="1619"/>
      <c r="F1693" s="1621"/>
    </row>
    <row r="1694" spans="2:6">
      <c r="B1694" s="63"/>
      <c r="C1694" s="82"/>
      <c r="D1694" s="306"/>
      <c r="E1694" s="1619"/>
      <c r="F1694" s="1621"/>
    </row>
    <row r="1695" spans="2:6">
      <c r="B1695" s="63"/>
      <c r="C1695" s="82"/>
      <c r="D1695" s="306"/>
      <c r="E1695" s="1619"/>
      <c r="F1695" s="1621"/>
    </row>
    <row r="1696" spans="2:6">
      <c r="B1696" s="63"/>
      <c r="C1696" s="82"/>
      <c r="D1696" s="306"/>
      <c r="E1696" s="1619"/>
      <c r="F1696" s="1621"/>
    </row>
    <row r="1697" spans="2:6">
      <c r="B1697" s="63"/>
      <c r="C1697" s="82"/>
      <c r="D1697" s="306"/>
      <c r="E1697" s="1619"/>
      <c r="F1697" s="1621"/>
    </row>
    <row r="1698" spans="2:6">
      <c r="B1698" s="63"/>
      <c r="C1698" s="82"/>
      <c r="D1698" s="306"/>
      <c r="E1698" s="1619"/>
      <c r="F1698" s="1621"/>
    </row>
    <row r="1699" spans="2:6">
      <c r="B1699" s="63"/>
      <c r="C1699" s="82"/>
      <c r="D1699" s="306"/>
      <c r="E1699" s="1619"/>
      <c r="F1699" s="1621"/>
    </row>
    <row r="1700" spans="2:6">
      <c r="B1700" s="63"/>
      <c r="C1700" s="82"/>
      <c r="D1700" s="306"/>
      <c r="E1700" s="1619"/>
      <c r="F1700" s="1621"/>
    </row>
    <row r="1701" spans="2:6">
      <c r="B1701" s="63"/>
      <c r="C1701" s="82"/>
      <c r="D1701" s="306"/>
      <c r="E1701" s="1619"/>
      <c r="F1701" s="1621"/>
    </row>
    <row r="1702" spans="2:6">
      <c r="B1702" s="63"/>
      <c r="C1702" s="82"/>
      <c r="D1702" s="306"/>
      <c r="E1702" s="1619"/>
      <c r="F1702" s="1621"/>
    </row>
    <row r="1703" spans="2:6">
      <c r="B1703" s="63"/>
      <c r="C1703" s="82"/>
      <c r="D1703" s="306"/>
      <c r="E1703" s="1619"/>
      <c r="F1703" s="1621"/>
    </row>
    <row r="1704" spans="2:6">
      <c r="B1704" s="63"/>
      <c r="C1704" s="82"/>
      <c r="D1704" s="306"/>
      <c r="E1704" s="1619"/>
      <c r="F1704" s="1621"/>
    </row>
    <row r="1705" spans="2:6">
      <c r="B1705" s="63"/>
      <c r="C1705" s="82"/>
      <c r="D1705" s="306"/>
      <c r="E1705" s="1619"/>
      <c r="F1705" s="1621"/>
    </row>
    <row r="1706" spans="2:6">
      <c r="B1706" s="63"/>
      <c r="C1706" s="82"/>
      <c r="D1706" s="306"/>
      <c r="E1706" s="1619"/>
      <c r="F1706" s="1621"/>
    </row>
    <row r="1707" spans="2:6">
      <c r="B1707" s="63"/>
      <c r="C1707" s="82"/>
      <c r="D1707" s="306"/>
      <c r="E1707" s="1619"/>
      <c r="F1707" s="1621"/>
    </row>
    <row r="1708" spans="2:6">
      <c r="B1708" s="63"/>
      <c r="C1708" s="82"/>
      <c r="D1708" s="306"/>
      <c r="E1708" s="1619"/>
      <c r="F1708" s="1621"/>
    </row>
    <row r="1709" spans="2:6">
      <c r="B1709" s="63"/>
      <c r="C1709" s="82"/>
      <c r="D1709" s="306"/>
      <c r="E1709" s="1619"/>
      <c r="F1709" s="1621"/>
    </row>
    <row r="1710" spans="2:6">
      <c r="B1710" s="63"/>
      <c r="C1710" s="82"/>
      <c r="D1710" s="306"/>
      <c r="E1710" s="1619"/>
      <c r="F1710" s="1621"/>
    </row>
    <row r="1711" spans="2:6">
      <c r="B1711" s="63"/>
      <c r="C1711" s="82"/>
      <c r="D1711" s="306"/>
      <c r="E1711" s="1619"/>
      <c r="F1711" s="1621"/>
    </row>
    <row r="1712" spans="2:6">
      <c r="B1712" s="63"/>
      <c r="C1712" s="82"/>
      <c r="D1712" s="306"/>
      <c r="E1712" s="1619"/>
      <c r="F1712" s="1621"/>
    </row>
    <row r="1713" spans="2:6">
      <c r="B1713" s="63"/>
      <c r="C1713" s="82"/>
      <c r="D1713" s="306"/>
      <c r="E1713" s="1619"/>
      <c r="F1713" s="1621"/>
    </row>
    <row r="1714" spans="2:6">
      <c r="B1714" s="63"/>
      <c r="C1714" s="82"/>
      <c r="D1714" s="306"/>
      <c r="E1714" s="1619"/>
      <c r="F1714" s="1621"/>
    </row>
    <row r="1715" spans="2:6">
      <c r="B1715" s="63"/>
      <c r="C1715" s="82"/>
      <c r="D1715" s="306"/>
      <c r="E1715" s="1619"/>
      <c r="F1715" s="1621"/>
    </row>
    <row r="1716" spans="2:6">
      <c r="B1716" s="63"/>
      <c r="C1716" s="82"/>
      <c r="D1716" s="306"/>
      <c r="E1716" s="1619"/>
      <c r="F1716" s="1621"/>
    </row>
    <row r="1717" spans="2:6">
      <c r="B1717" s="63"/>
      <c r="C1717" s="82"/>
      <c r="D1717" s="306"/>
      <c r="E1717" s="1619"/>
      <c r="F1717" s="1621"/>
    </row>
    <row r="1718" spans="2:6">
      <c r="B1718" s="63"/>
      <c r="C1718" s="82"/>
      <c r="D1718" s="306"/>
      <c r="E1718" s="1619"/>
      <c r="F1718" s="1621"/>
    </row>
    <row r="1719" spans="2:6">
      <c r="B1719" s="63"/>
      <c r="C1719" s="82"/>
      <c r="D1719" s="306"/>
      <c r="E1719" s="1619"/>
      <c r="F1719" s="1621"/>
    </row>
    <row r="1720" spans="2:6">
      <c r="B1720" s="63"/>
      <c r="C1720" s="82"/>
      <c r="D1720" s="306"/>
      <c r="E1720" s="1619"/>
      <c r="F1720" s="1621"/>
    </row>
    <row r="1721" spans="2:6">
      <c r="B1721" s="63"/>
      <c r="C1721" s="82"/>
      <c r="D1721" s="306"/>
      <c r="E1721" s="1619"/>
      <c r="F1721" s="1621"/>
    </row>
    <row r="1722" spans="2:6">
      <c r="B1722" s="63"/>
      <c r="C1722" s="82"/>
      <c r="D1722" s="306"/>
      <c r="E1722" s="1619"/>
      <c r="F1722" s="1621"/>
    </row>
    <row r="1723" spans="2:6">
      <c r="B1723" s="63"/>
      <c r="C1723" s="82"/>
      <c r="D1723" s="306"/>
      <c r="E1723" s="1619"/>
      <c r="F1723" s="1621"/>
    </row>
    <row r="1724" spans="2:6">
      <c r="B1724" s="63"/>
      <c r="C1724" s="82"/>
      <c r="D1724" s="306"/>
      <c r="E1724" s="1619"/>
      <c r="F1724" s="1621"/>
    </row>
    <row r="1725" spans="2:6">
      <c r="B1725" s="63"/>
      <c r="C1725" s="82"/>
      <c r="D1725" s="306"/>
      <c r="E1725" s="1619"/>
      <c r="F1725" s="1621"/>
    </row>
    <row r="1726" spans="2:6">
      <c r="B1726" s="63"/>
      <c r="C1726" s="82"/>
      <c r="D1726" s="306"/>
      <c r="E1726" s="1619"/>
      <c r="F1726" s="1621"/>
    </row>
    <row r="1727" spans="2:6">
      <c r="B1727" s="63"/>
      <c r="C1727" s="82"/>
      <c r="D1727" s="306"/>
      <c r="E1727" s="1619"/>
      <c r="F1727" s="1621"/>
    </row>
    <row r="1728" spans="2:6">
      <c r="B1728" s="63"/>
      <c r="C1728" s="82"/>
      <c r="D1728" s="306"/>
      <c r="E1728" s="1619"/>
      <c r="F1728" s="1621"/>
    </row>
    <row r="1729" spans="2:6">
      <c r="B1729" s="63"/>
      <c r="C1729" s="82"/>
      <c r="D1729" s="306"/>
      <c r="E1729" s="1619"/>
      <c r="F1729" s="1621"/>
    </row>
    <row r="1730" spans="2:6">
      <c r="B1730" s="63"/>
      <c r="C1730" s="82"/>
      <c r="D1730" s="306"/>
      <c r="E1730" s="1619"/>
      <c r="F1730" s="1621"/>
    </row>
    <row r="1731" spans="2:6">
      <c r="B1731" s="63"/>
      <c r="C1731" s="82"/>
      <c r="D1731" s="306"/>
      <c r="E1731" s="1619"/>
      <c r="F1731" s="1621"/>
    </row>
    <row r="1732" spans="2:6">
      <c r="B1732" s="63"/>
      <c r="C1732" s="82"/>
      <c r="D1732" s="306"/>
      <c r="E1732" s="1619"/>
      <c r="F1732" s="1621"/>
    </row>
    <row r="1733" spans="2:6">
      <c r="B1733" s="63"/>
      <c r="C1733" s="82"/>
      <c r="D1733" s="306"/>
      <c r="E1733" s="1619"/>
      <c r="F1733" s="1621"/>
    </row>
    <row r="1734" spans="2:6">
      <c r="B1734" s="63"/>
      <c r="C1734" s="82"/>
      <c r="D1734" s="306"/>
      <c r="E1734" s="1619"/>
      <c r="F1734" s="1621"/>
    </row>
    <row r="1735" spans="2:6">
      <c r="B1735" s="63"/>
      <c r="C1735" s="82"/>
      <c r="D1735" s="306"/>
      <c r="E1735" s="1619"/>
      <c r="F1735" s="1621"/>
    </row>
    <row r="1736" spans="2:6">
      <c r="B1736" s="63"/>
      <c r="C1736" s="82"/>
      <c r="D1736" s="306"/>
      <c r="E1736" s="1619"/>
      <c r="F1736" s="1621"/>
    </row>
    <row r="1737" spans="2:6">
      <c r="B1737" s="63"/>
      <c r="C1737" s="82"/>
      <c r="D1737" s="306"/>
      <c r="E1737" s="1619"/>
      <c r="F1737" s="1621"/>
    </row>
    <row r="1738" spans="2:6">
      <c r="B1738" s="63"/>
      <c r="C1738" s="82"/>
      <c r="D1738" s="306"/>
      <c r="E1738" s="1619"/>
      <c r="F1738" s="1621"/>
    </row>
    <row r="1739" spans="2:6">
      <c r="B1739" s="63"/>
      <c r="C1739" s="82"/>
      <c r="D1739" s="306"/>
      <c r="E1739" s="1619"/>
      <c r="F1739" s="1621"/>
    </row>
    <row r="1740" spans="2:6">
      <c r="B1740" s="63"/>
      <c r="C1740" s="82"/>
      <c r="D1740" s="306"/>
      <c r="E1740" s="1619"/>
      <c r="F1740" s="1621"/>
    </row>
    <row r="1741" spans="2:6">
      <c r="B1741" s="63"/>
      <c r="C1741" s="82"/>
      <c r="D1741" s="306"/>
      <c r="E1741" s="1619"/>
      <c r="F1741" s="1621"/>
    </row>
    <row r="1742" spans="2:6">
      <c r="B1742" s="63"/>
      <c r="C1742" s="82"/>
      <c r="D1742" s="306"/>
      <c r="E1742" s="1619"/>
      <c r="F1742" s="1621"/>
    </row>
    <row r="1743" spans="2:6">
      <c r="B1743" s="63"/>
      <c r="C1743" s="82"/>
      <c r="D1743" s="306"/>
      <c r="E1743" s="1619"/>
      <c r="F1743" s="1621"/>
    </row>
    <row r="1744" spans="2:6">
      <c r="B1744" s="63"/>
      <c r="C1744" s="82"/>
      <c r="D1744" s="306"/>
      <c r="E1744" s="1619"/>
      <c r="F1744" s="1621"/>
    </row>
    <row r="1745" spans="2:6">
      <c r="B1745" s="63"/>
      <c r="C1745" s="82"/>
      <c r="D1745" s="306"/>
      <c r="E1745" s="1619"/>
      <c r="F1745" s="1621"/>
    </row>
    <row r="1746" spans="2:6">
      <c r="B1746" s="63"/>
      <c r="C1746" s="82"/>
      <c r="D1746" s="306"/>
      <c r="E1746" s="1619"/>
      <c r="F1746" s="1621"/>
    </row>
    <row r="1747" spans="2:6">
      <c r="B1747" s="63"/>
      <c r="C1747" s="82"/>
      <c r="D1747" s="306"/>
      <c r="E1747" s="1619"/>
      <c r="F1747" s="1621"/>
    </row>
    <row r="1748" spans="2:6">
      <c r="B1748" s="63"/>
      <c r="C1748" s="82"/>
      <c r="D1748" s="306"/>
      <c r="E1748" s="1619"/>
      <c r="F1748" s="1621"/>
    </row>
    <row r="1749" spans="2:6">
      <c r="B1749" s="63"/>
      <c r="C1749" s="82"/>
      <c r="D1749" s="306"/>
      <c r="E1749" s="1619"/>
      <c r="F1749" s="1621"/>
    </row>
    <row r="1750" spans="2:6">
      <c r="B1750" s="63"/>
      <c r="C1750" s="82"/>
      <c r="D1750" s="306"/>
      <c r="E1750" s="1619"/>
      <c r="F1750" s="1621"/>
    </row>
    <row r="1751" spans="2:6">
      <c r="B1751" s="63"/>
      <c r="C1751" s="82"/>
      <c r="D1751" s="306"/>
      <c r="E1751" s="1619"/>
      <c r="F1751" s="1621"/>
    </row>
    <row r="1752" spans="2:6">
      <c r="B1752" s="63"/>
      <c r="C1752" s="82"/>
      <c r="D1752" s="306"/>
      <c r="E1752" s="1619"/>
      <c r="F1752" s="1621"/>
    </row>
    <row r="1753" spans="2:6">
      <c r="B1753" s="63"/>
      <c r="C1753" s="82"/>
      <c r="D1753" s="306"/>
      <c r="E1753" s="1619"/>
      <c r="F1753" s="1621"/>
    </row>
    <row r="1754" spans="2:6">
      <c r="B1754" s="63"/>
      <c r="C1754" s="82"/>
      <c r="D1754" s="306"/>
      <c r="E1754" s="1619"/>
      <c r="F1754" s="1621"/>
    </row>
    <row r="1755" spans="2:6">
      <c r="B1755" s="63"/>
      <c r="C1755" s="82"/>
      <c r="D1755" s="306"/>
      <c r="E1755" s="1619"/>
      <c r="F1755" s="1621"/>
    </row>
    <row r="1756" spans="2:6">
      <c r="B1756" s="63"/>
      <c r="C1756" s="82"/>
      <c r="D1756" s="306"/>
      <c r="E1756" s="1619"/>
      <c r="F1756" s="1621"/>
    </row>
    <row r="1757" spans="2:6">
      <c r="B1757" s="63"/>
      <c r="C1757" s="82"/>
      <c r="D1757" s="306"/>
      <c r="E1757" s="1619"/>
      <c r="F1757" s="1621"/>
    </row>
    <row r="1758" spans="2:6">
      <c r="B1758" s="63"/>
      <c r="C1758" s="82"/>
      <c r="D1758" s="306"/>
      <c r="E1758" s="1619"/>
      <c r="F1758" s="1621"/>
    </row>
    <row r="1759" spans="2:6">
      <c r="B1759" s="63"/>
      <c r="C1759" s="82"/>
      <c r="D1759" s="306"/>
      <c r="E1759" s="1619"/>
      <c r="F1759" s="1621"/>
    </row>
    <row r="1760" spans="2:6">
      <c r="B1760" s="63"/>
      <c r="C1760" s="82"/>
      <c r="D1760" s="306"/>
      <c r="E1760" s="1619"/>
      <c r="F1760" s="1621"/>
    </row>
    <row r="1761" spans="2:6">
      <c r="B1761" s="63"/>
      <c r="C1761" s="82"/>
      <c r="D1761" s="306"/>
      <c r="E1761" s="1619"/>
      <c r="F1761" s="1621"/>
    </row>
    <row r="1762" spans="2:6">
      <c r="B1762" s="63"/>
      <c r="C1762" s="82"/>
      <c r="D1762" s="306"/>
      <c r="E1762" s="1619"/>
      <c r="F1762" s="1621"/>
    </row>
    <row r="1763" spans="2:6">
      <c r="B1763" s="63"/>
      <c r="C1763" s="82"/>
      <c r="D1763" s="306"/>
      <c r="E1763" s="1619"/>
      <c r="F1763" s="1621"/>
    </row>
    <row r="1764" spans="2:6">
      <c r="B1764" s="63"/>
      <c r="C1764" s="82"/>
      <c r="D1764" s="306"/>
      <c r="E1764" s="1619"/>
      <c r="F1764" s="1621"/>
    </row>
    <row r="1765" spans="2:6">
      <c r="B1765" s="63"/>
      <c r="C1765" s="82"/>
      <c r="D1765" s="306"/>
      <c r="E1765" s="1619"/>
      <c r="F1765" s="1621"/>
    </row>
    <row r="1766" spans="2:6">
      <c r="B1766" s="63"/>
      <c r="C1766" s="82"/>
      <c r="D1766" s="306"/>
      <c r="E1766" s="1619"/>
      <c r="F1766" s="1621"/>
    </row>
    <row r="1767" spans="2:6">
      <c r="B1767" s="63"/>
      <c r="C1767" s="82"/>
      <c r="D1767" s="306"/>
      <c r="E1767" s="1619"/>
      <c r="F1767" s="1621"/>
    </row>
    <row r="1768" spans="2:6">
      <c r="B1768" s="63"/>
      <c r="C1768" s="82"/>
      <c r="D1768" s="306"/>
      <c r="E1768" s="1619"/>
      <c r="F1768" s="1621"/>
    </row>
    <row r="1769" spans="2:6">
      <c r="B1769" s="63"/>
      <c r="C1769" s="82"/>
      <c r="D1769" s="306"/>
      <c r="E1769" s="1619"/>
      <c r="F1769" s="1621"/>
    </row>
    <row r="1770" spans="2:6">
      <c r="B1770" s="63"/>
      <c r="C1770" s="82"/>
      <c r="D1770" s="306"/>
      <c r="E1770" s="1619"/>
      <c r="F1770" s="1621"/>
    </row>
    <row r="1771" spans="2:6">
      <c r="B1771" s="63"/>
      <c r="C1771" s="82"/>
      <c r="D1771" s="306"/>
      <c r="E1771" s="1619"/>
      <c r="F1771" s="1621"/>
    </row>
    <row r="1772" spans="2:6">
      <c r="B1772" s="63"/>
      <c r="C1772" s="82"/>
      <c r="D1772" s="306"/>
      <c r="E1772" s="1619"/>
      <c r="F1772" s="1621"/>
    </row>
    <row r="1773" spans="2:6">
      <c r="B1773" s="63"/>
      <c r="C1773" s="82"/>
      <c r="D1773" s="306"/>
      <c r="E1773" s="1619"/>
      <c r="F1773" s="1621"/>
    </row>
    <row r="1774" spans="2:6">
      <c r="B1774" s="63"/>
      <c r="C1774" s="82"/>
      <c r="D1774" s="306"/>
      <c r="E1774" s="1619"/>
      <c r="F1774" s="1621"/>
    </row>
    <row r="1775" spans="2:6">
      <c r="B1775" s="63"/>
      <c r="C1775" s="82"/>
      <c r="D1775" s="306"/>
      <c r="E1775" s="1619"/>
      <c r="F1775" s="1621"/>
    </row>
    <row r="1776" spans="2:6">
      <c r="B1776" s="63"/>
      <c r="C1776" s="82"/>
      <c r="D1776" s="306"/>
      <c r="E1776" s="1619"/>
      <c r="F1776" s="1621"/>
    </row>
    <row r="1777" spans="2:6">
      <c r="B1777" s="63"/>
      <c r="C1777" s="82"/>
      <c r="D1777" s="306"/>
      <c r="E1777" s="1619"/>
      <c r="F1777" s="1621"/>
    </row>
    <row r="1778" spans="2:6">
      <c r="B1778" s="63"/>
      <c r="C1778" s="82"/>
      <c r="D1778" s="306"/>
      <c r="E1778" s="1619"/>
      <c r="F1778" s="1621"/>
    </row>
    <row r="1779" spans="2:6">
      <c r="B1779" s="63"/>
      <c r="C1779" s="82"/>
      <c r="D1779" s="306"/>
      <c r="E1779" s="1619"/>
      <c r="F1779" s="1621"/>
    </row>
    <row r="1780" spans="2:6">
      <c r="B1780" s="63"/>
      <c r="C1780" s="82"/>
      <c r="D1780" s="306"/>
      <c r="E1780" s="1619"/>
      <c r="F1780" s="1621"/>
    </row>
    <row r="1781" spans="2:6">
      <c r="B1781" s="63"/>
      <c r="C1781" s="82"/>
      <c r="D1781" s="306"/>
      <c r="E1781" s="1619"/>
      <c r="F1781" s="1621"/>
    </row>
    <row r="1782" spans="2:6">
      <c r="B1782" s="63"/>
      <c r="C1782" s="82"/>
      <c r="D1782" s="306"/>
      <c r="E1782" s="1619"/>
      <c r="F1782" s="1621"/>
    </row>
    <row r="1783" spans="2:6">
      <c r="B1783" s="63"/>
      <c r="C1783" s="82"/>
      <c r="D1783" s="306"/>
      <c r="E1783" s="1619"/>
      <c r="F1783" s="1621"/>
    </row>
    <row r="1784" spans="2:6">
      <c r="B1784" s="63"/>
      <c r="C1784" s="82"/>
      <c r="D1784" s="306"/>
      <c r="E1784" s="1619"/>
      <c r="F1784" s="1621"/>
    </row>
    <row r="1785" spans="2:6">
      <c r="B1785" s="63"/>
      <c r="C1785" s="82"/>
      <c r="D1785" s="306"/>
      <c r="E1785" s="1619"/>
      <c r="F1785" s="1621"/>
    </row>
    <row r="1786" spans="2:6">
      <c r="B1786" s="63"/>
      <c r="C1786" s="82"/>
      <c r="D1786" s="306"/>
      <c r="E1786" s="1619"/>
      <c r="F1786" s="1621"/>
    </row>
    <row r="1787" spans="2:6">
      <c r="B1787" s="63"/>
      <c r="C1787" s="82"/>
      <c r="D1787" s="306"/>
      <c r="E1787" s="1619"/>
      <c r="F1787" s="1621"/>
    </row>
    <row r="1788" spans="2:6">
      <c r="B1788" s="63"/>
      <c r="C1788" s="82"/>
      <c r="D1788" s="306"/>
      <c r="E1788" s="1619"/>
      <c r="F1788" s="1621"/>
    </row>
    <row r="1789" spans="2:6">
      <c r="B1789" s="63"/>
      <c r="C1789" s="82"/>
      <c r="D1789" s="306"/>
      <c r="E1789" s="1619"/>
      <c r="F1789" s="1621"/>
    </row>
    <row r="1790" spans="2:6">
      <c r="B1790" s="63"/>
      <c r="C1790" s="82"/>
      <c r="D1790" s="306"/>
      <c r="E1790" s="1619"/>
      <c r="F1790" s="1621"/>
    </row>
    <row r="1791" spans="2:6">
      <c r="B1791" s="63"/>
      <c r="C1791" s="82"/>
      <c r="D1791" s="306"/>
      <c r="E1791" s="1619"/>
      <c r="F1791" s="1621"/>
    </row>
    <row r="1792" spans="2:6">
      <c r="B1792" s="63"/>
      <c r="C1792" s="82"/>
      <c r="D1792" s="306"/>
      <c r="E1792" s="1619"/>
      <c r="F1792" s="1621"/>
    </row>
    <row r="1793" spans="2:6">
      <c r="B1793" s="63"/>
      <c r="C1793" s="82"/>
      <c r="D1793" s="306"/>
      <c r="E1793" s="1619"/>
      <c r="F1793" s="1621"/>
    </row>
    <row r="1794" spans="2:6">
      <c r="B1794" s="63"/>
      <c r="C1794" s="82"/>
      <c r="D1794" s="306"/>
      <c r="E1794" s="1619"/>
      <c r="F1794" s="1621"/>
    </row>
    <row r="1795" spans="2:6">
      <c r="B1795" s="63"/>
      <c r="C1795" s="82"/>
      <c r="D1795" s="306"/>
      <c r="E1795" s="1619"/>
      <c r="F1795" s="1621"/>
    </row>
    <row r="1796" spans="2:6">
      <c r="B1796" s="63"/>
      <c r="C1796" s="82"/>
      <c r="D1796" s="306"/>
      <c r="E1796" s="1619"/>
      <c r="F1796" s="1621"/>
    </row>
    <row r="1797" spans="2:6">
      <c r="B1797" s="63"/>
      <c r="C1797" s="82"/>
      <c r="D1797" s="306"/>
      <c r="E1797" s="1619"/>
      <c r="F1797" s="1621"/>
    </row>
    <row r="1798" spans="2:6">
      <c r="B1798" s="63"/>
      <c r="C1798" s="82"/>
      <c r="D1798" s="306"/>
      <c r="E1798" s="1619"/>
      <c r="F1798" s="1621"/>
    </row>
    <row r="1799" spans="2:6">
      <c r="B1799" s="63"/>
      <c r="C1799" s="82"/>
      <c r="D1799" s="306"/>
      <c r="E1799" s="1619"/>
      <c r="F1799" s="1621"/>
    </row>
    <row r="1800" spans="2:6">
      <c r="B1800" s="63"/>
      <c r="C1800" s="82"/>
      <c r="D1800" s="306"/>
      <c r="E1800" s="1619"/>
      <c r="F1800" s="1621"/>
    </row>
    <row r="1801" spans="2:6">
      <c r="B1801" s="63"/>
      <c r="C1801" s="82"/>
      <c r="D1801" s="306"/>
      <c r="E1801" s="1619"/>
      <c r="F1801" s="1621"/>
    </row>
    <row r="1802" spans="2:6">
      <c r="B1802" s="63"/>
      <c r="C1802" s="82"/>
      <c r="D1802" s="306"/>
      <c r="E1802" s="1619"/>
      <c r="F1802" s="1621"/>
    </row>
    <row r="1803" spans="2:6">
      <c r="B1803" s="63"/>
      <c r="C1803" s="82"/>
      <c r="D1803" s="306"/>
      <c r="E1803" s="1619"/>
      <c r="F1803" s="1621"/>
    </row>
    <row r="1804" spans="2:6">
      <c r="B1804" s="63"/>
      <c r="C1804" s="82"/>
      <c r="D1804" s="306"/>
      <c r="E1804" s="1619"/>
      <c r="F1804" s="1621"/>
    </row>
    <row r="1805" spans="2:6">
      <c r="B1805" s="63"/>
      <c r="C1805" s="82"/>
      <c r="D1805" s="306"/>
      <c r="E1805" s="1619"/>
      <c r="F1805" s="1621"/>
    </row>
    <row r="1806" spans="2:6">
      <c r="B1806" s="63"/>
      <c r="C1806" s="82"/>
      <c r="D1806" s="306"/>
      <c r="E1806" s="1619"/>
      <c r="F1806" s="1621"/>
    </row>
    <row r="1807" spans="2:6">
      <c r="B1807" s="63"/>
      <c r="C1807" s="82"/>
      <c r="D1807" s="306"/>
      <c r="E1807" s="1619"/>
      <c r="F1807" s="1621"/>
    </row>
    <row r="1808" spans="2:6">
      <c r="B1808" s="63"/>
      <c r="C1808" s="82"/>
      <c r="D1808" s="306"/>
      <c r="E1808" s="1619"/>
      <c r="F1808" s="1621"/>
    </row>
    <row r="1809" spans="2:6">
      <c r="B1809" s="63"/>
      <c r="C1809" s="82"/>
      <c r="D1809" s="306"/>
      <c r="E1809" s="1619"/>
      <c r="F1809" s="1621"/>
    </row>
    <row r="1810" spans="2:6">
      <c r="B1810" s="63"/>
      <c r="C1810" s="82"/>
      <c r="D1810" s="306"/>
      <c r="E1810" s="1619"/>
      <c r="F1810" s="1621"/>
    </row>
    <row r="1811" spans="2:6">
      <c r="B1811" s="63"/>
      <c r="C1811" s="82"/>
      <c r="D1811" s="306"/>
      <c r="E1811" s="1619"/>
      <c r="F1811" s="1621"/>
    </row>
    <row r="1812" spans="2:6">
      <c r="B1812" s="63"/>
      <c r="C1812" s="82"/>
      <c r="D1812" s="306"/>
      <c r="E1812" s="1619"/>
      <c r="F1812" s="1621"/>
    </row>
    <row r="1813" spans="2:6">
      <c r="B1813" s="63"/>
      <c r="C1813" s="82"/>
      <c r="D1813" s="306"/>
      <c r="E1813" s="1619"/>
      <c r="F1813" s="1621"/>
    </row>
    <row r="1814" spans="2:6">
      <c r="B1814" s="63"/>
      <c r="C1814" s="82"/>
      <c r="D1814" s="306"/>
      <c r="E1814" s="1619"/>
      <c r="F1814" s="1621"/>
    </row>
    <row r="1815" spans="2:6">
      <c r="B1815" s="63"/>
      <c r="C1815" s="82"/>
      <c r="D1815" s="306"/>
      <c r="E1815" s="1619"/>
      <c r="F1815" s="1621"/>
    </row>
    <row r="1816" spans="2:6">
      <c r="B1816" s="63"/>
      <c r="C1816" s="82"/>
      <c r="D1816" s="306"/>
      <c r="E1816" s="1619"/>
      <c r="F1816" s="1621"/>
    </row>
    <row r="1817" spans="2:6">
      <c r="B1817" s="63"/>
      <c r="C1817" s="82"/>
      <c r="D1817" s="306"/>
      <c r="E1817" s="1619"/>
      <c r="F1817" s="1621"/>
    </row>
    <row r="1818" spans="2:6">
      <c r="B1818" s="63"/>
      <c r="C1818" s="82"/>
      <c r="D1818" s="306"/>
      <c r="E1818" s="1619"/>
      <c r="F1818" s="1621"/>
    </row>
    <row r="1819" spans="2:6">
      <c r="B1819" s="63"/>
      <c r="C1819" s="82"/>
      <c r="D1819" s="306"/>
      <c r="E1819" s="1619"/>
      <c r="F1819" s="1621"/>
    </row>
    <row r="1820" spans="2:6">
      <c r="B1820" s="63"/>
      <c r="C1820" s="82"/>
      <c r="D1820" s="306"/>
      <c r="E1820" s="1619"/>
      <c r="F1820" s="1621"/>
    </row>
    <row r="1821" spans="2:6">
      <c r="B1821" s="63"/>
      <c r="C1821" s="82"/>
      <c r="D1821" s="306"/>
      <c r="E1821" s="1619"/>
      <c r="F1821" s="1621"/>
    </row>
    <row r="1822" spans="2:6">
      <c r="B1822" s="63"/>
      <c r="C1822" s="82"/>
      <c r="D1822" s="306"/>
      <c r="E1822" s="1619"/>
      <c r="F1822" s="1621"/>
    </row>
    <row r="1823" spans="2:6">
      <c r="B1823" s="63"/>
      <c r="C1823" s="82"/>
      <c r="D1823" s="306"/>
      <c r="E1823" s="1619"/>
      <c r="F1823" s="1621"/>
    </row>
    <row r="1824" spans="2:6">
      <c r="B1824" s="63"/>
      <c r="C1824" s="82"/>
      <c r="D1824" s="306"/>
      <c r="E1824" s="1619"/>
      <c r="F1824" s="1621"/>
    </row>
    <row r="1825" spans="2:6">
      <c r="B1825" s="63"/>
      <c r="C1825" s="82"/>
      <c r="D1825" s="306"/>
      <c r="E1825" s="1619"/>
      <c r="F1825" s="1621"/>
    </row>
    <row r="1826" spans="2:6">
      <c r="B1826" s="63"/>
      <c r="C1826" s="82"/>
      <c r="D1826" s="306"/>
      <c r="E1826" s="1619"/>
      <c r="F1826" s="1621"/>
    </row>
    <row r="1827" spans="2:6">
      <c r="B1827" s="63"/>
      <c r="C1827" s="82"/>
      <c r="D1827" s="306"/>
      <c r="E1827" s="1619"/>
      <c r="F1827" s="1621"/>
    </row>
    <row r="1828" spans="2:6">
      <c r="B1828" s="63"/>
      <c r="C1828" s="82"/>
      <c r="D1828" s="306"/>
      <c r="E1828" s="1619"/>
      <c r="F1828" s="1621"/>
    </row>
    <row r="1829" spans="2:6">
      <c r="B1829" s="63"/>
      <c r="C1829" s="82"/>
      <c r="D1829" s="306"/>
      <c r="E1829" s="1619"/>
      <c r="F1829" s="1621"/>
    </row>
    <row r="1830" spans="2:6">
      <c r="B1830" s="63"/>
      <c r="C1830" s="82"/>
      <c r="D1830" s="306"/>
      <c r="E1830" s="1619"/>
      <c r="F1830" s="1621"/>
    </row>
    <row r="1831" spans="2:6">
      <c r="B1831" s="63"/>
      <c r="C1831" s="82"/>
      <c r="D1831" s="306"/>
      <c r="E1831" s="1619"/>
      <c r="F1831" s="1621"/>
    </row>
    <row r="1832" spans="2:6">
      <c r="B1832" s="63"/>
      <c r="C1832" s="82"/>
      <c r="D1832" s="306"/>
      <c r="E1832" s="1619"/>
      <c r="F1832" s="1621"/>
    </row>
    <row r="1833" spans="2:6">
      <c r="B1833" s="63"/>
      <c r="C1833" s="82"/>
      <c r="D1833" s="306"/>
      <c r="E1833" s="1619"/>
      <c r="F1833" s="1621"/>
    </row>
    <row r="1834" spans="2:6">
      <c r="B1834" s="63"/>
      <c r="C1834" s="82"/>
      <c r="D1834" s="306"/>
      <c r="E1834" s="1619"/>
      <c r="F1834" s="1621"/>
    </row>
    <row r="1835" spans="2:6">
      <c r="B1835" s="63"/>
      <c r="C1835" s="82"/>
      <c r="D1835" s="306"/>
      <c r="E1835" s="1619"/>
      <c r="F1835" s="1621"/>
    </row>
    <row r="1836" spans="2:6">
      <c r="B1836" s="63"/>
      <c r="C1836" s="82"/>
      <c r="D1836" s="306"/>
      <c r="E1836" s="1619"/>
      <c r="F1836" s="1621"/>
    </row>
    <row r="1837" spans="2:6">
      <c r="B1837" s="63"/>
      <c r="C1837" s="82"/>
      <c r="D1837" s="306"/>
      <c r="E1837" s="1619"/>
      <c r="F1837" s="1621"/>
    </row>
    <row r="1838" spans="2:6">
      <c r="B1838" s="63"/>
      <c r="C1838" s="82"/>
      <c r="D1838" s="306"/>
      <c r="E1838" s="1619"/>
      <c r="F1838" s="1621"/>
    </row>
    <row r="1839" spans="2:6">
      <c r="B1839" s="63"/>
      <c r="C1839" s="82"/>
      <c r="D1839" s="306"/>
      <c r="E1839" s="1619"/>
      <c r="F1839" s="1621"/>
    </row>
    <row r="1840" spans="2:6">
      <c r="B1840" s="63"/>
      <c r="C1840" s="82"/>
      <c r="D1840" s="306"/>
      <c r="E1840" s="1619"/>
      <c r="F1840" s="1621"/>
    </row>
    <row r="1841" spans="2:6">
      <c r="B1841" s="63"/>
      <c r="C1841" s="82"/>
      <c r="D1841" s="306"/>
      <c r="E1841" s="1619"/>
      <c r="F1841" s="1621"/>
    </row>
    <row r="1842" spans="2:6">
      <c r="B1842" s="63"/>
      <c r="C1842" s="82"/>
      <c r="D1842" s="306"/>
      <c r="E1842" s="1619"/>
      <c r="F1842" s="1621"/>
    </row>
    <row r="1843" spans="2:6">
      <c r="B1843" s="63"/>
      <c r="C1843" s="82"/>
      <c r="D1843" s="306"/>
      <c r="E1843" s="1619"/>
      <c r="F1843" s="1621"/>
    </row>
    <row r="1844" spans="2:6">
      <c r="B1844" s="63"/>
      <c r="C1844" s="82"/>
      <c r="D1844" s="306"/>
      <c r="E1844" s="1619"/>
      <c r="F1844" s="1621"/>
    </row>
    <row r="1845" spans="2:6">
      <c r="B1845" s="63"/>
      <c r="C1845" s="82"/>
      <c r="D1845" s="306"/>
      <c r="E1845" s="1619"/>
      <c r="F1845" s="1621"/>
    </row>
    <row r="1846" spans="2:6">
      <c r="B1846" s="63"/>
      <c r="C1846" s="82"/>
      <c r="D1846" s="306"/>
      <c r="E1846" s="1619"/>
      <c r="F1846" s="1621"/>
    </row>
    <row r="1847" spans="2:6">
      <c r="B1847" s="63"/>
      <c r="C1847" s="82"/>
      <c r="D1847" s="306"/>
      <c r="E1847" s="1619"/>
      <c r="F1847" s="1621"/>
    </row>
    <row r="1848" spans="2:6">
      <c r="B1848" s="63"/>
      <c r="C1848" s="82"/>
      <c r="D1848" s="306"/>
      <c r="E1848" s="1619"/>
      <c r="F1848" s="1621"/>
    </row>
    <row r="1849" spans="2:6">
      <c r="B1849" s="63"/>
      <c r="C1849" s="82"/>
      <c r="D1849" s="306"/>
      <c r="E1849" s="1619"/>
      <c r="F1849" s="1621"/>
    </row>
    <row r="1850" spans="2:6">
      <c r="B1850" s="63"/>
      <c r="C1850" s="82"/>
      <c r="D1850" s="306"/>
      <c r="E1850" s="1619"/>
      <c r="F1850" s="1621"/>
    </row>
    <row r="1851" spans="2:6">
      <c r="B1851" s="63"/>
      <c r="C1851" s="82"/>
      <c r="D1851" s="306"/>
      <c r="E1851" s="1619"/>
      <c r="F1851" s="1621"/>
    </row>
    <row r="1852" spans="2:6">
      <c r="B1852" s="63"/>
      <c r="C1852" s="82"/>
      <c r="D1852" s="306"/>
      <c r="E1852" s="1619"/>
      <c r="F1852" s="1621"/>
    </row>
    <row r="1853" spans="2:6">
      <c r="B1853" s="63"/>
      <c r="C1853" s="82"/>
      <c r="D1853" s="306"/>
      <c r="E1853" s="1619"/>
      <c r="F1853" s="1621"/>
    </row>
    <row r="1854" spans="2:6">
      <c r="B1854" s="63"/>
      <c r="C1854" s="82"/>
      <c r="D1854" s="306"/>
      <c r="E1854" s="1619"/>
      <c r="F1854" s="1621"/>
    </row>
    <row r="1855" spans="2:6">
      <c r="B1855" s="63"/>
      <c r="C1855" s="82"/>
      <c r="D1855" s="306"/>
      <c r="E1855" s="1619"/>
      <c r="F1855" s="1621"/>
    </row>
    <row r="1856" spans="2:6">
      <c r="B1856" s="63"/>
      <c r="C1856" s="82"/>
      <c r="D1856" s="306"/>
      <c r="E1856" s="1619"/>
      <c r="F1856" s="1621"/>
    </row>
    <row r="1857" spans="2:6">
      <c r="B1857" s="63"/>
      <c r="C1857" s="82"/>
      <c r="D1857" s="306"/>
      <c r="E1857" s="1619"/>
      <c r="F1857" s="1621"/>
    </row>
    <row r="1858" spans="2:6">
      <c r="B1858" s="63"/>
      <c r="C1858" s="82"/>
      <c r="D1858" s="306"/>
      <c r="E1858" s="1619"/>
      <c r="F1858" s="1621"/>
    </row>
    <row r="1859" spans="2:6">
      <c r="B1859" s="63"/>
      <c r="C1859" s="82"/>
      <c r="D1859" s="306"/>
      <c r="E1859" s="1619"/>
      <c r="F1859" s="1621"/>
    </row>
    <row r="1860" spans="2:6">
      <c r="B1860" s="63"/>
      <c r="C1860" s="82"/>
      <c r="D1860" s="306"/>
      <c r="E1860" s="1619"/>
      <c r="F1860" s="1621"/>
    </row>
    <row r="1861" spans="2:6">
      <c r="B1861" s="63"/>
      <c r="C1861" s="82"/>
      <c r="D1861" s="306"/>
      <c r="E1861" s="1619"/>
      <c r="F1861" s="1621"/>
    </row>
    <row r="1862" spans="2:6">
      <c r="B1862" s="63"/>
      <c r="C1862" s="82"/>
      <c r="D1862" s="306"/>
      <c r="E1862" s="1619"/>
      <c r="F1862" s="1621"/>
    </row>
    <row r="1863" spans="2:6">
      <c r="B1863" s="63"/>
      <c r="C1863" s="82"/>
      <c r="D1863" s="306"/>
      <c r="E1863" s="1619"/>
      <c r="F1863" s="1621"/>
    </row>
    <row r="1864" spans="2:6">
      <c r="B1864" s="63"/>
      <c r="C1864" s="82"/>
      <c r="D1864" s="306"/>
      <c r="E1864" s="1619"/>
      <c r="F1864" s="1621"/>
    </row>
    <row r="1865" spans="2:6">
      <c r="B1865" s="63"/>
      <c r="C1865" s="82"/>
      <c r="D1865" s="306"/>
      <c r="E1865" s="1619"/>
      <c r="F1865" s="1621"/>
    </row>
    <row r="1866" spans="2:6">
      <c r="B1866" s="63"/>
      <c r="C1866" s="82"/>
      <c r="D1866" s="306"/>
      <c r="E1866" s="1619"/>
      <c r="F1866" s="1621"/>
    </row>
    <row r="1867" spans="2:6">
      <c r="B1867" s="63"/>
      <c r="C1867" s="82"/>
      <c r="D1867" s="306"/>
      <c r="E1867" s="1619"/>
      <c r="F1867" s="1621"/>
    </row>
    <row r="1868" spans="2:6">
      <c r="B1868" s="63"/>
      <c r="C1868" s="82"/>
      <c r="D1868" s="306"/>
      <c r="E1868" s="1619"/>
      <c r="F1868" s="1621"/>
    </row>
    <row r="1869" spans="2:6">
      <c r="B1869" s="63"/>
      <c r="C1869" s="82"/>
      <c r="D1869" s="306"/>
      <c r="E1869" s="1619"/>
      <c r="F1869" s="1621"/>
    </row>
    <row r="1870" spans="2:6">
      <c r="B1870" s="63"/>
      <c r="C1870" s="82"/>
      <c r="D1870" s="306"/>
      <c r="E1870" s="1619"/>
      <c r="F1870" s="1621"/>
    </row>
    <row r="1871" spans="2:6">
      <c r="B1871" s="63"/>
      <c r="C1871" s="82"/>
      <c r="D1871" s="306"/>
      <c r="E1871" s="1619"/>
      <c r="F1871" s="1621"/>
    </row>
    <row r="1872" spans="2:6">
      <c r="B1872" s="63"/>
      <c r="C1872" s="82"/>
      <c r="D1872" s="306"/>
      <c r="E1872" s="1619"/>
      <c r="F1872" s="1621"/>
    </row>
    <row r="1873" spans="2:6">
      <c r="B1873" s="63"/>
      <c r="C1873" s="82"/>
      <c r="D1873" s="306"/>
      <c r="E1873" s="1619"/>
      <c r="F1873" s="1621"/>
    </row>
    <row r="1874" spans="2:6">
      <c r="B1874" s="63"/>
      <c r="C1874" s="82"/>
      <c r="D1874" s="306"/>
      <c r="E1874" s="1619"/>
      <c r="F1874" s="1621"/>
    </row>
    <row r="1875" spans="2:6">
      <c r="B1875" s="63"/>
      <c r="C1875" s="82"/>
      <c r="D1875" s="306"/>
      <c r="E1875" s="1619"/>
      <c r="F1875" s="1621"/>
    </row>
    <row r="1876" spans="2:6">
      <c r="B1876" s="63"/>
      <c r="C1876" s="82"/>
      <c r="D1876" s="306"/>
      <c r="E1876" s="1619"/>
      <c r="F1876" s="1621"/>
    </row>
    <row r="1877" spans="2:6">
      <c r="B1877" s="63"/>
      <c r="C1877" s="82"/>
      <c r="D1877" s="306"/>
      <c r="E1877" s="1619"/>
      <c r="F1877" s="1621"/>
    </row>
    <row r="1878" spans="2:6">
      <c r="B1878" s="63"/>
      <c r="C1878" s="82"/>
      <c r="D1878" s="306"/>
      <c r="E1878" s="1619"/>
      <c r="F1878" s="1621"/>
    </row>
    <row r="1879" spans="2:6">
      <c r="B1879" s="63"/>
      <c r="C1879" s="82"/>
      <c r="D1879" s="306"/>
      <c r="E1879" s="1619"/>
      <c r="F1879" s="1621"/>
    </row>
    <row r="1880" spans="2:6">
      <c r="B1880" s="63"/>
      <c r="C1880" s="82"/>
      <c r="D1880" s="306"/>
      <c r="E1880" s="1619"/>
      <c r="F1880" s="1621"/>
    </row>
    <row r="1881" spans="2:6">
      <c r="B1881" s="63"/>
      <c r="C1881" s="82"/>
      <c r="D1881" s="306"/>
      <c r="E1881" s="1619"/>
      <c r="F1881" s="1621"/>
    </row>
    <row r="1882" spans="2:6">
      <c r="B1882" s="63"/>
      <c r="C1882" s="82"/>
      <c r="D1882" s="306"/>
      <c r="E1882" s="1619"/>
      <c r="F1882" s="1621"/>
    </row>
    <row r="1883" spans="2:6">
      <c r="B1883" s="63"/>
      <c r="C1883" s="82"/>
      <c r="D1883" s="306"/>
      <c r="E1883" s="1619"/>
      <c r="F1883" s="1621"/>
    </row>
    <row r="1884" spans="2:6">
      <c r="B1884" s="63"/>
      <c r="C1884" s="82"/>
      <c r="D1884" s="306"/>
      <c r="E1884" s="1619"/>
      <c r="F1884" s="1621"/>
    </row>
    <row r="1885" spans="2:6">
      <c r="B1885" s="63"/>
      <c r="C1885" s="82"/>
      <c r="D1885" s="306"/>
      <c r="E1885" s="1619"/>
      <c r="F1885" s="1621"/>
    </row>
    <row r="1886" spans="2:6">
      <c r="B1886" s="63"/>
      <c r="C1886" s="82"/>
      <c r="D1886" s="306"/>
      <c r="E1886" s="1619"/>
      <c r="F1886" s="1621"/>
    </row>
    <row r="1887" spans="2:6">
      <c r="B1887" s="63"/>
      <c r="C1887" s="82"/>
      <c r="D1887" s="306"/>
      <c r="E1887" s="1619"/>
      <c r="F1887" s="1621"/>
    </row>
    <row r="1888" spans="2:6">
      <c r="B1888" s="63"/>
      <c r="C1888" s="82"/>
      <c r="D1888" s="306"/>
      <c r="E1888" s="1619"/>
      <c r="F1888" s="1621"/>
    </row>
    <row r="1889" spans="2:6">
      <c r="B1889" s="63"/>
      <c r="C1889" s="82"/>
      <c r="D1889" s="306"/>
      <c r="E1889" s="1619"/>
      <c r="F1889" s="1621"/>
    </row>
    <row r="1890" spans="2:6">
      <c r="B1890" s="63"/>
      <c r="C1890" s="82"/>
      <c r="D1890" s="306"/>
      <c r="E1890" s="1619"/>
      <c r="F1890" s="1621"/>
    </row>
    <row r="1891" spans="2:6">
      <c r="B1891" s="63"/>
      <c r="C1891" s="82"/>
      <c r="D1891" s="306"/>
      <c r="E1891" s="1619"/>
      <c r="F1891" s="1621"/>
    </row>
    <row r="1892" spans="2:6">
      <c r="B1892" s="63"/>
      <c r="C1892" s="82"/>
      <c r="D1892" s="306"/>
      <c r="E1892" s="1619"/>
      <c r="F1892" s="1621"/>
    </row>
    <row r="1893" spans="2:6">
      <c r="B1893" s="63"/>
      <c r="C1893" s="82"/>
      <c r="D1893" s="306"/>
      <c r="E1893" s="1619"/>
      <c r="F1893" s="1621"/>
    </row>
    <row r="1894" spans="2:6">
      <c r="B1894" s="63"/>
      <c r="C1894" s="82"/>
      <c r="D1894" s="306"/>
      <c r="E1894" s="1619"/>
      <c r="F1894" s="1621"/>
    </row>
    <row r="1895" spans="2:6">
      <c r="B1895" s="63"/>
      <c r="C1895" s="82"/>
      <c r="D1895" s="306"/>
      <c r="E1895" s="1619"/>
      <c r="F1895" s="1621"/>
    </row>
    <row r="1896" spans="2:6">
      <c r="B1896" s="63"/>
      <c r="C1896" s="82"/>
      <c r="D1896" s="306"/>
      <c r="E1896" s="1619"/>
      <c r="F1896" s="1621"/>
    </row>
    <row r="1897" spans="2:6">
      <c r="B1897" s="63"/>
      <c r="C1897" s="82"/>
      <c r="D1897" s="306"/>
      <c r="E1897" s="1619"/>
      <c r="F1897" s="1621"/>
    </row>
    <row r="1898" spans="2:6">
      <c r="B1898" s="63"/>
      <c r="C1898" s="82"/>
      <c r="D1898" s="306"/>
      <c r="E1898" s="1619"/>
      <c r="F1898" s="1621"/>
    </row>
    <row r="1899" spans="2:6">
      <c r="B1899" s="63"/>
      <c r="C1899" s="82"/>
      <c r="D1899" s="306"/>
      <c r="E1899" s="1619"/>
      <c r="F1899" s="1621"/>
    </row>
    <row r="1900" spans="2:6">
      <c r="B1900" s="63"/>
      <c r="C1900" s="82"/>
      <c r="D1900" s="306"/>
      <c r="E1900" s="1619"/>
      <c r="F1900" s="1621"/>
    </row>
    <row r="1901" spans="2:6">
      <c r="B1901" s="63"/>
      <c r="C1901" s="82"/>
      <c r="D1901" s="306"/>
      <c r="E1901" s="1619"/>
      <c r="F1901" s="1621"/>
    </row>
    <row r="1902" spans="2:6">
      <c r="B1902" s="63"/>
      <c r="C1902" s="82"/>
      <c r="D1902" s="306"/>
      <c r="E1902" s="1619"/>
      <c r="F1902" s="1621"/>
    </row>
    <row r="1903" spans="2:6">
      <c r="B1903" s="63"/>
      <c r="C1903" s="82"/>
      <c r="D1903" s="306"/>
      <c r="E1903" s="1619"/>
      <c r="F1903" s="1621"/>
    </row>
    <row r="1904" spans="2:6">
      <c r="B1904" s="63"/>
      <c r="C1904" s="82"/>
      <c r="D1904" s="306"/>
      <c r="E1904" s="1619"/>
      <c r="F1904" s="1621"/>
    </row>
    <row r="1905" spans="2:6">
      <c r="B1905" s="63"/>
      <c r="C1905" s="82"/>
      <c r="D1905" s="306"/>
      <c r="E1905" s="1619"/>
      <c r="F1905" s="1621"/>
    </row>
    <row r="1906" spans="2:6">
      <c r="B1906" s="63"/>
      <c r="C1906" s="82"/>
      <c r="D1906" s="306"/>
      <c r="E1906" s="1619"/>
      <c r="F1906" s="1621"/>
    </row>
    <row r="1907" spans="2:6">
      <c r="B1907" s="63"/>
      <c r="C1907" s="82"/>
      <c r="D1907" s="306"/>
      <c r="E1907" s="1619"/>
      <c r="F1907" s="1621"/>
    </row>
    <row r="1908" spans="2:6">
      <c r="B1908" s="63"/>
      <c r="C1908" s="82"/>
      <c r="D1908" s="306"/>
      <c r="E1908" s="1619"/>
      <c r="F1908" s="1621"/>
    </row>
    <row r="1909" spans="2:6">
      <c r="B1909" s="63"/>
      <c r="C1909" s="82"/>
      <c r="D1909" s="306"/>
      <c r="E1909" s="1619"/>
      <c r="F1909" s="1621"/>
    </row>
    <row r="1910" spans="2:6">
      <c r="B1910" s="63"/>
      <c r="C1910" s="82"/>
      <c r="D1910" s="306"/>
      <c r="E1910" s="1619"/>
      <c r="F1910" s="1621"/>
    </row>
    <row r="1911" spans="2:6">
      <c r="B1911" s="63"/>
      <c r="C1911" s="82"/>
      <c r="D1911" s="306"/>
      <c r="E1911" s="1619"/>
      <c r="F1911" s="1621"/>
    </row>
    <row r="1912" spans="2:6">
      <c r="B1912" s="63"/>
      <c r="C1912" s="82"/>
      <c r="D1912" s="306"/>
      <c r="E1912" s="1619"/>
      <c r="F1912" s="1621"/>
    </row>
    <row r="1913" spans="2:6">
      <c r="B1913" s="63"/>
      <c r="C1913" s="82"/>
      <c r="D1913" s="306"/>
      <c r="E1913" s="1619"/>
      <c r="F1913" s="1621"/>
    </row>
    <row r="1914" spans="2:6">
      <c r="B1914" s="63"/>
      <c r="C1914" s="82"/>
      <c r="D1914" s="306"/>
      <c r="E1914" s="1619"/>
      <c r="F1914" s="1621"/>
    </row>
    <row r="1915" spans="2:6">
      <c r="B1915" s="63"/>
      <c r="C1915" s="82"/>
      <c r="D1915" s="306"/>
      <c r="E1915" s="1619"/>
      <c r="F1915" s="1621"/>
    </row>
    <row r="1916" spans="2:6">
      <c r="B1916" s="63"/>
      <c r="C1916" s="82"/>
      <c r="D1916" s="306"/>
      <c r="E1916" s="1619"/>
      <c r="F1916" s="1621"/>
    </row>
    <row r="1917" spans="2:6">
      <c r="B1917" s="63"/>
      <c r="C1917" s="82"/>
      <c r="D1917" s="306"/>
      <c r="E1917" s="1619"/>
      <c r="F1917" s="1621"/>
    </row>
    <row r="1918" spans="2:6">
      <c r="B1918" s="63"/>
      <c r="C1918" s="82"/>
      <c r="D1918" s="306"/>
      <c r="E1918" s="1619"/>
      <c r="F1918" s="1621"/>
    </row>
    <row r="1919" spans="2:6">
      <c r="B1919" s="63"/>
      <c r="C1919" s="82"/>
      <c r="D1919" s="306"/>
      <c r="E1919" s="1619"/>
      <c r="F1919" s="1621"/>
    </row>
    <row r="1920" spans="2:6">
      <c r="B1920" s="63"/>
      <c r="C1920" s="82"/>
      <c r="D1920" s="306"/>
      <c r="E1920" s="1619"/>
      <c r="F1920" s="1621"/>
    </row>
    <row r="1921" spans="2:6">
      <c r="B1921" s="63"/>
      <c r="C1921" s="82"/>
      <c r="D1921" s="306"/>
      <c r="E1921" s="1619"/>
      <c r="F1921" s="1621"/>
    </row>
    <row r="1922" spans="2:6">
      <c r="B1922" s="63"/>
      <c r="C1922" s="82"/>
      <c r="D1922" s="306"/>
      <c r="E1922" s="1619"/>
      <c r="F1922" s="1621"/>
    </row>
    <row r="1923" spans="2:6">
      <c r="B1923" s="63"/>
      <c r="C1923" s="82"/>
      <c r="D1923" s="306"/>
      <c r="E1923" s="1619"/>
      <c r="F1923" s="1621"/>
    </row>
    <row r="1924" spans="2:6">
      <c r="B1924" s="63"/>
      <c r="C1924" s="82"/>
      <c r="D1924" s="306"/>
      <c r="E1924" s="1619"/>
      <c r="F1924" s="1621"/>
    </row>
    <row r="1925" spans="2:6">
      <c r="B1925" s="63"/>
      <c r="C1925" s="82"/>
      <c r="D1925" s="306"/>
      <c r="E1925" s="1619"/>
      <c r="F1925" s="1621"/>
    </row>
    <row r="1926" spans="2:6">
      <c r="B1926" s="63"/>
      <c r="C1926" s="82"/>
      <c r="D1926" s="306"/>
      <c r="E1926" s="1619"/>
      <c r="F1926" s="1621"/>
    </row>
    <row r="1927" spans="2:6">
      <c r="B1927" s="63"/>
      <c r="C1927" s="82"/>
      <c r="D1927" s="306"/>
      <c r="E1927" s="1619"/>
      <c r="F1927" s="1621"/>
    </row>
    <row r="1928" spans="2:6">
      <c r="B1928" s="63"/>
      <c r="C1928" s="82"/>
      <c r="D1928" s="306"/>
      <c r="E1928" s="1619"/>
      <c r="F1928" s="1621"/>
    </row>
    <row r="1929" spans="2:6">
      <c r="B1929" s="63"/>
      <c r="C1929" s="82"/>
      <c r="D1929" s="306"/>
      <c r="E1929" s="1619"/>
      <c r="F1929" s="1621"/>
    </row>
    <row r="1930" spans="2:6">
      <c r="B1930" s="63"/>
      <c r="C1930" s="82"/>
      <c r="D1930" s="306"/>
      <c r="E1930" s="1619"/>
      <c r="F1930" s="1621"/>
    </row>
    <row r="1931" spans="2:6">
      <c r="B1931" s="63"/>
      <c r="C1931" s="82"/>
      <c r="D1931" s="306"/>
      <c r="E1931" s="1619"/>
      <c r="F1931" s="1621"/>
    </row>
    <row r="1932" spans="2:6">
      <c r="B1932" s="63"/>
      <c r="C1932" s="82"/>
      <c r="D1932" s="306"/>
      <c r="E1932" s="1619"/>
      <c r="F1932" s="1621"/>
    </row>
    <row r="1933" spans="2:6">
      <c r="B1933" s="63"/>
      <c r="C1933" s="82"/>
      <c r="D1933" s="306"/>
      <c r="E1933" s="1619"/>
      <c r="F1933" s="1621"/>
    </row>
    <row r="1934" spans="2:6">
      <c r="B1934" s="63"/>
      <c r="C1934" s="82"/>
      <c r="D1934" s="306"/>
      <c r="E1934" s="1619"/>
      <c r="F1934" s="1621"/>
    </row>
    <row r="1935" spans="2:6">
      <c r="B1935" s="63"/>
      <c r="C1935" s="82"/>
      <c r="D1935" s="306"/>
      <c r="E1935" s="1619"/>
      <c r="F1935" s="1621"/>
    </row>
    <row r="1936" spans="2:6">
      <c r="B1936" s="63"/>
      <c r="C1936" s="82"/>
      <c r="D1936" s="306"/>
      <c r="E1936" s="1619"/>
      <c r="F1936" s="1621"/>
    </row>
    <row r="1937" spans="2:6">
      <c r="B1937" s="63"/>
      <c r="C1937" s="82"/>
      <c r="D1937" s="306"/>
      <c r="E1937" s="1619"/>
      <c r="F1937" s="1621"/>
    </row>
    <row r="1938" spans="2:6">
      <c r="B1938" s="63"/>
      <c r="C1938" s="82"/>
      <c r="D1938" s="306"/>
      <c r="E1938" s="1619"/>
      <c r="F1938" s="1621"/>
    </row>
    <row r="1939" spans="2:6">
      <c r="B1939" s="63"/>
      <c r="C1939" s="82"/>
      <c r="D1939" s="306"/>
      <c r="E1939" s="1619"/>
      <c r="F1939" s="1621"/>
    </row>
    <row r="1940" spans="2:6">
      <c r="B1940" s="63"/>
      <c r="C1940" s="82"/>
      <c r="D1940" s="306"/>
      <c r="E1940" s="1619"/>
      <c r="F1940" s="1621"/>
    </row>
    <row r="1941" spans="2:6">
      <c r="B1941" s="63"/>
      <c r="C1941" s="82"/>
      <c r="D1941" s="306"/>
      <c r="E1941" s="1619"/>
      <c r="F1941" s="1621"/>
    </row>
    <row r="1942" spans="2:6">
      <c r="B1942" s="63"/>
      <c r="C1942" s="82"/>
      <c r="D1942" s="306"/>
      <c r="E1942" s="1619"/>
      <c r="F1942" s="1621"/>
    </row>
    <row r="1943" spans="2:6">
      <c r="B1943" s="63"/>
      <c r="C1943" s="82"/>
      <c r="D1943" s="306"/>
      <c r="E1943" s="1619"/>
      <c r="F1943" s="1621"/>
    </row>
    <row r="1944" spans="2:6">
      <c r="B1944" s="63"/>
      <c r="C1944" s="82"/>
      <c r="D1944" s="306"/>
      <c r="E1944" s="1619"/>
      <c r="F1944" s="1621"/>
    </row>
    <row r="1945" spans="2:6">
      <c r="B1945" s="63"/>
      <c r="C1945" s="82"/>
      <c r="D1945" s="306"/>
      <c r="E1945" s="1619"/>
      <c r="F1945" s="1621"/>
    </row>
    <row r="1946" spans="2:6">
      <c r="B1946" s="63"/>
      <c r="C1946" s="82"/>
      <c r="D1946" s="306"/>
      <c r="E1946" s="1619"/>
      <c r="F1946" s="1621"/>
    </row>
    <row r="1947" spans="2:6">
      <c r="B1947" s="63"/>
      <c r="C1947" s="82"/>
      <c r="D1947" s="306"/>
      <c r="E1947" s="1619"/>
      <c r="F1947" s="1621"/>
    </row>
    <row r="1948" spans="2:6">
      <c r="B1948" s="63"/>
      <c r="C1948" s="82"/>
      <c r="D1948" s="306"/>
      <c r="E1948" s="1619"/>
      <c r="F1948" s="1621"/>
    </row>
    <row r="1949" spans="2:6">
      <c r="B1949" s="63"/>
      <c r="C1949" s="82"/>
      <c r="D1949" s="306"/>
      <c r="E1949" s="1619"/>
      <c r="F1949" s="1621"/>
    </row>
    <row r="1950" spans="2:6">
      <c r="B1950" s="63"/>
      <c r="C1950" s="82"/>
      <c r="D1950" s="306"/>
      <c r="E1950" s="1619"/>
      <c r="F1950" s="1621"/>
    </row>
    <row r="1951" spans="2:6">
      <c r="B1951" s="63"/>
      <c r="C1951" s="82"/>
      <c r="D1951" s="306"/>
      <c r="E1951" s="1619"/>
      <c r="F1951" s="1621"/>
    </row>
    <row r="1952" spans="2:6">
      <c r="B1952" s="63"/>
      <c r="C1952" s="82"/>
      <c r="D1952" s="306"/>
      <c r="E1952" s="1619"/>
      <c r="F1952" s="1621"/>
    </row>
    <row r="1953" spans="2:6">
      <c r="B1953" s="63"/>
      <c r="C1953" s="82"/>
      <c r="D1953" s="306"/>
      <c r="E1953" s="1619"/>
      <c r="F1953" s="1621"/>
    </row>
    <row r="1954" spans="2:6">
      <c r="B1954" s="63"/>
      <c r="C1954" s="82"/>
      <c r="D1954" s="306"/>
      <c r="E1954" s="1619"/>
      <c r="F1954" s="1621"/>
    </row>
    <row r="1955" spans="2:6">
      <c r="B1955" s="63"/>
      <c r="C1955" s="82"/>
      <c r="D1955" s="306"/>
      <c r="E1955" s="1619"/>
      <c r="F1955" s="1621"/>
    </row>
    <row r="1956" spans="2:6">
      <c r="B1956" s="63"/>
      <c r="C1956" s="82"/>
      <c r="D1956" s="306"/>
      <c r="E1956" s="1619"/>
      <c r="F1956" s="1621"/>
    </row>
    <row r="1957" spans="2:6">
      <c r="B1957" s="63"/>
      <c r="C1957" s="82"/>
      <c r="D1957" s="306"/>
      <c r="E1957" s="1619"/>
      <c r="F1957" s="1621"/>
    </row>
    <row r="1958" spans="2:6">
      <c r="B1958" s="63"/>
      <c r="C1958" s="82"/>
      <c r="D1958" s="306"/>
      <c r="E1958" s="1619"/>
      <c r="F1958" s="1621"/>
    </row>
    <row r="1959" spans="2:6">
      <c r="B1959" s="63"/>
      <c r="C1959" s="82"/>
      <c r="D1959" s="306"/>
      <c r="E1959" s="1619"/>
      <c r="F1959" s="1621"/>
    </row>
    <row r="1960" spans="2:6">
      <c r="B1960" s="63"/>
      <c r="C1960" s="82"/>
      <c r="D1960" s="306"/>
      <c r="E1960" s="1619"/>
      <c r="F1960" s="1621"/>
    </row>
    <row r="1961" spans="2:6">
      <c r="B1961" s="63"/>
      <c r="C1961" s="82"/>
      <c r="D1961" s="306"/>
      <c r="E1961" s="1619"/>
      <c r="F1961" s="1621"/>
    </row>
    <row r="1962" spans="2:6">
      <c r="B1962" s="63"/>
      <c r="C1962" s="82"/>
      <c r="D1962" s="306"/>
      <c r="E1962" s="1619"/>
      <c r="F1962" s="1621"/>
    </row>
    <row r="1963" spans="2:6">
      <c r="B1963" s="63"/>
      <c r="C1963" s="82"/>
      <c r="D1963" s="306"/>
      <c r="E1963" s="1619"/>
      <c r="F1963" s="1621"/>
    </row>
    <row r="1964" spans="2:6">
      <c r="B1964" s="63"/>
      <c r="C1964" s="82"/>
      <c r="D1964" s="306"/>
      <c r="E1964" s="1619"/>
      <c r="F1964" s="1621"/>
    </row>
    <row r="1965" spans="2:6">
      <c r="B1965" s="63"/>
      <c r="C1965" s="82"/>
      <c r="D1965" s="306"/>
      <c r="E1965" s="1619"/>
      <c r="F1965" s="1621"/>
    </row>
    <row r="1966" spans="2:6">
      <c r="B1966" s="63"/>
      <c r="C1966" s="82"/>
      <c r="D1966" s="306"/>
      <c r="E1966" s="1619"/>
      <c r="F1966" s="1621"/>
    </row>
    <row r="1967" spans="2:6">
      <c r="B1967" s="63"/>
      <c r="C1967" s="82"/>
      <c r="D1967" s="306"/>
      <c r="E1967" s="1619"/>
      <c r="F1967" s="1621"/>
    </row>
    <row r="1968" spans="2:6">
      <c r="B1968" s="63"/>
      <c r="C1968" s="82"/>
      <c r="D1968" s="306"/>
      <c r="E1968" s="1619"/>
      <c r="F1968" s="1621"/>
    </row>
    <row r="1969" spans="2:6">
      <c r="B1969" s="63"/>
      <c r="C1969" s="82"/>
      <c r="D1969" s="306"/>
      <c r="E1969" s="1619"/>
      <c r="F1969" s="1621"/>
    </row>
    <row r="1970" spans="2:6">
      <c r="B1970" s="63"/>
      <c r="C1970" s="82"/>
      <c r="D1970" s="306"/>
      <c r="E1970" s="1619"/>
      <c r="F1970" s="1621"/>
    </row>
    <row r="1971" spans="2:6">
      <c r="B1971" s="63"/>
      <c r="C1971" s="82"/>
      <c r="D1971" s="306"/>
      <c r="E1971" s="1619"/>
      <c r="F1971" s="1621"/>
    </row>
    <row r="1972" spans="2:6">
      <c r="B1972" s="63"/>
      <c r="C1972" s="82"/>
      <c r="D1972" s="306"/>
      <c r="E1972" s="1619"/>
      <c r="F1972" s="1621"/>
    </row>
    <row r="1973" spans="2:6">
      <c r="B1973" s="63"/>
      <c r="C1973" s="82"/>
      <c r="D1973" s="306"/>
      <c r="E1973" s="1619"/>
      <c r="F1973" s="1621"/>
    </row>
    <row r="1974" spans="2:6">
      <c r="B1974" s="63"/>
      <c r="C1974" s="82"/>
      <c r="D1974" s="306"/>
      <c r="E1974" s="1619"/>
      <c r="F1974" s="1621"/>
    </row>
    <row r="1975" spans="2:6">
      <c r="B1975" s="63"/>
      <c r="C1975" s="82"/>
      <c r="D1975" s="306"/>
      <c r="E1975" s="1619"/>
      <c r="F1975" s="1621"/>
    </row>
    <row r="1976" spans="2:6">
      <c r="B1976" s="63"/>
      <c r="C1976" s="82"/>
      <c r="D1976" s="306"/>
      <c r="E1976" s="1619"/>
      <c r="F1976" s="1621"/>
    </row>
    <row r="1977" spans="2:6">
      <c r="B1977" s="63"/>
      <c r="C1977" s="82"/>
      <c r="D1977" s="306"/>
      <c r="E1977" s="1619"/>
      <c r="F1977" s="1621"/>
    </row>
    <row r="1978" spans="2:6">
      <c r="B1978" s="63"/>
      <c r="C1978" s="82"/>
      <c r="D1978" s="306"/>
      <c r="E1978" s="1619"/>
      <c r="F1978" s="1621"/>
    </row>
    <row r="1979" spans="2:6">
      <c r="B1979" s="63"/>
      <c r="C1979" s="82"/>
      <c r="D1979" s="306"/>
      <c r="E1979" s="1619"/>
      <c r="F1979" s="1621"/>
    </row>
    <row r="1980" spans="2:6">
      <c r="B1980" s="63"/>
      <c r="C1980" s="82"/>
      <c r="D1980" s="306"/>
      <c r="E1980" s="1619"/>
      <c r="F1980" s="1621"/>
    </row>
    <row r="1981" spans="2:6">
      <c r="B1981" s="63"/>
      <c r="C1981" s="82"/>
      <c r="D1981" s="306"/>
      <c r="E1981" s="1619"/>
      <c r="F1981" s="1621"/>
    </row>
    <row r="1982" spans="2:6">
      <c r="B1982" s="63"/>
      <c r="C1982" s="82"/>
      <c r="D1982" s="306"/>
      <c r="E1982" s="1619"/>
      <c r="F1982" s="1621"/>
    </row>
    <row r="1983" spans="2:6">
      <c r="B1983" s="63"/>
      <c r="C1983" s="82"/>
      <c r="D1983" s="306"/>
      <c r="E1983" s="1619"/>
      <c r="F1983" s="1621"/>
    </row>
    <row r="1984" spans="2:6">
      <c r="B1984" s="63"/>
      <c r="C1984" s="82"/>
      <c r="D1984" s="306"/>
      <c r="E1984" s="1619"/>
      <c r="F1984" s="1621"/>
    </row>
    <row r="1985" spans="2:6">
      <c r="B1985" s="63"/>
      <c r="C1985" s="82"/>
      <c r="D1985" s="306"/>
      <c r="E1985" s="1619"/>
      <c r="F1985" s="1621"/>
    </row>
    <row r="1986" spans="2:6">
      <c r="B1986" s="63"/>
      <c r="C1986" s="82"/>
      <c r="D1986" s="306"/>
      <c r="E1986" s="1619"/>
      <c r="F1986" s="1621"/>
    </row>
    <row r="1987" spans="2:6">
      <c r="B1987" s="63"/>
      <c r="C1987" s="82"/>
      <c r="D1987" s="306"/>
      <c r="E1987" s="1619"/>
      <c r="F1987" s="1621"/>
    </row>
    <row r="1988" spans="2:6">
      <c r="B1988" s="63"/>
      <c r="C1988" s="82"/>
      <c r="D1988" s="306"/>
      <c r="E1988" s="1619"/>
      <c r="F1988" s="1621"/>
    </row>
    <row r="1989" spans="2:6">
      <c r="B1989" s="63"/>
      <c r="C1989" s="82"/>
      <c r="D1989" s="306"/>
      <c r="E1989" s="1619"/>
      <c r="F1989" s="1621"/>
    </row>
    <row r="1990" spans="2:6">
      <c r="B1990" s="63"/>
      <c r="C1990" s="82"/>
      <c r="D1990" s="306"/>
      <c r="E1990" s="1619"/>
      <c r="F1990" s="1621"/>
    </row>
    <row r="1991" spans="2:6">
      <c r="B1991" s="63"/>
      <c r="C1991" s="82"/>
      <c r="D1991" s="306"/>
      <c r="E1991" s="1619"/>
      <c r="F1991" s="1621"/>
    </row>
    <row r="1992" spans="2:6">
      <c r="B1992" s="63"/>
      <c r="C1992" s="82"/>
      <c r="D1992" s="306"/>
      <c r="E1992" s="1619"/>
      <c r="F1992" s="1621"/>
    </row>
    <row r="1993" spans="2:6">
      <c r="B1993" s="63"/>
      <c r="C1993" s="82"/>
      <c r="D1993" s="306"/>
      <c r="E1993" s="1619"/>
      <c r="F1993" s="1621"/>
    </row>
    <row r="1994" spans="2:6">
      <c r="B1994" s="63"/>
      <c r="C1994" s="82"/>
      <c r="D1994" s="306"/>
      <c r="E1994" s="1619"/>
      <c r="F1994" s="1621"/>
    </row>
    <row r="1995" spans="2:6">
      <c r="B1995" s="63"/>
      <c r="C1995" s="82"/>
      <c r="D1995" s="306"/>
      <c r="E1995" s="1619"/>
      <c r="F1995" s="1621"/>
    </row>
    <row r="1996" spans="2:6">
      <c r="B1996" s="63"/>
      <c r="C1996" s="82"/>
      <c r="D1996" s="306"/>
      <c r="E1996" s="1619"/>
      <c r="F1996" s="1621"/>
    </row>
    <row r="1997" spans="2:6">
      <c r="B1997" s="63"/>
      <c r="C1997" s="82"/>
      <c r="D1997" s="306"/>
      <c r="E1997" s="1619"/>
      <c r="F1997" s="1621"/>
    </row>
    <row r="1998" spans="2:6">
      <c r="B1998" s="63"/>
      <c r="C1998" s="82"/>
      <c r="D1998" s="306"/>
      <c r="E1998" s="1619"/>
      <c r="F1998" s="1621"/>
    </row>
    <row r="1999" spans="2:6">
      <c r="B1999" s="63"/>
      <c r="C1999" s="82"/>
      <c r="D1999" s="306"/>
      <c r="E1999" s="1619"/>
      <c r="F1999" s="1621"/>
    </row>
    <row r="2000" spans="2:6">
      <c r="B2000" s="63"/>
      <c r="C2000" s="82"/>
      <c r="D2000" s="306"/>
      <c r="E2000" s="1619"/>
      <c r="F2000" s="1621"/>
    </row>
    <row r="2001" spans="2:6">
      <c r="B2001" s="63"/>
      <c r="C2001" s="82"/>
      <c r="D2001" s="306"/>
      <c r="E2001" s="1619"/>
      <c r="F2001" s="1621"/>
    </row>
    <row r="2002" spans="2:6">
      <c r="B2002" s="63"/>
      <c r="C2002" s="82"/>
      <c r="D2002" s="306"/>
      <c r="E2002" s="1619"/>
      <c r="F2002" s="1621"/>
    </row>
    <row r="2003" spans="2:6">
      <c r="B2003" s="63"/>
      <c r="C2003" s="82"/>
      <c r="D2003" s="306"/>
      <c r="E2003" s="1619"/>
      <c r="F2003" s="1621"/>
    </row>
    <row r="2004" spans="2:6">
      <c r="B2004" s="63"/>
      <c r="C2004" s="82"/>
      <c r="D2004" s="306"/>
      <c r="E2004" s="1619"/>
      <c r="F2004" s="1621"/>
    </row>
    <row r="2005" spans="2:6">
      <c r="B2005" s="63"/>
      <c r="C2005" s="82"/>
      <c r="D2005" s="306"/>
      <c r="E2005" s="1619"/>
      <c r="F2005" s="1621"/>
    </row>
    <row r="2006" spans="2:6">
      <c r="B2006" s="63"/>
      <c r="C2006" s="82"/>
      <c r="D2006" s="306"/>
      <c r="E2006" s="1619"/>
      <c r="F2006" s="1621"/>
    </row>
    <row r="2007" spans="2:6">
      <c r="B2007" s="63"/>
      <c r="C2007" s="82"/>
      <c r="D2007" s="306"/>
      <c r="E2007" s="1619"/>
      <c r="F2007" s="1621"/>
    </row>
    <row r="2008" spans="2:6">
      <c r="B2008" s="63"/>
      <c r="C2008" s="82"/>
      <c r="D2008" s="306"/>
      <c r="E2008" s="1619"/>
      <c r="F2008" s="1621"/>
    </row>
    <row r="2009" spans="2:6">
      <c r="B2009" s="63"/>
      <c r="C2009" s="82"/>
      <c r="D2009" s="306"/>
      <c r="E2009" s="1619"/>
      <c r="F2009" s="1621"/>
    </row>
    <row r="2010" spans="2:6">
      <c r="B2010" s="63"/>
      <c r="C2010" s="82"/>
      <c r="D2010" s="306"/>
      <c r="E2010" s="1619"/>
      <c r="F2010" s="1621"/>
    </row>
    <row r="2011" spans="2:6">
      <c r="B2011" s="63"/>
      <c r="C2011" s="82"/>
      <c r="D2011" s="306"/>
      <c r="E2011" s="1619"/>
      <c r="F2011" s="1621"/>
    </row>
    <row r="2012" spans="2:6">
      <c r="B2012" s="63"/>
      <c r="C2012" s="82"/>
      <c r="D2012" s="306"/>
      <c r="E2012" s="1619"/>
      <c r="F2012" s="1621"/>
    </row>
    <row r="2013" spans="2:6">
      <c r="B2013" s="63"/>
      <c r="C2013" s="82"/>
      <c r="D2013" s="306"/>
      <c r="E2013" s="1619"/>
      <c r="F2013" s="1621"/>
    </row>
    <row r="2014" spans="2:6">
      <c r="B2014" s="63"/>
      <c r="C2014" s="82"/>
      <c r="D2014" s="306"/>
      <c r="E2014" s="1619"/>
      <c r="F2014" s="1621"/>
    </row>
    <row r="2015" spans="2:6">
      <c r="B2015" s="63"/>
      <c r="C2015" s="82"/>
      <c r="D2015" s="306"/>
      <c r="E2015" s="1619"/>
      <c r="F2015" s="1621"/>
    </row>
    <row r="2016" spans="2:6">
      <c r="B2016" s="63"/>
      <c r="C2016" s="82"/>
      <c r="D2016" s="306"/>
      <c r="E2016" s="1619"/>
      <c r="F2016" s="1621"/>
    </row>
    <row r="2017" spans="2:6">
      <c r="B2017" s="63"/>
      <c r="C2017" s="82"/>
      <c r="D2017" s="306"/>
      <c r="E2017" s="1619"/>
      <c r="F2017" s="1621"/>
    </row>
    <row r="2018" spans="2:6">
      <c r="B2018" s="63"/>
      <c r="C2018" s="82"/>
      <c r="D2018" s="306"/>
      <c r="E2018" s="1619"/>
      <c r="F2018" s="1621"/>
    </row>
    <row r="2019" spans="2:6">
      <c r="B2019" s="63"/>
      <c r="C2019" s="82"/>
      <c r="D2019" s="306"/>
      <c r="E2019" s="1619"/>
      <c r="F2019" s="1621"/>
    </row>
    <row r="2020" spans="2:6">
      <c r="B2020" s="63"/>
      <c r="C2020" s="82"/>
      <c r="D2020" s="306"/>
      <c r="E2020" s="1619"/>
      <c r="F2020" s="1621"/>
    </row>
    <row r="2021" spans="2:6">
      <c r="B2021" s="63"/>
      <c r="C2021" s="82"/>
      <c r="D2021" s="306"/>
      <c r="E2021" s="1619"/>
      <c r="F2021" s="1621"/>
    </row>
    <row r="2022" spans="2:6">
      <c r="B2022" s="63"/>
      <c r="C2022" s="82"/>
      <c r="D2022" s="306"/>
      <c r="E2022" s="1619"/>
      <c r="F2022" s="1621"/>
    </row>
    <row r="2023" spans="2:6">
      <c r="B2023" s="63"/>
      <c r="C2023" s="82"/>
      <c r="D2023" s="306"/>
      <c r="E2023" s="1619"/>
      <c r="F2023" s="1621"/>
    </row>
    <row r="2024" spans="2:6">
      <c r="B2024" s="63"/>
      <c r="C2024" s="82"/>
      <c r="D2024" s="306"/>
      <c r="E2024" s="1619"/>
      <c r="F2024" s="1621"/>
    </row>
    <row r="2025" spans="2:6">
      <c r="B2025" s="63"/>
      <c r="C2025" s="82"/>
      <c r="D2025" s="306"/>
      <c r="E2025" s="1619"/>
      <c r="F2025" s="1621"/>
    </row>
    <row r="2026" spans="2:6">
      <c r="B2026" s="63"/>
      <c r="C2026" s="82"/>
      <c r="D2026" s="306"/>
      <c r="E2026" s="1619"/>
      <c r="F2026" s="1621"/>
    </row>
    <row r="2027" spans="2:6">
      <c r="B2027" s="63"/>
      <c r="C2027" s="82"/>
      <c r="D2027" s="306"/>
      <c r="E2027" s="1619"/>
      <c r="F2027" s="1621"/>
    </row>
    <row r="2028" spans="2:6">
      <c r="B2028" s="63"/>
      <c r="C2028" s="82"/>
      <c r="D2028" s="306"/>
      <c r="E2028" s="1619"/>
      <c r="F2028" s="1621"/>
    </row>
    <row r="2029" spans="2:6">
      <c r="B2029" s="63"/>
      <c r="C2029" s="82"/>
      <c r="D2029" s="306"/>
      <c r="E2029" s="1619"/>
      <c r="F2029" s="1621"/>
    </row>
    <row r="2030" spans="2:6">
      <c r="B2030" s="63"/>
      <c r="C2030" s="82"/>
      <c r="D2030" s="306"/>
      <c r="E2030" s="1619"/>
      <c r="F2030" s="1621"/>
    </row>
    <row r="2031" spans="2:6">
      <c r="B2031" s="63"/>
      <c r="C2031" s="82"/>
      <c r="D2031" s="306"/>
      <c r="E2031" s="1619"/>
      <c r="F2031" s="1621"/>
    </row>
    <row r="2032" spans="2:6">
      <c r="B2032" s="63"/>
      <c r="C2032" s="82"/>
      <c r="D2032" s="306"/>
      <c r="E2032" s="1619"/>
      <c r="F2032" s="1621"/>
    </row>
    <row r="2033" spans="2:6">
      <c r="B2033" s="63"/>
      <c r="C2033" s="82"/>
      <c r="D2033" s="306"/>
      <c r="E2033" s="1619"/>
      <c r="F2033" s="1621"/>
    </row>
    <row r="2034" spans="2:6">
      <c r="B2034" s="63"/>
      <c r="C2034" s="82"/>
      <c r="D2034" s="306"/>
      <c r="E2034" s="1619"/>
      <c r="F2034" s="1621"/>
    </row>
    <row r="2035" spans="2:6">
      <c r="B2035" s="63"/>
      <c r="C2035" s="82"/>
      <c r="D2035" s="306"/>
      <c r="E2035" s="1619"/>
      <c r="F2035" s="1621"/>
    </row>
    <row r="2036" spans="2:6">
      <c r="B2036" s="63"/>
      <c r="C2036" s="82"/>
      <c r="D2036" s="306"/>
      <c r="E2036" s="1619"/>
      <c r="F2036" s="1621"/>
    </row>
    <row r="2037" spans="2:6">
      <c r="B2037" s="63"/>
      <c r="C2037" s="82"/>
      <c r="D2037" s="306"/>
      <c r="E2037" s="1619"/>
      <c r="F2037" s="1621"/>
    </row>
    <row r="2038" spans="2:6">
      <c r="B2038" s="63"/>
      <c r="C2038" s="82"/>
      <c r="D2038" s="306"/>
      <c r="E2038" s="1619"/>
      <c r="F2038" s="1621"/>
    </row>
    <row r="2039" spans="2:6">
      <c r="B2039" s="63"/>
      <c r="C2039" s="82"/>
      <c r="D2039" s="306"/>
      <c r="E2039" s="1619"/>
      <c r="F2039" s="1621"/>
    </row>
    <row r="2040" spans="2:6">
      <c r="B2040" s="63"/>
      <c r="C2040" s="82"/>
      <c r="D2040" s="306"/>
      <c r="E2040" s="1619"/>
      <c r="F2040" s="1621"/>
    </row>
    <row r="2041" spans="2:6">
      <c r="B2041" s="63"/>
      <c r="C2041" s="82"/>
      <c r="D2041" s="306"/>
      <c r="E2041" s="1619"/>
      <c r="F2041" s="1621"/>
    </row>
    <row r="2042" spans="2:6">
      <c r="B2042" s="63"/>
      <c r="C2042" s="82"/>
      <c r="D2042" s="306"/>
      <c r="E2042" s="1619"/>
      <c r="F2042" s="1621"/>
    </row>
    <row r="2043" spans="2:6">
      <c r="B2043" s="63"/>
      <c r="C2043" s="82"/>
      <c r="D2043" s="306"/>
      <c r="E2043" s="1619"/>
      <c r="F2043" s="1621"/>
    </row>
    <row r="2044" spans="2:6">
      <c r="B2044" s="63"/>
      <c r="C2044" s="82"/>
      <c r="D2044" s="306"/>
      <c r="E2044" s="1619"/>
      <c r="F2044" s="1621"/>
    </row>
    <row r="2045" spans="2:6">
      <c r="B2045" s="63"/>
      <c r="C2045" s="82"/>
      <c r="D2045" s="306"/>
      <c r="E2045" s="1619"/>
      <c r="F2045" s="1621"/>
    </row>
    <row r="2046" spans="2:6">
      <c r="B2046" s="63"/>
      <c r="C2046" s="82"/>
      <c r="D2046" s="306"/>
      <c r="E2046" s="1619"/>
      <c r="F2046" s="1621"/>
    </row>
    <row r="2047" spans="2:6">
      <c r="B2047" s="63"/>
      <c r="C2047" s="82"/>
      <c r="D2047" s="306"/>
      <c r="E2047" s="1619"/>
      <c r="F2047" s="1621"/>
    </row>
    <row r="2048" spans="2:6">
      <c r="B2048" s="63"/>
      <c r="C2048" s="82"/>
      <c r="D2048" s="306"/>
      <c r="E2048" s="1619"/>
      <c r="F2048" s="1621"/>
    </row>
    <row r="2049" spans="2:6">
      <c r="B2049" s="63"/>
      <c r="C2049" s="82"/>
      <c r="D2049" s="306"/>
      <c r="E2049" s="1619"/>
      <c r="F2049" s="1621"/>
    </row>
    <row r="2050" spans="2:6">
      <c r="B2050" s="63"/>
      <c r="C2050" s="82"/>
      <c r="D2050" s="306"/>
      <c r="E2050" s="1619"/>
      <c r="F2050" s="1621"/>
    </row>
    <row r="2051" spans="2:6">
      <c r="B2051" s="63"/>
      <c r="C2051" s="82"/>
      <c r="D2051" s="306"/>
      <c r="E2051" s="1619"/>
      <c r="F2051" s="1621"/>
    </row>
    <row r="2052" spans="2:6">
      <c r="B2052" s="63"/>
      <c r="C2052" s="82"/>
      <c r="D2052" s="306"/>
      <c r="E2052" s="1619"/>
      <c r="F2052" s="1621"/>
    </row>
    <row r="2053" spans="2:6">
      <c r="B2053" s="63"/>
      <c r="C2053" s="82"/>
      <c r="D2053" s="306"/>
      <c r="E2053" s="1619"/>
      <c r="F2053" s="1621"/>
    </row>
    <row r="2054" spans="2:6">
      <c r="B2054" s="63"/>
      <c r="C2054" s="82"/>
      <c r="D2054" s="306"/>
      <c r="E2054" s="1619"/>
      <c r="F2054" s="1621"/>
    </row>
    <row r="2055" spans="2:6">
      <c r="B2055" s="63"/>
      <c r="C2055" s="82"/>
      <c r="D2055" s="306"/>
      <c r="E2055" s="1619"/>
      <c r="F2055" s="1621"/>
    </row>
    <row r="2056" spans="2:6">
      <c r="B2056" s="63"/>
      <c r="C2056" s="82"/>
      <c r="D2056" s="306"/>
      <c r="E2056" s="1619"/>
      <c r="F2056" s="1621"/>
    </row>
    <row r="2057" spans="2:6">
      <c r="B2057" s="63"/>
      <c r="C2057" s="82"/>
      <c r="D2057" s="306"/>
      <c r="E2057" s="1619"/>
      <c r="F2057" s="1621"/>
    </row>
    <row r="2058" spans="2:6">
      <c r="B2058" s="63"/>
      <c r="C2058" s="82"/>
      <c r="D2058" s="306"/>
      <c r="E2058" s="1619"/>
      <c r="F2058" s="1621"/>
    </row>
    <row r="2059" spans="2:6">
      <c r="B2059" s="63"/>
      <c r="C2059" s="82"/>
      <c r="D2059" s="306"/>
      <c r="E2059" s="1619"/>
      <c r="F2059" s="1621"/>
    </row>
    <row r="2060" spans="2:6">
      <c r="B2060" s="63"/>
      <c r="C2060" s="82"/>
      <c r="D2060" s="306"/>
      <c r="E2060" s="1619"/>
      <c r="F2060" s="1621"/>
    </row>
    <row r="2061" spans="2:6">
      <c r="B2061" s="63"/>
      <c r="C2061" s="82"/>
      <c r="D2061" s="306"/>
      <c r="E2061" s="1619"/>
      <c r="F2061" s="1621"/>
    </row>
    <row r="2062" spans="2:6">
      <c r="B2062" s="63"/>
      <c r="C2062" s="82"/>
      <c r="D2062" s="306"/>
      <c r="E2062" s="1619"/>
      <c r="F2062" s="1621"/>
    </row>
    <row r="2063" spans="2:6">
      <c r="B2063" s="63"/>
      <c r="C2063" s="82"/>
      <c r="D2063" s="306"/>
      <c r="E2063" s="1619"/>
      <c r="F2063" s="1621"/>
    </row>
    <row r="2064" spans="2:6">
      <c r="B2064" s="63"/>
      <c r="C2064" s="82"/>
      <c r="D2064" s="306"/>
      <c r="E2064" s="1619"/>
      <c r="F2064" s="1621"/>
    </row>
    <row r="2065" spans="2:6">
      <c r="B2065" s="63"/>
      <c r="C2065" s="82"/>
      <c r="D2065" s="306"/>
      <c r="E2065" s="1619"/>
      <c r="F2065" s="1621"/>
    </row>
    <row r="2066" spans="2:6">
      <c r="B2066" s="63"/>
      <c r="C2066" s="82"/>
      <c r="D2066" s="306"/>
      <c r="E2066" s="1619"/>
      <c r="F2066" s="1621"/>
    </row>
    <row r="2067" spans="2:6">
      <c r="B2067" s="63"/>
      <c r="C2067" s="82"/>
      <c r="D2067" s="306"/>
      <c r="E2067" s="1619"/>
      <c r="F2067" s="1621"/>
    </row>
    <row r="2068" spans="2:6">
      <c r="B2068" s="63"/>
      <c r="C2068" s="82"/>
      <c r="D2068" s="306"/>
      <c r="E2068" s="1619"/>
      <c r="F2068" s="1621"/>
    </row>
    <row r="2069" spans="2:6">
      <c r="B2069" s="63"/>
      <c r="C2069" s="82"/>
      <c r="D2069" s="306"/>
      <c r="E2069" s="1619"/>
      <c r="F2069" s="1621"/>
    </row>
    <row r="2070" spans="2:6">
      <c r="B2070" s="63"/>
      <c r="C2070" s="82"/>
      <c r="D2070" s="306"/>
      <c r="E2070" s="1619"/>
      <c r="F2070" s="1621"/>
    </row>
    <row r="2071" spans="2:6">
      <c r="B2071" s="63"/>
      <c r="C2071" s="82"/>
      <c r="D2071" s="306"/>
      <c r="E2071" s="1619"/>
      <c r="F2071" s="1621"/>
    </row>
    <row r="2072" spans="2:6">
      <c r="B2072" s="63"/>
      <c r="C2072" s="82"/>
      <c r="D2072" s="306"/>
      <c r="E2072" s="1619"/>
      <c r="F2072" s="1621"/>
    </row>
    <row r="2073" spans="2:6">
      <c r="B2073" s="63"/>
      <c r="C2073" s="82"/>
      <c r="D2073" s="306"/>
      <c r="E2073" s="1619"/>
      <c r="F2073" s="1621"/>
    </row>
    <row r="2074" spans="2:6">
      <c r="B2074" s="63"/>
      <c r="C2074" s="82"/>
      <c r="D2074" s="306"/>
      <c r="E2074" s="1619"/>
      <c r="F2074" s="1621"/>
    </row>
    <row r="2075" spans="2:6">
      <c r="B2075" s="63"/>
      <c r="C2075" s="82"/>
      <c r="D2075" s="306"/>
      <c r="E2075" s="1619"/>
      <c r="F2075" s="1621"/>
    </row>
    <row r="2076" spans="2:6">
      <c r="B2076" s="63"/>
      <c r="C2076" s="82"/>
      <c r="D2076" s="306"/>
      <c r="E2076" s="1619"/>
      <c r="F2076" s="1621"/>
    </row>
    <row r="2077" spans="2:6">
      <c r="B2077" s="63"/>
      <c r="C2077" s="82"/>
      <c r="D2077" s="306"/>
      <c r="E2077" s="1619"/>
      <c r="F2077" s="1621"/>
    </row>
    <row r="2078" spans="2:6">
      <c r="B2078" s="63"/>
      <c r="C2078" s="82"/>
      <c r="D2078" s="306"/>
      <c r="E2078" s="1619"/>
      <c r="F2078" s="1621"/>
    </row>
    <row r="2079" spans="2:6">
      <c r="B2079" s="63"/>
      <c r="C2079" s="82"/>
      <c r="D2079" s="306"/>
      <c r="E2079" s="1619"/>
      <c r="F2079" s="1621"/>
    </row>
    <row r="2080" spans="2:6">
      <c r="B2080" s="63"/>
      <c r="C2080" s="82"/>
      <c r="D2080" s="306"/>
      <c r="E2080" s="1619"/>
      <c r="F2080" s="1621"/>
    </row>
    <row r="2081" spans="2:6">
      <c r="B2081" s="63"/>
      <c r="C2081" s="82"/>
      <c r="D2081" s="306"/>
      <c r="E2081" s="1619"/>
      <c r="F2081" s="1621"/>
    </row>
    <row r="2082" spans="2:6">
      <c r="B2082" s="63"/>
      <c r="C2082" s="82"/>
      <c r="D2082" s="306"/>
      <c r="E2082" s="1619"/>
      <c r="F2082" s="1621"/>
    </row>
    <row r="2083" spans="2:6">
      <c r="B2083" s="63"/>
      <c r="C2083" s="82"/>
      <c r="D2083" s="306"/>
      <c r="E2083" s="1619"/>
      <c r="F2083" s="1621"/>
    </row>
    <row r="2084" spans="2:6">
      <c r="B2084" s="63"/>
      <c r="C2084" s="82"/>
      <c r="D2084" s="306"/>
      <c r="E2084" s="1619"/>
      <c r="F2084" s="1621"/>
    </row>
    <row r="2085" spans="2:6">
      <c r="B2085" s="63"/>
      <c r="C2085" s="82"/>
      <c r="D2085" s="306"/>
      <c r="E2085" s="1619"/>
      <c r="F2085" s="1621"/>
    </row>
    <row r="2086" spans="2:6">
      <c r="B2086" s="63"/>
      <c r="C2086" s="82"/>
      <c r="D2086" s="306"/>
      <c r="E2086" s="1619"/>
      <c r="F2086" s="1621"/>
    </row>
    <row r="2087" spans="2:6">
      <c r="B2087" s="63"/>
      <c r="C2087" s="82"/>
      <c r="D2087" s="306"/>
      <c r="E2087" s="1619"/>
      <c r="F2087" s="1621"/>
    </row>
    <row r="2088" spans="2:6">
      <c r="B2088" s="63"/>
      <c r="C2088" s="82"/>
      <c r="D2088" s="306"/>
      <c r="E2088" s="1619"/>
      <c r="F2088" s="1621"/>
    </row>
    <row r="2089" spans="2:6">
      <c r="B2089" s="63"/>
      <c r="C2089" s="82"/>
      <c r="D2089" s="306"/>
      <c r="E2089" s="1619"/>
      <c r="F2089" s="1621"/>
    </row>
    <row r="2090" spans="2:6">
      <c r="B2090" s="63"/>
      <c r="C2090" s="82"/>
      <c r="D2090" s="306"/>
      <c r="E2090" s="1619"/>
      <c r="F2090" s="1621"/>
    </row>
    <row r="2091" spans="2:6">
      <c r="B2091" s="63"/>
      <c r="C2091" s="82"/>
      <c r="D2091" s="306"/>
      <c r="E2091" s="1619"/>
      <c r="F2091" s="1621"/>
    </row>
    <row r="2092" spans="2:6">
      <c r="B2092" s="63"/>
      <c r="C2092" s="82"/>
      <c r="D2092" s="306"/>
      <c r="E2092" s="1619"/>
      <c r="F2092" s="1621"/>
    </row>
    <row r="2093" spans="2:6">
      <c r="B2093" s="63"/>
      <c r="C2093" s="82"/>
      <c r="D2093" s="306"/>
      <c r="E2093" s="1619"/>
      <c r="F2093" s="1621"/>
    </row>
    <row r="2094" spans="2:6">
      <c r="B2094" s="63"/>
      <c r="C2094" s="82"/>
      <c r="D2094" s="306"/>
      <c r="E2094" s="1619"/>
      <c r="F2094" s="1621"/>
    </row>
    <row r="2095" spans="2:6">
      <c r="B2095" s="63"/>
      <c r="C2095" s="82"/>
      <c r="D2095" s="306"/>
      <c r="E2095" s="1619"/>
      <c r="F2095" s="1621"/>
    </row>
    <row r="2096" spans="2:6">
      <c r="B2096" s="63"/>
      <c r="C2096" s="82"/>
      <c r="D2096" s="306"/>
      <c r="E2096" s="1619"/>
      <c r="F2096" s="1621"/>
    </row>
    <row r="2097" spans="2:6">
      <c r="B2097" s="63"/>
      <c r="C2097" s="82"/>
      <c r="D2097" s="306"/>
      <c r="E2097" s="1619"/>
      <c r="F2097" s="1621"/>
    </row>
    <row r="2098" spans="2:6">
      <c r="B2098" s="63"/>
      <c r="C2098" s="82"/>
      <c r="D2098" s="306"/>
      <c r="E2098" s="1619"/>
      <c r="F2098" s="1621"/>
    </row>
    <row r="2099" spans="2:6">
      <c r="B2099" s="63"/>
      <c r="C2099" s="82"/>
      <c r="D2099" s="306"/>
      <c r="E2099" s="1619"/>
      <c r="F2099" s="1621"/>
    </row>
    <row r="2100" spans="2:6">
      <c r="B2100" s="63"/>
      <c r="C2100" s="82"/>
      <c r="D2100" s="306"/>
      <c r="E2100" s="1619"/>
      <c r="F2100" s="1621"/>
    </row>
    <row r="2101" spans="2:6">
      <c r="B2101" s="63"/>
      <c r="C2101" s="82"/>
      <c r="D2101" s="306"/>
      <c r="E2101" s="1619"/>
      <c r="F2101" s="1621"/>
    </row>
    <row r="2102" spans="2:6">
      <c r="B2102" s="63"/>
      <c r="C2102" s="82"/>
      <c r="D2102" s="306"/>
      <c r="E2102" s="1619"/>
      <c r="F2102" s="1621"/>
    </row>
    <row r="2103" spans="2:6">
      <c r="B2103" s="63"/>
      <c r="C2103" s="82"/>
      <c r="D2103" s="306"/>
      <c r="E2103" s="1619"/>
      <c r="F2103" s="1621"/>
    </row>
    <row r="2104" spans="2:6">
      <c r="B2104" s="63"/>
      <c r="C2104" s="82"/>
      <c r="D2104" s="306"/>
      <c r="E2104" s="1619"/>
      <c r="F2104" s="1621"/>
    </row>
    <row r="2105" spans="2:6">
      <c r="B2105" s="63"/>
      <c r="C2105" s="82"/>
      <c r="D2105" s="306"/>
      <c r="E2105" s="1619"/>
      <c r="F2105" s="1621"/>
    </row>
    <row r="2106" spans="2:6">
      <c r="B2106" s="63"/>
      <c r="C2106" s="82"/>
      <c r="D2106" s="306"/>
      <c r="E2106" s="1619"/>
      <c r="F2106" s="1621"/>
    </row>
    <row r="2107" spans="2:6">
      <c r="B2107" s="63"/>
      <c r="C2107" s="82"/>
      <c r="D2107" s="306"/>
      <c r="E2107" s="1619"/>
      <c r="F2107" s="1621"/>
    </row>
    <row r="2108" spans="2:6">
      <c r="B2108" s="63"/>
      <c r="C2108" s="82"/>
      <c r="D2108" s="306"/>
      <c r="E2108" s="1619"/>
      <c r="F2108" s="1621"/>
    </row>
    <row r="2109" spans="2:6">
      <c r="B2109" s="63"/>
      <c r="C2109" s="82"/>
      <c r="D2109" s="306"/>
      <c r="E2109" s="1619"/>
      <c r="F2109" s="1621"/>
    </row>
    <row r="2110" spans="2:6">
      <c r="B2110" s="63"/>
      <c r="C2110" s="82"/>
      <c r="D2110" s="306"/>
      <c r="E2110" s="1619"/>
      <c r="F2110" s="1621"/>
    </row>
    <row r="2111" spans="2:6">
      <c r="B2111" s="63"/>
      <c r="C2111" s="82"/>
      <c r="D2111" s="306"/>
      <c r="E2111" s="1619"/>
      <c r="F2111" s="1621"/>
    </row>
    <row r="2112" spans="2:6">
      <c r="B2112" s="63"/>
      <c r="C2112" s="82"/>
      <c r="D2112" s="306"/>
      <c r="E2112" s="1619"/>
      <c r="F2112" s="1621"/>
    </row>
    <row r="2113" spans="2:6">
      <c r="B2113" s="63"/>
      <c r="C2113" s="82"/>
      <c r="D2113" s="306"/>
      <c r="E2113" s="1619"/>
      <c r="F2113" s="1621"/>
    </row>
    <row r="2114" spans="2:6">
      <c r="B2114" s="63"/>
      <c r="C2114" s="82"/>
      <c r="D2114" s="306"/>
      <c r="E2114" s="1619"/>
      <c r="F2114" s="1621"/>
    </row>
    <row r="2115" spans="2:6">
      <c r="B2115" s="63"/>
      <c r="C2115" s="82"/>
      <c r="D2115" s="306"/>
      <c r="E2115" s="1619"/>
      <c r="F2115" s="1621"/>
    </row>
    <row r="2116" spans="2:6">
      <c r="B2116" s="63"/>
      <c r="C2116" s="82"/>
      <c r="D2116" s="306"/>
      <c r="E2116" s="1619"/>
      <c r="F2116" s="1621"/>
    </row>
    <row r="2117" spans="2:6">
      <c r="B2117" s="63"/>
      <c r="C2117" s="82"/>
      <c r="D2117" s="306"/>
      <c r="E2117" s="1619"/>
      <c r="F2117" s="1621"/>
    </row>
    <row r="2118" spans="2:6">
      <c r="B2118" s="63"/>
      <c r="C2118" s="82"/>
      <c r="D2118" s="306"/>
      <c r="E2118" s="1619"/>
      <c r="F2118" s="1621"/>
    </row>
    <row r="2119" spans="2:6">
      <c r="B2119" s="63"/>
      <c r="C2119" s="82"/>
      <c r="D2119" s="306"/>
      <c r="E2119" s="1619"/>
      <c r="F2119" s="1621"/>
    </row>
    <row r="2120" spans="2:6">
      <c r="B2120" s="63"/>
      <c r="C2120" s="82"/>
      <c r="D2120" s="306"/>
      <c r="E2120" s="1619"/>
      <c r="F2120" s="1621"/>
    </row>
    <row r="2121" spans="2:6">
      <c r="B2121" s="63"/>
      <c r="C2121" s="82"/>
      <c r="D2121" s="306"/>
      <c r="E2121" s="1619"/>
      <c r="F2121" s="1621"/>
    </row>
    <row r="2122" spans="2:6">
      <c r="B2122" s="63"/>
      <c r="C2122" s="82"/>
      <c r="D2122" s="306"/>
      <c r="E2122" s="1619"/>
      <c r="F2122" s="1621"/>
    </row>
    <row r="2123" spans="2:6">
      <c r="B2123" s="63"/>
      <c r="C2123" s="82"/>
      <c r="D2123" s="306"/>
      <c r="E2123" s="1619"/>
      <c r="F2123" s="1621"/>
    </row>
    <row r="2124" spans="2:6">
      <c r="B2124" s="63"/>
      <c r="C2124" s="82"/>
      <c r="D2124" s="306"/>
      <c r="E2124" s="1619"/>
      <c r="F2124" s="1621"/>
    </row>
    <row r="2125" spans="2:6">
      <c r="B2125" s="63"/>
      <c r="C2125" s="82"/>
      <c r="D2125" s="306"/>
      <c r="E2125" s="1619"/>
      <c r="F2125" s="1621"/>
    </row>
    <row r="2126" spans="2:6">
      <c r="B2126" s="63"/>
      <c r="C2126" s="82"/>
      <c r="D2126" s="306"/>
      <c r="E2126" s="1619"/>
      <c r="F2126" s="1621"/>
    </row>
    <row r="2127" spans="2:6">
      <c r="B2127" s="63"/>
      <c r="C2127" s="82"/>
      <c r="D2127" s="306"/>
      <c r="E2127" s="1619"/>
      <c r="F2127" s="1621"/>
    </row>
    <row r="2128" spans="2:6">
      <c r="B2128" s="63"/>
      <c r="C2128" s="82"/>
      <c r="D2128" s="306"/>
      <c r="E2128" s="1619"/>
      <c r="F2128" s="1621"/>
    </row>
    <row r="2129" spans="2:6">
      <c r="B2129" s="63"/>
      <c r="C2129" s="82"/>
      <c r="D2129" s="306"/>
      <c r="E2129" s="1619"/>
      <c r="F2129" s="1621"/>
    </row>
    <row r="2130" spans="2:6">
      <c r="B2130" s="63"/>
      <c r="C2130" s="82"/>
      <c r="D2130" s="306"/>
      <c r="E2130" s="1619"/>
      <c r="F2130" s="1621"/>
    </row>
    <row r="2131" spans="2:6">
      <c r="B2131" s="63"/>
      <c r="C2131" s="82"/>
      <c r="D2131" s="306"/>
      <c r="E2131" s="1619"/>
      <c r="F2131" s="1621"/>
    </row>
    <row r="2132" spans="2:6">
      <c r="B2132" s="63"/>
      <c r="C2132" s="82"/>
      <c r="D2132" s="306"/>
      <c r="E2132" s="1619"/>
      <c r="F2132" s="1621"/>
    </row>
    <row r="2133" spans="2:6">
      <c r="B2133" s="63"/>
      <c r="C2133" s="82"/>
      <c r="D2133" s="306"/>
      <c r="E2133" s="1619"/>
      <c r="F2133" s="1621"/>
    </row>
    <row r="2134" spans="2:6">
      <c r="B2134" s="63"/>
      <c r="C2134" s="82"/>
      <c r="D2134" s="306"/>
      <c r="E2134" s="1619"/>
      <c r="F2134" s="1621"/>
    </row>
    <row r="2135" spans="2:6">
      <c r="B2135" s="63"/>
      <c r="C2135" s="82"/>
      <c r="D2135" s="306"/>
      <c r="E2135" s="1619"/>
      <c r="F2135" s="1621"/>
    </row>
    <row r="2136" spans="2:6">
      <c r="B2136" s="63"/>
      <c r="C2136" s="82"/>
      <c r="D2136" s="306"/>
      <c r="E2136" s="1619"/>
      <c r="F2136" s="1621"/>
    </row>
    <row r="2137" spans="2:6">
      <c r="B2137" s="63"/>
      <c r="C2137" s="82"/>
      <c r="D2137" s="306"/>
      <c r="E2137" s="1619"/>
      <c r="F2137" s="1621"/>
    </row>
    <row r="2138" spans="2:6">
      <c r="B2138" s="63"/>
      <c r="C2138" s="82"/>
      <c r="D2138" s="306"/>
      <c r="E2138" s="1619"/>
      <c r="F2138" s="1621"/>
    </row>
    <row r="2139" spans="2:6">
      <c r="B2139" s="63"/>
      <c r="C2139" s="82"/>
      <c r="D2139" s="306"/>
      <c r="E2139" s="1619"/>
      <c r="F2139" s="1621"/>
    </row>
    <row r="2140" spans="2:6">
      <c r="B2140" s="63"/>
      <c r="C2140" s="82"/>
      <c r="D2140" s="306"/>
      <c r="E2140" s="1619"/>
      <c r="F2140" s="1621"/>
    </row>
    <row r="2141" spans="2:6">
      <c r="B2141" s="63"/>
      <c r="C2141" s="82"/>
      <c r="D2141" s="306"/>
      <c r="E2141" s="1619"/>
      <c r="F2141" s="1621"/>
    </row>
    <row r="2142" spans="2:6">
      <c r="B2142" s="63"/>
      <c r="C2142" s="82"/>
      <c r="D2142" s="306"/>
      <c r="E2142" s="1619"/>
      <c r="F2142" s="1621"/>
    </row>
    <row r="2143" spans="2:6">
      <c r="B2143" s="63"/>
      <c r="C2143" s="82"/>
      <c r="D2143" s="306"/>
      <c r="E2143" s="1619"/>
      <c r="F2143" s="1621"/>
    </row>
    <row r="2144" spans="2:6">
      <c r="B2144" s="63"/>
      <c r="C2144" s="82"/>
      <c r="D2144" s="306"/>
      <c r="E2144" s="1619"/>
      <c r="F2144" s="1621"/>
    </row>
    <row r="2145" spans="2:6">
      <c r="B2145" s="63"/>
      <c r="C2145" s="82"/>
      <c r="D2145" s="306"/>
      <c r="E2145" s="1619"/>
      <c r="F2145" s="1621"/>
    </row>
    <row r="2146" spans="2:6">
      <c r="B2146" s="63"/>
      <c r="C2146" s="82"/>
      <c r="D2146" s="306"/>
      <c r="E2146" s="1619"/>
      <c r="F2146" s="1621"/>
    </row>
    <row r="2147" spans="2:6">
      <c r="B2147" s="63"/>
      <c r="C2147" s="82"/>
      <c r="D2147" s="306"/>
      <c r="E2147" s="1619"/>
      <c r="F2147" s="1621"/>
    </row>
    <row r="2148" spans="2:6">
      <c r="B2148" s="63"/>
      <c r="C2148" s="82"/>
      <c r="D2148" s="306"/>
      <c r="E2148" s="1619"/>
      <c r="F2148" s="1621"/>
    </row>
    <row r="2149" spans="2:6">
      <c r="B2149" s="63"/>
      <c r="C2149" s="82"/>
      <c r="D2149" s="306"/>
      <c r="E2149" s="1619"/>
      <c r="F2149" s="1621"/>
    </row>
    <row r="2150" spans="2:6">
      <c r="B2150" s="63"/>
      <c r="C2150" s="82"/>
      <c r="D2150" s="306"/>
      <c r="E2150" s="1619"/>
      <c r="F2150" s="1621"/>
    </row>
    <row r="2151" spans="2:6">
      <c r="B2151" s="63"/>
      <c r="C2151" s="82"/>
      <c r="D2151" s="306"/>
      <c r="E2151" s="1619"/>
      <c r="F2151" s="1621"/>
    </row>
    <row r="2152" spans="2:6">
      <c r="B2152" s="63"/>
      <c r="C2152" s="82"/>
      <c r="D2152" s="306"/>
      <c r="E2152" s="1619"/>
      <c r="F2152" s="1621"/>
    </row>
    <row r="2153" spans="2:6">
      <c r="B2153" s="63"/>
      <c r="C2153" s="82"/>
      <c r="D2153" s="306"/>
      <c r="E2153" s="1619"/>
      <c r="F2153" s="1621"/>
    </row>
    <row r="2154" spans="2:6">
      <c r="B2154" s="63"/>
      <c r="C2154" s="82"/>
      <c r="D2154" s="306"/>
      <c r="E2154" s="1619"/>
      <c r="F2154" s="1621"/>
    </row>
    <row r="2155" spans="2:6">
      <c r="B2155" s="63"/>
      <c r="C2155" s="82"/>
      <c r="D2155" s="306"/>
      <c r="E2155" s="1619"/>
      <c r="F2155" s="1621"/>
    </row>
    <row r="2156" spans="2:6">
      <c r="B2156" s="63"/>
      <c r="C2156" s="82"/>
      <c r="D2156" s="306"/>
      <c r="E2156" s="1619"/>
      <c r="F2156" s="1621"/>
    </row>
    <row r="2157" spans="2:6">
      <c r="B2157" s="63"/>
      <c r="C2157" s="82"/>
      <c r="D2157" s="306"/>
      <c r="E2157" s="1619"/>
      <c r="F2157" s="1621"/>
    </row>
    <row r="2158" spans="2:6">
      <c r="B2158" s="63"/>
      <c r="C2158" s="82"/>
      <c r="D2158" s="306"/>
      <c r="E2158" s="1619"/>
      <c r="F2158" s="1621"/>
    </row>
    <row r="2159" spans="2:6">
      <c r="B2159" s="63"/>
      <c r="C2159" s="82"/>
      <c r="D2159" s="306"/>
      <c r="E2159" s="1619"/>
      <c r="F2159" s="1621"/>
    </row>
    <row r="2160" spans="2:6">
      <c r="B2160" s="63"/>
      <c r="C2160" s="82"/>
      <c r="D2160" s="306"/>
      <c r="E2160" s="1619"/>
      <c r="F2160" s="1621"/>
    </row>
    <row r="2161" spans="2:6">
      <c r="B2161" s="63"/>
      <c r="C2161" s="82"/>
      <c r="D2161" s="306"/>
      <c r="E2161" s="1619"/>
      <c r="F2161" s="1621"/>
    </row>
    <row r="2162" spans="2:6">
      <c r="B2162" s="63"/>
      <c r="C2162" s="82"/>
      <c r="D2162" s="306"/>
      <c r="E2162" s="1619"/>
      <c r="F2162" s="1621"/>
    </row>
    <row r="2163" spans="2:6">
      <c r="B2163" s="63"/>
      <c r="C2163" s="82"/>
      <c r="D2163" s="306"/>
      <c r="E2163" s="1619"/>
      <c r="F2163" s="1621"/>
    </row>
    <row r="2164" spans="2:6">
      <c r="B2164" s="63"/>
      <c r="C2164" s="82"/>
      <c r="D2164" s="306"/>
      <c r="E2164" s="1619"/>
      <c r="F2164" s="1621"/>
    </row>
    <row r="2165" spans="2:6">
      <c r="B2165" s="63"/>
      <c r="C2165" s="82"/>
      <c r="D2165" s="306"/>
      <c r="E2165" s="1619"/>
      <c r="F2165" s="1621"/>
    </row>
    <row r="2166" spans="2:6">
      <c r="B2166" s="63"/>
      <c r="C2166" s="82"/>
      <c r="D2166" s="306"/>
      <c r="E2166" s="1619"/>
      <c r="F2166" s="1621"/>
    </row>
    <row r="2167" spans="2:6">
      <c r="B2167" s="63"/>
      <c r="C2167" s="82"/>
      <c r="D2167" s="306"/>
      <c r="E2167" s="1619"/>
      <c r="F2167" s="1621"/>
    </row>
    <row r="2168" spans="2:6">
      <c r="B2168" s="63"/>
      <c r="C2168" s="82"/>
      <c r="D2168" s="306"/>
      <c r="E2168" s="1619"/>
      <c r="F2168" s="1621"/>
    </row>
    <row r="2169" spans="2:6">
      <c r="B2169" s="63"/>
      <c r="C2169" s="82"/>
      <c r="D2169" s="306"/>
      <c r="E2169" s="1619"/>
      <c r="F2169" s="1621"/>
    </row>
    <row r="2170" spans="2:6">
      <c r="B2170" s="63"/>
      <c r="C2170" s="82"/>
      <c r="D2170" s="306"/>
      <c r="E2170" s="1619"/>
      <c r="F2170" s="1621"/>
    </row>
    <row r="2171" spans="2:6">
      <c r="B2171" s="63"/>
      <c r="C2171" s="82"/>
      <c r="D2171" s="306"/>
      <c r="E2171" s="1619"/>
      <c r="F2171" s="1621"/>
    </row>
    <row r="2172" spans="2:6">
      <c r="B2172" s="63"/>
      <c r="C2172" s="82"/>
      <c r="D2172" s="306"/>
      <c r="E2172" s="1619"/>
      <c r="F2172" s="1621"/>
    </row>
    <row r="2173" spans="2:6">
      <c r="B2173" s="63"/>
      <c r="C2173" s="82"/>
      <c r="D2173" s="306"/>
      <c r="E2173" s="1619"/>
      <c r="F2173" s="1621"/>
    </row>
    <row r="2174" spans="2:6">
      <c r="B2174" s="63"/>
      <c r="C2174" s="82"/>
      <c r="D2174" s="306"/>
      <c r="E2174" s="1619"/>
      <c r="F2174" s="1621"/>
    </row>
    <row r="2175" spans="2:6">
      <c r="B2175" s="63"/>
      <c r="C2175" s="82"/>
      <c r="D2175" s="306"/>
      <c r="E2175" s="1619"/>
      <c r="F2175" s="1621"/>
    </row>
    <row r="2176" spans="2:6">
      <c r="B2176" s="63"/>
      <c r="C2176" s="82"/>
      <c r="D2176" s="306"/>
      <c r="E2176" s="1619"/>
      <c r="F2176" s="1621"/>
    </row>
    <row r="2177" spans="2:6">
      <c r="B2177" s="63"/>
      <c r="C2177" s="82"/>
      <c r="D2177" s="306"/>
      <c r="E2177" s="1619"/>
      <c r="F2177" s="1621"/>
    </row>
    <row r="2178" spans="2:6">
      <c r="B2178" s="63"/>
      <c r="C2178" s="82"/>
      <c r="D2178" s="306"/>
      <c r="E2178" s="1619"/>
      <c r="F2178" s="1621"/>
    </row>
    <row r="2179" spans="2:6">
      <c r="B2179" s="63"/>
      <c r="C2179" s="82"/>
      <c r="D2179" s="306"/>
      <c r="E2179" s="1619"/>
      <c r="F2179" s="1621"/>
    </row>
    <row r="2180" spans="2:6">
      <c r="B2180" s="63"/>
      <c r="C2180" s="82"/>
      <c r="D2180" s="306"/>
      <c r="E2180" s="1619"/>
      <c r="F2180" s="1621"/>
    </row>
    <row r="2181" spans="2:6">
      <c r="B2181" s="63"/>
      <c r="C2181" s="82"/>
      <c r="D2181" s="306"/>
      <c r="E2181" s="1619"/>
      <c r="F2181" s="1621"/>
    </row>
    <row r="2182" spans="2:6">
      <c r="B2182" s="63"/>
      <c r="C2182" s="82"/>
      <c r="D2182" s="306"/>
      <c r="E2182" s="1619"/>
      <c r="F2182" s="1621"/>
    </row>
    <row r="2183" spans="2:6">
      <c r="B2183" s="63"/>
      <c r="C2183" s="82"/>
      <c r="D2183" s="306"/>
      <c r="E2183" s="1619"/>
      <c r="F2183" s="1621"/>
    </row>
    <row r="2184" spans="2:6">
      <c r="B2184" s="63"/>
      <c r="C2184" s="82"/>
      <c r="D2184" s="306"/>
      <c r="E2184" s="1619"/>
      <c r="F2184" s="1621"/>
    </row>
    <row r="2185" spans="2:6">
      <c r="B2185" s="63"/>
      <c r="C2185" s="82"/>
      <c r="D2185" s="306"/>
      <c r="E2185" s="1619"/>
      <c r="F2185" s="1621"/>
    </row>
    <row r="2186" spans="2:6">
      <c r="B2186" s="63"/>
      <c r="C2186" s="82"/>
      <c r="D2186" s="306"/>
      <c r="E2186" s="1619"/>
      <c r="F2186" s="1621"/>
    </row>
    <row r="2187" spans="2:6">
      <c r="B2187" s="63"/>
      <c r="C2187" s="82"/>
      <c r="D2187" s="306"/>
      <c r="E2187" s="1619"/>
      <c r="F2187" s="1621"/>
    </row>
    <row r="2188" spans="2:6">
      <c r="B2188" s="63"/>
      <c r="C2188" s="82"/>
      <c r="D2188" s="306"/>
      <c r="E2188" s="1619"/>
      <c r="F2188" s="1621"/>
    </row>
    <row r="2189" spans="2:6">
      <c r="B2189" s="63"/>
      <c r="C2189" s="82"/>
      <c r="D2189" s="306"/>
      <c r="E2189" s="1619"/>
      <c r="F2189" s="1621"/>
    </row>
    <row r="2190" spans="2:6">
      <c r="B2190" s="63"/>
      <c r="C2190" s="82"/>
      <c r="D2190" s="306"/>
      <c r="E2190" s="1619"/>
      <c r="F2190" s="1621"/>
    </row>
    <row r="2191" spans="2:6">
      <c r="B2191" s="63"/>
      <c r="C2191" s="82"/>
      <c r="D2191" s="306"/>
      <c r="E2191" s="1619"/>
      <c r="F2191" s="1621"/>
    </row>
    <row r="2192" spans="2:6">
      <c r="B2192" s="63"/>
      <c r="C2192" s="82"/>
      <c r="D2192" s="306"/>
      <c r="E2192" s="1619"/>
      <c r="F2192" s="1621"/>
    </row>
    <row r="2193" spans="2:6">
      <c r="B2193" s="63"/>
      <c r="C2193" s="82"/>
      <c r="D2193" s="306"/>
      <c r="E2193" s="1619"/>
      <c r="F2193" s="1621"/>
    </row>
    <row r="2194" spans="2:6">
      <c r="B2194" s="63"/>
      <c r="C2194" s="82"/>
      <c r="D2194" s="306"/>
      <c r="E2194" s="1619"/>
      <c r="F2194" s="1621"/>
    </row>
    <row r="2195" spans="2:6">
      <c r="B2195" s="63"/>
      <c r="C2195" s="82"/>
      <c r="D2195" s="306"/>
      <c r="E2195" s="1619"/>
      <c r="F2195" s="1621"/>
    </row>
    <row r="2196" spans="2:6">
      <c r="B2196" s="63"/>
      <c r="C2196" s="82"/>
      <c r="D2196" s="306"/>
      <c r="E2196" s="1619"/>
      <c r="F2196" s="1621"/>
    </row>
    <row r="2197" spans="2:6">
      <c r="B2197" s="63"/>
      <c r="C2197" s="82"/>
      <c r="D2197" s="306"/>
      <c r="E2197" s="1619"/>
      <c r="F2197" s="1621"/>
    </row>
    <row r="2198" spans="2:6">
      <c r="B2198" s="63"/>
      <c r="C2198" s="82"/>
      <c r="D2198" s="306"/>
      <c r="E2198" s="1619"/>
      <c r="F2198" s="1621"/>
    </row>
    <row r="2199" spans="2:6">
      <c r="B2199" s="63"/>
      <c r="C2199" s="82"/>
      <c r="D2199" s="306"/>
      <c r="E2199" s="1619"/>
      <c r="F2199" s="1621"/>
    </row>
    <row r="2200" spans="2:6">
      <c r="B2200" s="63"/>
      <c r="C2200" s="82"/>
      <c r="D2200" s="306"/>
      <c r="E2200" s="1619"/>
      <c r="F2200" s="1621"/>
    </row>
    <row r="2201" spans="2:6">
      <c r="B2201" s="63"/>
      <c r="C2201" s="82"/>
      <c r="D2201" s="306"/>
      <c r="E2201" s="1619"/>
      <c r="F2201" s="1621"/>
    </row>
    <row r="2202" spans="2:6">
      <c r="B2202" s="63"/>
      <c r="C2202" s="82"/>
      <c r="D2202" s="306"/>
      <c r="E2202" s="1619"/>
      <c r="F2202" s="1621"/>
    </row>
    <row r="2203" spans="2:6">
      <c r="B2203" s="63"/>
      <c r="C2203" s="82"/>
      <c r="D2203" s="306"/>
      <c r="E2203" s="1619"/>
      <c r="F2203" s="1621"/>
    </row>
    <row r="2204" spans="2:6">
      <c r="B2204" s="63"/>
      <c r="C2204" s="82"/>
      <c r="D2204" s="306"/>
      <c r="E2204" s="1619"/>
      <c r="F2204" s="1621"/>
    </row>
    <row r="2205" spans="2:6">
      <c r="B2205" s="63"/>
      <c r="C2205" s="82"/>
      <c r="D2205" s="306"/>
      <c r="E2205" s="1619"/>
      <c r="F2205" s="1621"/>
    </row>
    <row r="2206" spans="2:6">
      <c r="B2206" s="63"/>
      <c r="C2206" s="82"/>
      <c r="D2206" s="306"/>
      <c r="E2206" s="1619"/>
      <c r="F2206" s="1621"/>
    </row>
    <row r="2207" spans="2:6">
      <c r="B2207" s="63"/>
      <c r="C2207" s="82"/>
      <c r="D2207" s="306"/>
      <c r="E2207" s="1619"/>
      <c r="F2207" s="1621"/>
    </row>
    <row r="2208" spans="2:6">
      <c r="B2208" s="63"/>
      <c r="C2208" s="82"/>
      <c r="D2208" s="306"/>
      <c r="E2208" s="1619"/>
      <c r="F2208" s="1621"/>
    </row>
    <row r="2209" spans="2:6">
      <c r="B2209" s="63"/>
      <c r="C2209" s="82"/>
      <c r="D2209" s="306"/>
      <c r="E2209" s="1619"/>
      <c r="F2209" s="1621"/>
    </row>
    <row r="2210" spans="2:6">
      <c r="B2210" s="63"/>
      <c r="C2210" s="82"/>
      <c r="D2210" s="306"/>
      <c r="E2210" s="1619"/>
      <c r="F2210" s="1621"/>
    </row>
    <row r="2211" spans="2:6">
      <c r="B2211" s="63"/>
      <c r="C2211" s="82"/>
      <c r="D2211" s="306"/>
      <c r="E2211" s="1619"/>
      <c r="F2211" s="1621"/>
    </row>
    <row r="2212" spans="2:6">
      <c r="B2212" s="63"/>
      <c r="C2212" s="82"/>
      <c r="D2212" s="306"/>
      <c r="E2212" s="1619"/>
      <c r="F2212" s="1621"/>
    </row>
    <row r="2213" spans="2:6">
      <c r="B2213" s="63"/>
      <c r="C2213" s="82"/>
      <c r="D2213" s="306"/>
      <c r="E2213" s="1619"/>
      <c r="F2213" s="1621"/>
    </row>
    <row r="2214" spans="2:6">
      <c r="B2214" s="63"/>
      <c r="C2214" s="82"/>
      <c r="D2214" s="306"/>
      <c r="E2214" s="1619"/>
      <c r="F2214" s="1621"/>
    </row>
    <row r="2215" spans="2:6">
      <c r="B2215" s="63"/>
      <c r="C2215" s="82"/>
      <c r="D2215" s="306"/>
      <c r="E2215" s="1619"/>
      <c r="F2215" s="1621"/>
    </row>
    <row r="2216" spans="2:6">
      <c r="B2216" s="63"/>
      <c r="C2216" s="82"/>
      <c r="D2216" s="306"/>
      <c r="E2216" s="1619"/>
      <c r="F2216" s="1621"/>
    </row>
    <row r="2217" spans="2:6">
      <c r="B2217" s="63"/>
      <c r="C2217" s="82"/>
      <c r="D2217" s="306"/>
      <c r="E2217" s="1619"/>
      <c r="F2217" s="1621"/>
    </row>
    <row r="2218" spans="2:6">
      <c r="B2218" s="63"/>
      <c r="C2218" s="82"/>
      <c r="D2218" s="306"/>
      <c r="E2218" s="1619"/>
      <c r="F2218" s="1621"/>
    </row>
    <row r="2219" spans="2:6">
      <c r="B2219" s="63"/>
      <c r="C2219" s="82"/>
      <c r="D2219" s="306"/>
      <c r="E2219" s="1619"/>
      <c r="F2219" s="1621"/>
    </row>
    <row r="2220" spans="2:6">
      <c r="B2220" s="63"/>
      <c r="C2220" s="82"/>
      <c r="D2220" s="306"/>
      <c r="E2220" s="1619"/>
      <c r="F2220" s="1621"/>
    </row>
    <row r="2221" spans="2:6">
      <c r="B2221" s="63"/>
      <c r="C2221" s="82"/>
      <c r="D2221" s="306"/>
      <c r="E2221" s="1619"/>
      <c r="F2221" s="1621"/>
    </row>
    <row r="2222" spans="2:6">
      <c r="B2222" s="63"/>
      <c r="C2222" s="82"/>
      <c r="D2222" s="306"/>
      <c r="E2222" s="1619"/>
      <c r="F2222" s="1621"/>
    </row>
    <row r="2223" spans="2:6">
      <c r="B2223" s="63"/>
      <c r="C2223" s="82"/>
      <c r="D2223" s="306"/>
      <c r="E2223" s="1619"/>
      <c r="F2223" s="1621"/>
    </row>
    <row r="2224" spans="2:6">
      <c r="B2224" s="63"/>
      <c r="C2224" s="82"/>
      <c r="D2224" s="306"/>
      <c r="E2224" s="1619"/>
      <c r="F2224" s="1621"/>
    </row>
    <row r="2225" spans="2:6">
      <c r="B2225" s="63"/>
      <c r="C2225" s="82"/>
      <c r="D2225" s="306"/>
      <c r="E2225" s="1619"/>
      <c r="F2225" s="1621"/>
    </row>
    <row r="2226" spans="2:6">
      <c r="B2226" s="63"/>
      <c r="C2226" s="82"/>
      <c r="D2226" s="306"/>
      <c r="E2226" s="1619"/>
      <c r="F2226" s="1621"/>
    </row>
    <row r="2227" spans="2:6">
      <c r="B2227" s="63"/>
      <c r="C2227" s="82"/>
      <c r="D2227" s="306"/>
      <c r="E2227" s="1619"/>
      <c r="F2227" s="1621"/>
    </row>
    <row r="2228" spans="2:6">
      <c r="B2228" s="63"/>
      <c r="C2228" s="82"/>
      <c r="D2228" s="306"/>
      <c r="E2228" s="1619"/>
      <c r="F2228" s="1621"/>
    </row>
    <row r="2229" spans="2:6">
      <c r="B2229" s="63"/>
      <c r="C2229" s="82"/>
      <c r="D2229" s="306"/>
      <c r="E2229" s="1619"/>
      <c r="F2229" s="1621"/>
    </row>
    <row r="2230" spans="2:6">
      <c r="B2230" s="63"/>
      <c r="C2230" s="82"/>
      <c r="D2230" s="306"/>
      <c r="E2230" s="1619"/>
      <c r="F2230" s="1621"/>
    </row>
    <row r="2231" spans="2:6">
      <c r="B2231" s="63"/>
      <c r="C2231" s="82"/>
      <c r="D2231" s="306"/>
      <c r="E2231" s="1619"/>
      <c r="F2231" s="1621"/>
    </row>
    <row r="2232" spans="2:6">
      <c r="B2232" s="63"/>
      <c r="C2232" s="82"/>
      <c r="D2232" s="306"/>
      <c r="E2232" s="1619"/>
      <c r="F2232" s="1621"/>
    </row>
    <row r="2233" spans="2:6">
      <c r="B2233" s="63"/>
      <c r="C2233" s="82"/>
      <c r="D2233" s="306"/>
      <c r="E2233" s="1619"/>
      <c r="F2233" s="1621"/>
    </row>
    <row r="2234" spans="2:6">
      <c r="B2234" s="63"/>
      <c r="C2234" s="82"/>
      <c r="D2234" s="306"/>
      <c r="E2234" s="1619"/>
      <c r="F2234" s="1621"/>
    </row>
    <row r="2235" spans="2:6">
      <c r="B2235" s="63"/>
      <c r="C2235" s="82"/>
      <c r="D2235" s="306"/>
      <c r="E2235" s="1619"/>
      <c r="F2235" s="1621"/>
    </row>
    <row r="2236" spans="2:6">
      <c r="B2236" s="63"/>
      <c r="C2236" s="82"/>
      <c r="D2236" s="306"/>
      <c r="E2236" s="1619"/>
      <c r="F2236" s="1621"/>
    </row>
    <row r="2237" spans="2:6">
      <c r="B2237" s="63"/>
      <c r="C2237" s="82"/>
      <c r="D2237" s="306"/>
      <c r="E2237" s="1619"/>
      <c r="F2237" s="1621"/>
    </row>
    <row r="2238" spans="2:6">
      <c r="B2238" s="63"/>
      <c r="C2238" s="82"/>
      <c r="D2238" s="306"/>
      <c r="E2238" s="1619"/>
      <c r="F2238" s="1621"/>
    </row>
    <row r="2239" spans="2:6">
      <c r="B2239" s="63"/>
      <c r="C2239" s="82"/>
      <c r="D2239" s="306"/>
      <c r="E2239" s="1619"/>
      <c r="F2239" s="1621"/>
    </row>
    <row r="2240" spans="2:6">
      <c r="B2240" s="63"/>
      <c r="C2240" s="82"/>
      <c r="D2240" s="306"/>
      <c r="E2240" s="1619"/>
      <c r="F2240" s="1621"/>
    </row>
    <row r="2241" spans="2:6">
      <c r="B2241" s="63"/>
      <c r="C2241" s="82"/>
      <c r="D2241" s="306"/>
      <c r="E2241" s="1619"/>
      <c r="F2241" s="1621"/>
    </row>
    <row r="2242" spans="2:6">
      <c r="B2242" s="63"/>
      <c r="C2242" s="82"/>
      <c r="D2242" s="306"/>
      <c r="E2242" s="1619"/>
      <c r="F2242" s="1621"/>
    </row>
    <row r="2243" spans="2:6">
      <c r="B2243" s="63"/>
      <c r="C2243" s="82"/>
      <c r="D2243" s="306"/>
      <c r="E2243" s="1619"/>
      <c r="F2243" s="1621"/>
    </row>
    <row r="2244" spans="2:6">
      <c r="B2244" s="63"/>
      <c r="C2244" s="82"/>
      <c r="D2244" s="306"/>
      <c r="E2244" s="1619"/>
      <c r="F2244" s="1621"/>
    </row>
    <row r="2245" spans="2:6">
      <c r="B2245" s="63"/>
      <c r="C2245" s="82"/>
      <c r="D2245" s="306"/>
      <c r="E2245" s="1619"/>
      <c r="F2245" s="1621"/>
    </row>
    <row r="2246" spans="2:6">
      <c r="B2246" s="63"/>
      <c r="C2246" s="82"/>
      <c r="D2246" s="306"/>
      <c r="E2246" s="1619"/>
      <c r="F2246" s="1621"/>
    </row>
    <row r="2247" spans="2:6">
      <c r="B2247" s="63"/>
      <c r="C2247" s="82"/>
      <c r="D2247" s="306"/>
      <c r="E2247" s="1619"/>
      <c r="F2247" s="1621"/>
    </row>
    <row r="2248" spans="2:6">
      <c r="B2248" s="63"/>
      <c r="C2248" s="82"/>
      <c r="D2248" s="306"/>
      <c r="E2248" s="1619"/>
      <c r="F2248" s="1621"/>
    </row>
    <row r="2249" spans="2:6">
      <c r="B2249" s="63"/>
      <c r="C2249" s="82"/>
      <c r="D2249" s="306"/>
      <c r="E2249" s="1619"/>
      <c r="F2249" s="1621"/>
    </row>
    <row r="2250" spans="2:6">
      <c r="B2250" s="63"/>
      <c r="C2250" s="82"/>
      <c r="D2250" s="306"/>
      <c r="E2250" s="1619"/>
      <c r="F2250" s="1621"/>
    </row>
    <row r="2251" spans="2:6">
      <c r="B2251" s="63"/>
      <c r="C2251" s="82"/>
      <c r="D2251" s="306"/>
      <c r="E2251" s="1619"/>
      <c r="F2251" s="1621"/>
    </row>
    <row r="2252" spans="2:6">
      <c r="B2252" s="63"/>
      <c r="C2252" s="82"/>
      <c r="D2252" s="306"/>
      <c r="E2252" s="1619"/>
      <c r="F2252" s="1621"/>
    </row>
    <row r="2253" spans="2:6">
      <c r="B2253" s="63"/>
      <c r="C2253" s="82"/>
      <c r="D2253" s="306"/>
      <c r="E2253" s="1619"/>
      <c r="F2253" s="1621"/>
    </row>
    <row r="2254" spans="2:6">
      <c r="B2254" s="63"/>
      <c r="C2254" s="82"/>
      <c r="D2254" s="306"/>
      <c r="E2254" s="1619"/>
      <c r="F2254" s="1621"/>
    </row>
    <row r="2255" spans="2:6">
      <c r="B2255" s="63"/>
      <c r="C2255" s="82"/>
      <c r="D2255" s="306"/>
      <c r="E2255" s="1619"/>
      <c r="F2255" s="1621"/>
    </row>
    <row r="2256" spans="2:6">
      <c r="B2256" s="63"/>
      <c r="C2256" s="82"/>
      <c r="D2256" s="306"/>
      <c r="E2256" s="1619"/>
      <c r="F2256" s="1621"/>
    </row>
    <row r="2257" spans="2:6">
      <c r="B2257" s="63"/>
      <c r="C2257" s="82"/>
      <c r="D2257" s="306"/>
      <c r="E2257" s="1619"/>
      <c r="F2257" s="1621"/>
    </row>
    <row r="2258" spans="2:6">
      <c r="B2258" s="63"/>
      <c r="C2258" s="82"/>
      <c r="D2258" s="306"/>
      <c r="E2258" s="1619"/>
      <c r="F2258" s="1621"/>
    </row>
    <row r="2259" spans="2:6">
      <c r="B2259" s="63"/>
      <c r="C2259" s="82"/>
      <c r="D2259" s="306"/>
      <c r="E2259" s="1619"/>
      <c r="F2259" s="1621"/>
    </row>
    <row r="2260" spans="2:6">
      <c r="B2260" s="63"/>
      <c r="C2260" s="82"/>
      <c r="D2260" s="306"/>
      <c r="E2260" s="1619"/>
      <c r="F2260" s="1621"/>
    </row>
    <row r="2261" spans="2:6">
      <c r="B2261" s="63"/>
      <c r="C2261" s="82"/>
      <c r="D2261" s="306"/>
      <c r="E2261" s="1619"/>
      <c r="F2261" s="1621"/>
    </row>
    <row r="2262" spans="2:6">
      <c r="B2262" s="63"/>
      <c r="C2262" s="82"/>
      <c r="D2262" s="306"/>
      <c r="E2262" s="1619"/>
      <c r="F2262" s="1621"/>
    </row>
    <row r="2263" spans="2:6">
      <c r="B2263" s="63"/>
      <c r="C2263" s="82"/>
      <c r="D2263" s="306"/>
      <c r="E2263" s="1619"/>
      <c r="F2263" s="1621"/>
    </row>
    <row r="2264" spans="2:6">
      <c r="B2264" s="63"/>
      <c r="C2264" s="82"/>
      <c r="D2264" s="306"/>
      <c r="E2264" s="1619"/>
      <c r="F2264" s="1621"/>
    </row>
    <row r="2265" spans="2:6">
      <c r="B2265" s="63"/>
      <c r="C2265" s="82"/>
      <c r="D2265" s="306"/>
      <c r="E2265" s="1619"/>
      <c r="F2265" s="1621"/>
    </row>
    <row r="2266" spans="2:6">
      <c r="B2266" s="63"/>
      <c r="C2266" s="82"/>
      <c r="D2266" s="306"/>
      <c r="E2266" s="1619"/>
      <c r="F2266" s="1621"/>
    </row>
    <row r="2267" spans="2:6">
      <c r="B2267" s="63"/>
      <c r="C2267" s="82"/>
      <c r="D2267" s="306"/>
      <c r="E2267" s="1619"/>
      <c r="F2267" s="1621"/>
    </row>
    <row r="2268" spans="2:6">
      <c r="B2268" s="63"/>
      <c r="C2268" s="82"/>
      <c r="D2268" s="306"/>
      <c r="E2268" s="1619"/>
      <c r="F2268" s="1621"/>
    </row>
    <row r="2269" spans="2:6">
      <c r="B2269" s="63"/>
      <c r="C2269" s="82"/>
      <c r="D2269" s="306"/>
      <c r="E2269" s="1619"/>
      <c r="F2269" s="1621"/>
    </row>
    <row r="2270" spans="2:6">
      <c r="B2270" s="63"/>
      <c r="C2270" s="82"/>
      <c r="D2270" s="306"/>
      <c r="E2270" s="1619"/>
      <c r="F2270" s="1621"/>
    </row>
    <row r="2271" spans="2:6">
      <c r="B2271" s="63"/>
      <c r="C2271" s="82"/>
      <c r="D2271" s="306"/>
      <c r="E2271" s="1619"/>
      <c r="F2271" s="1621"/>
    </row>
    <row r="2272" spans="2:6">
      <c r="B2272" s="63"/>
      <c r="C2272" s="82"/>
      <c r="D2272" s="306"/>
      <c r="E2272" s="1619"/>
      <c r="F2272" s="1621"/>
    </row>
    <row r="2273" spans="2:6">
      <c r="B2273" s="63"/>
      <c r="C2273" s="82"/>
      <c r="D2273" s="306"/>
      <c r="E2273" s="1619"/>
      <c r="F2273" s="1621"/>
    </row>
    <row r="2274" spans="2:6">
      <c r="B2274" s="63"/>
      <c r="C2274" s="82"/>
      <c r="D2274" s="306"/>
      <c r="E2274" s="1619"/>
      <c r="F2274" s="1621"/>
    </row>
    <row r="2275" spans="2:6">
      <c r="B2275" s="63"/>
      <c r="C2275" s="82"/>
      <c r="D2275" s="306"/>
      <c r="E2275" s="1619"/>
      <c r="F2275" s="1621"/>
    </row>
    <row r="2276" spans="2:6">
      <c r="B2276" s="63"/>
      <c r="C2276" s="82"/>
      <c r="D2276" s="306"/>
      <c r="E2276" s="1619"/>
      <c r="F2276" s="1621"/>
    </row>
    <row r="2277" spans="2:6">
      <c r="B2277" s="63"/>
      <c r="C2277" s="82"/>
      <c r="D2277" s="306"/>
      <c r="E2277" s="1619"/>
      <c r="F2277" s="1621"/>
    </row>
    <row r="2278" spans="2:6">
      <c r="B2278" s="63"/>
      <c r="C2278" s="82"/>
      <c r="D2278" s="306"/>
      <c r="E2278" s="1619"/>
      <c r="F2278" s="1621"/>
    </row>
    <row r="2279" spans="2:6">
      <c r="B2279" s="63"/>
      <c r="C2279" s="82"/>
      <c r="D2279" s="306"/>
      <c r="E2279" s="1619"/>
      <c r="F2279" s="1621"/>
    </row>
    <row r="2280" spans="2:6">
      <c r="B2280" s="63"/>
      <c r="C2280" s="82"/>
      <c r="D2280" s="306"/>
      <c r="E2280" s="1619"/>
      <c r="F2280" s="1621"/>
    </row>
    <row r="2281" spans="2:6">
      <c r="B2281" s="63"/>
      <c r="C2281" s="82"/>
      <c r="D2281" s="306"/>
      <c r="E2281" s="1619"/>
      <c r="F2281" s="1621"/>
    </row>
    <row r="2282" spans="2:6">
      <c r="B2282" s="63"/>
      <c r="C2282" s="82"/>
      <c r="D2282" s="306"/>
      <c r="E2282" s="1619"/>
      <c r="F2282" s="1621"/>
    </row>
    <row r="2283" spans="2:6">
      <c r="B2283" s="63"/>
      <c r="C2283" s="82"/>
      <c r="D2283" s="306"/>
      <c r="E2283" s="1619"/>
      <c r="F2283" s="1621"/>
    </row>
    <row r="2284" spans="2:6">
      <c r="B2284" s="63"/>
      <c r="C2284" s="82"/>
      <c r="D2284" s="306"/>
      <c r="E2284" s="1619"/>
      <c r="F2284" s="1621"/>
    </row>
    <row r="2285" spans="2:6">
      <c r="B2285" s="63"/>
      <c r="C2285" s="82"/>
      <c r="D2285" s="306"/>
      <c r="E2285" s="1619"/>
      <c r="F2285" s="1621"/>
    </row>
    <row r="2286" spans="2:6">
      <c r="B2286" s="63"/>
      <c r="C2286" s="82"/>
      <c r="D2286" s="306"/>
      <c r="E2286" s="1619"/>
      <c r="F2286" s="1621"/>
    </row>
    <row r="2287" spans="2:6">
      <c r="B2287" s="63"/>
      <c r="C2287" s="82"/>
      <c r="D2287" s="306"/>
      <c r="E2287" s="1619"/>
      <c r="F2287" s="1621"/>
    </row>
    <row r="2288" spans="2:6">
      <c r="B2288" s="63"/>
      <c r="C2288" s="82"/>
      <c r="D2288" s="306"/>
      <c r="E2288" s="1619"/>
      <c r="F2288" s="1621"/>
    </row>
    <row r="2289" spans="2:6">
      <c r="B2289" s="63"/>
      <c r="C2289" s="82"/>
      <c r="D2289" s="306"/>
      <c r="E2289" s="1619"/>
      <c r="F2289" s="1621"/>
    </row>
    <row r="2290" spans="2:6">
      <c r="B2290" s="63"/>
      <c r="C2290" s="82"/>
      <c r="D2290" s="306"/>
      <c r="E2290" s="1619"/>
      <c r="F2290" s="1621"/>
    </row>
    <row r="2291" spans="2:6">
      <c r="B2291" s="63"/>
      <c r="C2291" s="82"/>
      <c r="D2291" s="306"/>
      <c r="E2291" s="1619"/>
      <c r="F2291" s="1621"/>
    </row>
    <row r="2292" spans="2:6">
      <c r="B2292" s="63"/>
      <c r="C2292" s="82"/>
      <c r="D2292" s="306"/>
      <c r="E2292" s="1619"/>
      <c r="F2292" s="1621"/>
    </row>
    <row r="2293" spans="2:6">
      <c r="B2293" s="63"/>
      <c r="C2293" s="82"/>
      <c r="D2293" s="306"/>
      <c r="E2293" s="1619"/>
      <c r="F2293" s="1621"/>
    </row>
    <row r="2294" spans="2:6">
      <c r="B2294" s="63"/>
      <c r="C2294" s="82"/>
      <c r="D2294" s="306"/>
      <c r="E2294" s="1619"/>
      <c r="F2294" s="1621"/>
    </row>
    <row r="2295" spans="2:6">
      <c r="B2295" s="63"/>
      <c r="C2295" s="82"/>
      <c r="D2295" s="306"/>
      <c r="E2295" s="1619"/>
      <c r="F2295" s="1621"/>
    </row>
    <row r="2296" spans="2:6">
      <c r="B2296" s="63"/>
      <c r="C2296" s="82"/>
      <c r="D2296" s="306"/>
      <c r="E2296" s="1619"/>
      <c r="F2296" s="1621"/>
    </row>
    <row r="2297" spans="2:6">
      <c r="B2297" s="63"/>
      <c r="C2297" s="82"/>
      <c r="D2297" s="306"/>
      <c r="E2297" s="1619"/>
      <c r="F2297" s="1621"/>
    </row>
    <row r="2298" spans="2:6">
      <c r="B2298" s="63"/>
      <c r="C2298" s="82"/>
      <c r="D2298" s="306"/>
      <c r="E2298" s="1619"/>
      <c r="F2298" s="1621"/>
    </row>
    <row r="2299" spans="2:6">
      <c r="B2299" s="63"/>
      <c r="C2299" s="82"/>
      <c r="D2299" s="306"/>
      <c r="E2299" s="1619"/>
      <c r="F2299" s="1621"/>
    </row>
    <row r="2300" spans="2:6">
      <c r="B2300" s="63"/>
      <c r="C2300" s="82"/>
      <c r="D2300" s="306"/>
      <c r="E2300" s="1619"/>
      <c r="F2300" s="1621"/>
    </row>
    <row r="2301" spans="2:6">
      <c r="B2301" s="63"/>
      <c r="C2301" s="82"/>
      <c r="D2301" s="306"/>
      <c r="E2301" s="1619"/>
      <c r="F2301" s="1621"/>
    </row>
    <row r="2302" spans="2:6">
      <c r="B2302" s="63"/>
      <c r="C2302" s="82"/>
      <c r="D2302" s="306"/>
      <c r="E2302" s="1619"/>
      <c r="F2302" s="1621"/>
    </row>
    <row r="2303" spans="2:6">
      <c r="B2303" s="63"/>
      <c r="C2303" s="82"/>
      <c r="D2303" s="306"/>
      <c r="E2303" s="1619"/>
      <c r="F2303" s="1621"/>
    </row>
    <row r="2304" spans="2:6">
      <c r="B2304" s="63"/>
      <c r="C2304" s="82"/>
      <c r="D2304" s="306"/>
      <c r="E2304" s="1619"/>
      <c r="F2304" s="1621"/>
    </row>
    <row r="2305" spans="2:6">
      <c r="B2305" s="63"/>
      <c r="C2305" s="82"/>
      <c r="D2305" s="306"/>
      <c r="E2305" s="1619"/>
      <c r="F2305" s="1621"/>
    </row>
    <row r="2306" spans="2:6">
      <c r="B2306" s="63"/>
      <c r="C2306" s="82"/>
      <c r="D2306" s="306"/>
      <c r="E2306" s="1619"/>
      <c r="F2306" s="1621"/>
    </row>
    <row r="2307" spans="2:6">
      <c r="B2307" s="63"/>
      <c r="C2307" s="82"/>
      <c r="D2307" s="306"/>
      <c r="E2307" s="1619"/>
      <c r="F2307" s="1621"/>
    </row>
    <row r="2308" spans="2:6">
      <c r="B2308" s="63"/>
      <c r="C2308" s="82"/>
      <c r="D2308" s="306"/>
      <c r="E2308" s="1619"/>
      <c r="F2308" s="1621"/>
    </row>
    <row r="2309" spans="2:6">
      <c r="B2309" s="63"/>
      <c r="C2309" s="82"/>
      <c r="D2309" s="306"/>
      <c r="E2309" s="1619"/>
      <c r="F2309" s="1621"/>
    </row>
    <row r="2310" spans="2:6">
      <c r="B2310" s="63"/>
      <c r="C2310" s="82"/>
      <c r="D2310" s="306"/>
      <c r="E2310" s="1619"/>
      <c r="F2310" s="1621"/>
    </row>
    <row r="2311" spans="2:6">
      <c r="B2311" s="63"/>
      <c r="C2311" s="82"/>
      <c r="D2311" s="306"/>
      <c r="E2311" s="1619"/>
      <c r="F2311" s="1621"/>
    </row>
    <row r="2312" spans="2:6">
      <c r="B2312" s="63"/>
      <c r="C2312" s="82"/>
      <c r="D2312" s="306"/>
      <c r="E2312" s="1619"/>
      <c r="F2312" s="1621"/>
    </row>
    <row r="2313" spans="2:6">
      <c r="B2313" s="63"/>
      <c r="C2313" s="82"/>
      <c r="D2313" s="306"/>
      <c r="E2313" s="1619"/>
      <c r="F2313" s="1621"/>
    </row>
    <row r="2314" spans="2:6">
      <c r="B2314" s="63"/>
      <c r="C2314" s="82"/>
      <c r="D2314" s="306"/>
      <c r="E2314" s="1619"/>
      <c r="F2314" s="1621"/>
    </row>
    <row r="2315" spans="2:6">
      <c r="B2315" s="63"/>
      <c r="C2315" s="82"/>
      <c r="D2315" s="306"/>
      <c r="E2315" s="1619"/>
      <c r="F2315" s="1621"/>
    </row>
    <row r="2316" spans="2:6">
      <c r="B2316" s="63"/>
      <c r="C2316" s="82"/>
      <c r="D2316" s="306"/>
      <c r="E2316" s="1619"/>
      <c r="F2316" s="1621"/>
    </row>
    <row r="2317" spans="2:6">
      <c r="B2317" s="63"/>
      <c r="C2317" s="82"/>
      <c r="D2317" s="306"/>
      <c r="E2317" s="1619"/>
      <c r="F2317" s="1621"/>
    </row>
    <row r="2318" spans="2:6">
      <c r="B2318" s="63"/>
      <c r="C2318" s="82"/>
      <c r="D2318" s="306"/>
      <c r="E2318" s="1619"/>
      <c r="F2318" s="1621"/>
    </row>
    <row r="2319" spans="2:6">
      <c r="B2319" s="63"/>
      <c r="C2319" s="82"/>
      <c r="D2319" s="306"/>
      <c r="E2319" s="1619"/>
      <c r="F2319" s="1621"/>
    </row>
    <row r="2320" spans="2:6">
      <c r="B2320" s="63"/>
      <c r="C2320" s="82"/>
      <c r="D2320" s="306"/>
      <c r="E2320" s="1619"/>
      <c r="F2320" s="1621"/>
    </row>
    <row r="2321" spans="2:6">
      <c r="B2321" s="63"/>
      <c r="C2321" s="82"/>
      <c r="D2321" s="306"/>
      <c r="E2321" s="1619"/>
      <c r="F2321" s="1621"/>
    </row>
    <row r="2322" spans="2:6">
      <c r="B2322" s="63"/>
      <c r="C2322" s="82"/>
      <c r="D2322" s="306"/>
      <c r="E2322" s="1619"/>
      <c r="F2322" s="1621"/>
    </row>
    <row r="2323" spans="2:6">
      <c r="B2323" s="63"/>
      <c r="C2323" s="82"/>
      <c r="D2323" s="306"/>
      <c r="E2323" s="1619"/>
      <c r="F2323" s="1621"/>
    </row>
    <row r="2324" spans="2:6">
      <c r="B2324" s="63"/>
      <c r="C2324" s="82"/>
      <c r="D2324" s="306"/>
      <c r="E2324" s="1619"/>
      <c r="F2324" s="1621"/>
    </row>
    <row r="2325" spans="2:6">
      <c r="B2325" s="63"/>
      <c r="C2325" s="82"/>
      <c r="D2325" s="306"/>
      <c r="E2325" s="1619"/>
      <c r="F2325" s="1621"/>
    </row>
    <row r="2326" spans="2:6">
      <c r="B2326" s="63"/>
      <c r="C2326" s="82"/>
      <c r="D2326" s="306"/>
      <c r="E2326" s="1619"/>
      <c r="F2326" s="1621"/>
    </row>
    <row r="2327" spans="2:6">
      <c r="B2327" s="63"/>
      <c r="C2327" s="82"/>
      <c r="D2327" s="306"/>
      <c r="E2327" s="1619"/>
      <c r="F2327" s="1621"/>
    </row>
    <row r="2328" spans="2:6">
      <c r="B2328" s="63"/>
      <c r="C2328" s="82"/>
      <c r="D2328" s="306"/>
      <c r="E2328" s="1619"/>
      <c r="F2328" s="1621"/>
    </row>
    <row r="2329" spans="2:6">
      <c r="B2329" s="63"/>
      <c r="C2329" s="82"/>
      <c r="D2329" s="306"/>
      <c r="E2329" s="1619"/>
      <c r="F2329" s="1621"/>
    </row>
    <row r="2330" spans="2:6">
      <c r="B2330" s="63"/>
      <c r="C2330" s="82"/>
      <c r="D2330" s="306"/>
      <c r="E2330" s="1619"/>
      <c r="F2330" s="1621"/>
    </row>
    <row r="2331" spans="2:6">
      <c r="B2331" s="63"/>
      <c r="C2331" s="82"/>
      <c r="D2331" s="306"/>
      <c r="E2331" s="1619"/>
      <c r="F2331" s="1621"/>
    </row>
    <row r="2332" spans="2:6">
      <c r="B2332" s="63"/>
      <c r="C2332" s="82"/>
      <c r="D2332" s="306"/>
      <c r="E2332" s="1619"/>
      <c r="F2332" s="1621"/>
    </row>
    <row r="2333" spans="2:6">
      <c r="B2333" s="63"/>
      <c r="C2333" s="82"/>
      <c r="D2333" s="306"/>
      <c r="E2333" s="1619"/>
      <c r="F2333" s="1621"/>
    </row>
    <row r="2334" spans="2:6">
      <c r="B2334" s="63"/>
      <c r="C2334" s="82"/>
      <c r="D2334" s="306"/>
      <c r="E2334" s="1619"/>
      <c r="F2334" s="1621"/>
    </row>
    <row r="2335" spans="2:6">
      <c r="B2335" s="63"/>
      <c r="C2335" s="82"/>
      <c r="D2335" s="306"/>
      <c r="E2335" s="1619"/>
      <c r="F2335" s="1621"/>
    </row>
    <row r="2336" spans="2:6">
      <c r="B2336" s="63"/>
      <c r="C2336" s="82"/>
      <c r="D2336" s="306"/>
      <c r="E2336" s="1619"/>
      <c r="F2336" s="1621"/>
    </row>
    <row r="2337" spans="2:6">
      <c r="B2337" s="63"/>
      <c r="C2337" s="82"/>
      <c r="D2337" s="306"/>
      <c r="E2337" s="1619"/>
      <c r="F2337" s="1621"/>
    </row>
    <row r="2338" spans="2:6">
      <c r="B2338" s="63"/>
      <c r="C2338" s="82"/>
      <c r="D2338" s="306"/>
      <c r="E2338" s="1619"/>
      <c r="F2338" s="1621"/>
    </row>
    <row r="2339" spans="2:6">
      <c r="B2339" s="63"/>
      <c r="C2339" s="82"/>
      <c r="D2339" s="306"/>
      <c r="E2339" s="1619"/>
      <c r="F2339" s="1621"/>
    </row>
    <row r="2340" spans="2:6">
      <c r="B2340" s="63"/>
      <c r="C2340" s="82"/>
      <c r="D2340" s="306"/>
      <c r="E2340" s="1619"/>
      <c r="F2340" s="1621"/>
    </row>
    <row r="2341" spans="2:6">
      <c r="B2341" s="63"/>
      <c r="C2341" s="82"/>
      <c r="D2341" s="306"/>
      <c r="E2341" s="1619"/>
      <c r="F2341" s="1621"/>
    </row>
    <row r="2342" spans="2:6">
      <c r="B2342" s="63"/>
      <c r="C2342" s="82"/>
      <c r="D2342" s="306"/>
      <c r="E2342" s="1619"/>
      <c r="F2342" s="1621"/>
    </row>
    <row r="2343" spans="2:6">
      <c r="B2343" s="63"/>
      <c r="C2343" s="82"/>
      <c r="D2343" s="306"/>
      <c r="E2343" s="1619"/>
      <c r="F2343" s="1621"/>
    </row>
    <row r="2344" spans="2:6">
      <c r="B2344" s="63"/>
      <c r="C2344" s="82"/>
      <c r="D2344" s="306"/>
      <c r="E2344" s="1619"/>
      <c r="F2344" s="1621"/>
    </row>
    <row r="2345" spans="2:6">
      <c r="B2345" s="63"/>
      <c r="C2345" s="82"/>
      <c r="D2345" s="306"/>
      <c r="E2345" s="1619"/>
      <c r="F2345" s="1621"/>
    </row>
    <row r="2346" spans="2:6">
      <c r="B2346" s="63"/>
      <c r="C2346" s="82"/>
      <c r="D2346" s="306"/>
      <c r="E2346" s="1619"/>
      <c r="F2346" s="1621"/>
    </row>
    <row r="2347" spans="2:6">
      <c r="B2347" s="63"/>
      <c r="C2347" s="82"/>
      <c r="D2347" s="306"/>
      <c r="E2347" s="1619"/>
      <c r="F2347" s="1621"/>
    </row>
    <row r="2348" spans="2:6">
      <c r="B2348" s="63"/>
      <c r="C2348" s="82"/>
      <c r="D2348" s="306"/>
      <c r="E2348" s="1619"/>
      <c r="F2348" s="1621"/>
    </row>
    <row r="2349" spans="2:6">
      <c r="B2349" s="63"/>
      <c r="C2349" s="82"/>
      <c r="D2349" s="306"/>
      <c r="E2349" s="1619"/>
      <c r="F2349" s="1621"/>
    </row>
    <row r="2350" spans="2:6">
      <c r="B2350" s="63"/>
      <c r="C2350" s="82"/>
      <c r="D2350" s="306"/>
      <c r="E2350" s="1619"/>
      <c r="F2350" s="1621"/>
    </row>
    <row r="2351" spans="2:6">
      <c r="B2351" s="63"/>
      <c r="C2351" s="82"/>
      <c r="D2351" s="306"/>
      <c r="E2351" s="1619"/>
      <c r="F2351" s="1621"/>
    </row>
    <row r="2352" spans="2:6">
      <c r="B2352" s="63"/>
      <c r="C2352" s="82"/>
      <c r="D2352" s="306"/>
      <c r="E2352" s="1619"/>
      <c r="F2352" s="1621"/>
    </row>
    <row r="2353" spans="2:6">
      <c r="B2353" s="63"/>
      <c r="C2353" s="82"/>
      <c r="D2353" s="306"/>
      <c r="E2353" s="1619"/>
      <c r="F2353" s="1621"/>
    </row>
    <row r="2354" spans="2:6">
      <c r="B2354" s="63"/>
      <c r="C2354" s="82"/>
      <c r="D2354" s="306"/>
      <c r="E2354" s="1619"/>
      <c r="F2354" s="1621"/>
    </row>
    <row r="2355" spans="2:6">
      <c r="B2355" s="63"/>
      <c r="C2355" s="82"/>
      <c r="D2355" s="306"/>
      <c r="E2355" s="1619"/>
      <c r="F2355" s="1621"/>
    </row>
    <row r="2356" spans="2:6">
      <c r="B2356" s="63"/>
      <c r="C2356" s="82"/>
      <c r="D2356" s="306"/>
      <c r="E2356" s="1619"/>
      <c r="F2356" s="1621"/>
    </row>
    <row r="2357" spans="2:6">
      <c r="B2357" s="63"/>
      <c r="C2357" s="82"/>
      <c r="D2357" s="306"/>
      <c r="E2357" s="1619"/>
      <c r="F2357" s="1621"/>
    </row>
    <row r="2358" spans="2:6">
      <c r="B2358" s="63"/>
      <c r="C2358" s="82"/>
      <c r="D2358" s="306"/>
      <c r="E2358" s="1619"/>
      <c r="F2358" s="1621"/>
    </row>
    <row r="2359" spans="2:6">
      <c r="B2359" s="63"/>
      <c r="C2359" s="82"/>
      <c r="D2359" s="306"/>
      <c r="E2359" s="1619"/>
      <c r="F2359" s="1621"/>
    </row>
    <row r="2360" spans="2:6">
      <c r="B2360" s="63"/>
      <c r="C2360" s="82"/>
      <c r="D2360" s="306"/>
      <c r="E2360" s="1619"/>
      <c r="F2360" s="1621"/>
    </row>
    <row r="2361" spans="2:6">
      <c r="B2361" s="63"/>
      <c r="C2361" s="82"/>
      <c r="D2361" s="306"/>
      <c r="E2361" s="1619"/>
      <c r="F2361" s="1621"/>
    </row>
    <row r="2362" spans="2:6">
      <c r="B2362" s="63"/>
      <c r="C2362" s="82"/>
      <c r="D2362" s="306"/>
      <c r="E2362" s="1619"/>
      <c r="F2362" s="1621"/>
    </row>
    <row r="2363" spans="2:6">
      <c r="B2363" s="63"/>
      <c r="C2363" s="82"/>
      <c r="D2363" s="306"/>
      <c r="E2363" s="1619"/>
      <c r="F2363" s="1621"/>
    </row>
    <row r="2364" spans="2:6">
      <c r="B2364" s="63"/>
      <c r="C2364" s="82"/>
      <c r="D2364" s="306"/>
      <c r="E2364" s="1619"/>
      <c r="F2364" s="1621"/>
    </row>
    <row r="2365" spans="2:6">
      <c r="B2365" s="63"/>
      <c r="C2365" s="82"/>
      <c r="D2365" s="306"/>
      <c r="E2365" s="1619"/>
      <c r="F2365" s="1621"/>
    </row>
    <row r="2366" spans="2:6">
      <c r="B2366" s="63"/>
      <c r="C2366" s="82"/>
      <c r="D2366" s="306"/>
      <c r="E2366" s="1619"/>
      <c r="F2366" s="1621"/>
    </row>
    <row r="2367" spans="2:6">
      <c r="B2367" s="63"/>
      <c r="C2367" s="82"/>
      <c r="D2367" s="306"/>
      <c r="E2367" s="1619"/>
      <c r="F2367" s="1621"/>
    </row>
    <row r="2368" spans="2:6">
      <c r="B2368" s="63"/>
      <c r="C2368" s="82"/>
      <c r="D2368" s="306"/>
      <c r="E2368" s="1619"/>
      <c r="F2368" s="1621"/>
    </row>
    <row r="2369" spans="2:6">
      <c r="B2369" s="63"/>
      <c r="C2369" s="82"/>
      <c r="D2369" s="306"/>
      <c r="E2369" s="1619"/>
      <c r="F2369" s="1621"/>
    </row>
    <row r="2370" spans="2:6">
      <c r="B2370" s="63"/>
      <c r="C2370" s="82"/>
      <c r="D2370" s="306"/>
      <c r="E2370" s="1619"/>
      <c r="F2370" s="1621"/>
    </row>
    <row r="2371" spans="2:6">
      <c r="B2371" s="63"/>
      <c r="C2371" s="82"/>
      <c r="D2371" s="306"/>
      <c r="E2371" s="1619"/>
      <c r="F2371" s="1621"/>
    </row>
    <row r="2372" spans="2:6">
      <c r="B2372" s="63"/>
      <c r="C2372" s="82"/>
      <c r="D2372" s="306"/>
      <c r="E2372" s="1619"/>
      <c r="F2372" s="1621"/>
    </row>
    <row r="2373" spans="2:6">
      <c r="B2373" s="63"/>
      <c r="C2373" s="82"/>
      <c r="D2373" s="306"/>
      <c r="E2373" s="1619"/>
      <c r="F2373" s="1621"/>
    </row>
    <row r="2374" spans="2:6">
      <c r="B2374" s="63"/>
      <c r="C2374" s="82"/>
      <c r="D2374" s="306"/>
      <c r="E2374" s="1619"/>
      <c r="F2374" s="1621"/>
    </row>
    <row r="2375" spans="2:6">
      <c r="B2375" s="63"/>
      <c r="C2375" s="82"/>
      <c r="D2375" s="306"/>
      <c r="E2375" s="1619"/>
      <c r="F2375" s="1621"/>
    </row>
    <row r="2376" spans="2:6">
      <c r="B2376" s="63"/>
      <c r="C2376" s="82"/>
      <c r="D2376" s="306"/>
      <c r="E2376" s="1619"/>
      <c r="F2376" s="1621"/>
    </row>
    <row r="2377" spans="2:6">
      <c r="B2377" s="63"/>
      <c r="C2377" s="82"/>
      <c r="D2377" s="306"/>
      <c r="E2377" s="1619"/>
      <c r="F2377" s="1621"/>
    </row>
    <row r="2378" spans="2:6">
      <c r="B2378" s="63"/>
      <c r="C2378" s="82"/>
      <c r="D2378" s="306"/>
      <c r="E2378" s="1619"/>
      <c r="F2378" s="1621"/>
    </row>
    <row r="2379" spans="2:6">
      <c r="B2379" s="63"/>
      <c r="C2379" s="82"/>
      <c r="D2379" s="306"/>
      <c r="E2379" s="1619"/>
      <c r="F2379" s="1621"/>
    </row>
    <row r="2380" spans="2:6">
      <c r="B2380" s="63"/>
      <c r="C2380" s="82"/>
      <c r="D2380" s="306"/>
      <c r="E2380" s="1619"/>
      <c r="F2380" s="1621"/>
    </row>
    <row r="2381" spans="2:6">
      <c r="B2381" s="63"/>
      <c r="C2381" s="82"/>
      <c r="D2381" s="306"/>
      <c r="E2381" s="1619"/>
      <c r="F2381" s="1621"/>
    </row>
    <row r="2382" spans="2:6">
      <c r="B2382" s="63"/>
      <c r="C2382" s="82"/>
      <c r="D2382" s="306"/>
      <c r="E2382" s="1619"/>
      <c r="F2382" s="1621"/>
    </row>
    <row r="2383" spans="2:6">
      <c r="B2383" s="63"/>
      <c r="C2383" s="82"/>
      <c r="D2383" s="306"/>
      <c r="E2383" s="1619"/>
      <c r="F2383" s="1621"/>
    </row>
    <row r="2384" spans="2:6">
      <c r="B2384" s="63"/>
      <c r="C2384" s="82"/>
      <c r="D2384" s="306"/>
      <c r="E2384" s="1619"/>
      <c r="F2384" s="1621"/>
    </row>
    <row r="2385" spans="2:6">
      <c r="B2385" s="63"/>
      <c r="C2385" s="82"/>
      <c r="D2385" s="306"/>
      <c r="E2385" s="1619"/>
      <c r="F2385" s="1621"/>
    </row>
    <row r="2386" spans="2:6">
      <c r="B2386" s="63"/>
      <c r="C2386" s="82"/>
      <c r="D2386" s="306"/>
      <c r="E2386" s="1619"/>
      <c r="F2386" s="1621"/>
    </row>
    <row r="2387" spans="2:6">
      <c r="B2387" s="63"/>
      <c r="C2387" s="82"/>
      <c r="D2387" s="306"/>
      <c r="E2387" s="1619"/>
      <c r="F2387" s="1621"/>
    </row>
    <row r="2388" spans="2:6">
      <c r="B2388" s="63"/>
      <c r="C2388" s="82"/>
      <c r="D2388" s="306"/>
      <c r="E2388" s="1619"/>
      <c r="F2388" s="1621"/>
    </row>
    <row r="2389" spans="2:6">
      <c r="B2389" s="63"/>
      <c r="C2389" s="82"/>
      <c r="D2389" s="306"/>
      <c r="E2389" s="1619"/>
      <c r="F2389" s="1621"/>
    </row>
    <row r="2390" spans="2:6">
      <c r="B2390" s="63"/>
      <c r="C2390" s="82"/>
      <c r="D2390" s="306"/>
      <c r="E2390" s="1619"/>
      <c r="F2390" s="1621"/>
    </row>
    <row r="2391" spans="2:6">
      <c r="B2391" s="63"/>
      <c r="C2391" s="82"/>
      <c r="D2391" s="306"/>
      <c r="E2391" s="1619"/>
      <c r="F2391" s="1621"/>
    </row>
    <row r="2392" spans="2:6">
      <c r="B2392" s="63"/>
      <c r="C2392" s="82"/>
      <c r="D2392" s="306"/>
      <c r="E2392" s="1619"/>
      <c r="F2392" s="1621"/>
    </row>
    <row r="2393" spans="2:6">
      <c r="B2393" s="63"/>
      <c r="C2393" s="82"/>
      <c r="D2393" s="306"/>
      <c r="E2393" s="1619"/>
      <c r="F2393" s="1621"/>
    </row>
    <row r="2394" spans="2:6">
      <c r="B2394" s="63"/>
      <c r="C2394" s="82"/>
      <c r="D2394" s="306"/>
      <c r="E2394" s="1619"/>
      <c r="F2394" s="1621"/>
    </row>
    <row r="2395" spans="2:6">
      <c r="B2395" s="63"/>
      <c r="C2395" s="82"/>
      <c r="D2395" s="306"/>
      <c r="E2395" s="1619"/>
      <c r="F2395" s="1621"/>
    </row>
    <row r="2396" spans="2:6">
      <c r="B2396" s="63"/>
      <c r="C2396" s="82"/>
      <c r="D2396" s="306"/>
      <c r="E2396" s="1619"/>
      <c r="F2396" s="1621"/>
    </row>
    <row r="2397" spans="2:6">
      <c r="B2397" s="63"/>
      <c r="C2397" s="82"/>
      <c r="D2397" s="306"/>
      <c r="E2397" s="1619"/>
      <c r="F2397" s="1621"/>
    </row>
    <row r="2398" spans="2:6">
      <c r="B2398" s="63"/>
      <c r="C2398" s="82"/>
      <c r="D2398" s="306"/>
      <c r="E2398" s="1619"/>
      <c r="F2398" s="1621"/>
    </row>
    <row r="2399" spans="2:6">
      <c r="B2399" s="63"/>
      <c r="C2399" s="82"/>
      <c r="D2399" s="306"/>
      <c r="E2399" s="1619"/>
      <c r="F2399" s="1621"/>
    </row>
    <row r="2400" spans="2:6">
      <c r="B2400" s="63"/>
      <c r="C2400" s="82"/>
      <c r="D2400" s="306"/>
      <c r="E2400" s="1619"/>
      <c r="F2400" s="1621"/>
    </row>
    <row r="2401" spans="2:6">
      <c r="B2401" s="63"/>
      <c r="C2401" s="82"/>
      <c r="D2401" s="306"/>
      <c r="E2401" s="1619"/>
      <c r="F2401" s="1621"/>
    </row>
    <row r="2402" spans="2:6">
      <c r="B2402" s="63"/>
      <c r="C2402" s="82"/>
      <c r="D2402" s="306"/>
      <c r="E2402" s="1619"/>
      <c r="F2402" s="1621"/>
    </row>
    <row r="2403" spans="2:6">
      <c r="B2403" s="63"/>
      <c r="C2403" s="82"/>
      <c r="D2403" s="306"/>
      <c r="E2403" s="1619"/>
      <c r="F2403" s="1621"/>
    </row>
    <row r="2404" spans="2:6">
      <c r="B2404" s="63"/>
      <c r="C2404" s="82"/>
      <c r="D2404" s="306"/>
      <c r="E2404" s="1619"/>
      <c r="F2404" s="1621"/>
    </row>
    <row r="2405" spans="2:6">
      <c r="B2405" s="63"/>
      <c r="C2405" s="82"/>
      <c r="D2405" s="306"/>
      <c r="E2405" s="1619"/>
      <c r="F2405" s="1621"/>
    </row>
    <row r="2406" spans="2:6">
      <c r="B2406" s="63"/>
      <c r="C2406" s="82"/>
      <c r="D2406" s="306"/>
      <c r="E2406" s="1619"/>
      <c r="F2406" s="1621"/>
    </row>
    <row r="2407" spans="2:6">
      <c r="B2407" s="63"/>
      <c r="C2407" s="82"/>
      <c r="D2407" s="306"/>
      <c r="E2407" s="1619"/>
      <c r="F2407" s="1621"/>
    </row>
    <row r="2408" spans="2:6">
      <c r="B2408" s="63"/>
      <c r="C2408" s="82"/>
      <c r="D2408" s="306"/>
      <c r="E2408" s="1619"/>
      <c r="F2408" s="1621"/>
    </row>
    <row r="2409" spans="2:6">
      <c r="B2409" s="63"/>
      <c r="C2409" s="82"/>
      <c r="D2409" s="306"/>
      <c r="E2409" s="1619"/>
      <c r="F2409" s="1621"/>
    </row>
    <row r="2410" spans="2:6">
      <c r="B2410" s="63"/>
      <c r="C2410" s="82"/>
      <c r="D2410" s="306"/>
      <c r="E2410" s="1619"/>
      <c r="F2410" s="1621"/>
    </row>
    <row r="2411" spans="2:6">
      <c r="B2411" s="63"/>
      <c r="C2411" s="82"/>
      <c r="D2411" s="306"/>
      <c r="E2411" s="1619"/>
      <c r="F2411" s="1621"/>
    </row>
    <row r="2412" spans="2:6">
      <c r="B2412" s="63"/>
      <c r="C2412" s="82"/>
      <c r="D2412" s="306"/>
      <c r="E2412" s="1619"/>
      <c r="F2412" s="1621"/>
    </row>
    <row r="2413" spans="2:6">
      <c r="B2413" s="63"/>
      <c r="C2413" s="82"/>
      <c r="D2413" s="306"/>
      <c r="E2413" s="1619"/>
      <c r="F2413" s="1621"/>
    </row>
    <row r="2414" spans="2:6">
      <c r="B2414" s="63"/>
      <c r="C2414" s="82"/>
      <c r="D2414" s="306"/>
      <c r="E2414" s="1619"/>
      <c r="F2414" s="1621"/>
    </row>
    <row r="2415" spans="2:6">
      <c r="B2415" s="63"/>
      <c r="C2415" s="82"/>
      <c r="D2415" s="306"/>
      <c r="E2415" s="1619"/>
      <c r="F2415" s="1621"/>
    </row>
    <row r="2416" spans="2:6">
      <c r="B2416" s="63"/>
      <c r="C2416" s="82"/>
      <c r="D2416" s="306"/>
      <c r="E2416" s="1619"/>
      <c r="F2416" s="1621"/>
    </row>
    <row r="2417" spans="2:6">
      <c r="B2417" s="63"/>
      <c r="C2417" s="82"/>
      <c r="D2417" s="306"/>
      <c r="E2417" s="1619"/>
      <c r="F2417" s="1621"/>
    </row>
    <row r="2418" spans="2:6">
      <c r="B2418" s="63"/>
      <c r="C2418" s="82"/>
      <c r="D2418" s="306"/>
      <c r="E2418" s="1619"/>
      <c r="F2418" s="1621"/>
    </row>
    <row r="2419" spans="2:6">
      <c r="B2419" s="63"/>
      <c r="C2419" s="82"/>
      <c r="D2419" s="306"/>
      <c r="E2419" s="1619"/>
      <c r="F2419" s="1621"/>
    </row>
    <row r="2420" spans="2:6">
      <c r="B2420" s="63"/>
      <c r="C2420" s="82"/>
      <c r="D2420" s="306"/>
      <c r="E2420" s="1619"/>
      <c r="F2420" s="1621"/>
    </row>
    <row r="2421" spans="2:6">
      <c r="B2421" s="63"/>
      <c r="C2421" s="82"/>
      <c r="D2421" s="306"/>
      <c r="E2421" s="1619"/>
      <c r="F2421" s="1621"/>
    </row>
    <row r="2422" spans="2:6">
      <c r="B2422" s="63"/>
      <c r="C2422" s="82"/>
      <c r="D2422" s="306"/>
      <c r="E2422" s="1619"/>
      <c r="F2422" s="1621"/>
    </row>
    <row r="2423" spans="2:6">
      <c r="B2423" s="63"/>
      <c r="C2423" s="82"/>
      <c r="D2423" s="306"/>
      <c r="E2423" s="1619"/>
      <c r="F2423" s="1621"/>
    </row>
    <row r="2424" spans="2:6">
      <c r="B2424" s="63"/>
      <c r="C2424" s="82"/>
      <c r="D2424" s="306"/>
      <c r="E2424" s="1619"/>
      <c r="F2424" s="1621"/>
    </row>
    <row r="2425" spans="2:6">
      <c r="B2425" s="63"/>
      <c r="C2425" s="82"/>
      <c r="D2425" s="306"/>
      <c r="E2425" s="1619"/>
      <c r="F2425" s="1621"/>
    </row>
    <row r="2426" spans="2:6">
      <c r="B2426" s="63"/>
      <c r="C2426" s="82"/>
      <c r="D2426" s="306"/>
      <c r="E2426" s="1619"/>
      <c r="F2426" s="1621"/>
    </row>
    <row r="2427" spans="2:6">
      <c r="B2427" s="63"/>
      <c r="C2427" s="82"/>
      <c r="D2427" s="306"/>
      <c r="E2427" s="1619"/>
      <c r="F2427" s="1621"/>
    </row>
    <row r="2428" spans="2:6">
      <c r="B2428" s="63"/>
      <c r="C2428" s="82"/>
      <c r="D2428" s="306"/>
      <c r="E2428" s="1619"/>
      <c r="F2428" s="1621"/>
    </row>
    <row r="2429" spans="2:6">
      <c r="B2429" s="63"/>
      <c r="C2429" s="82"/>
      <c r="D2429" s="306"/>
      <c r="E2429" s="1619"/>
      <c r="F2429" s="1621"/>
    </row>
    <row r="2430" spans="2:6">
      <c r="B2430" s="63"/>
      <c r="C2430" s="82"/>
      <c r="D2430" s="306"/>
      <c r="E2430" s="1619"/>
      <c r="F2430" s="1621"/>
    </row>
    <row r="2431" spans="2:6">
      <c r="B2431" s="63"/>
      <c r="C2431" s="82"/>
      <c r="D2431" s="306"/>
      <c r="E2431" s="1619"/>
      <c r="F2431" s="1621"/>
    </row>
    <row r="2432" spans="2:6">
      <c r="B2432" s="63"/>
      <c r="C2432" s="82"/>
      <c r="D2432" s="306"/>
      <c r="E2432" s="1619"/>
      <c r="F2432" s="1621"/>
    </row>
    <row r="2433" spans="2:6">
      <c r="B2433" s="63"/>
      <c r="C2433" s="82"/>
      <c r="D2433" s="306"/>
      <c r="E2433" s="1619"/>
      <c r="F2433" s="1621"/>
    </row>
    <row r="2434" spans="2:6">
      <c r="B2434" s="63"/>
      <c r="C2434" s="82"/>
      <c r="D2434" s="306"/>
      <c r="E2434" s="1619"/>
      <c r="F2434" s="1621"/>
    </row>
    <row r="2435" spans="2:6">
      <c r="B2435" s="63"/>
      <c r="C2435" s="82"/>
      <c r="D2435" s="306"/>
      <c r="E2435" s="1619"/>
      <c r="F2435" s="1621"/>
    </row>
    <row r="2436" spans="2:6">
      <c r="B2436" s="63"/>
      <c r="C2436" s="82"/>
      <c r="D2436" s="306"/>
      <c r="E2436" s="1619"/>
      <c r="F2436" s="1621"/>
    </row>
    <row r="2437" spans="2:6">
      <c r="B2437" s="63"/>
      <c r="C2437" s="82"/>
      <c r="D2437" s="306"/>
      <c r="E2437" s="1619"/>
      <c r="F2437" s="1621"/>
    </row>
    <row r="2438" spans="2:6">
      <c r="B2438" s="63"/>
      <c r="C2438" s="82"/>
      <c r="D2438" s="306"/>
      <c r="E2438" s="1619"/>
      <c r="F2438" s="1621"/>
    </row>
    <row r="2439" spans="2:6">
      <c r="B2439" s="63"/>
      <c r="C2439" s="82"/>
      <c r="D2439" s="306"/>
      <c r="E2439" s="1619"/>
      <c r="F2439" s="1621"/>
    </row>
    <row r="2440" spans="2:6">
      <c r="B2440" s="63"/>
      <c r="C2440" s="82"/>
      <c r="D2440" s="306"/>
      <c r="E2440" s="1619"/>
      <c r="F2440" s="1621"/>
    </row>
    <row r="2441" spans="2:6">
      <c r="B2441" s="63"/>
      <c r="C2441" s="82"/>
      <c r="D2441" s="306"/>
      <c r="E2441" s="1619"/>
      <c r="F2441" s="1621"/>
    </row>
    <row r="2442" spans="2:6">
      <c r="B2442" s="63"/>
      <c r="C2442" s="82"/>
      <c r="D2442" s="306"/>
      <c r="E2442" s="1619"/>
      <c r="F2442" s="1621"/>
    </row>
    <row r="2443" spans="2:6">
      <c r="B2443" s="63"/>
      <c r="C2443" s="82"/>
      <c r="D2443" s="306"/>
      <c r="E2443" s="1619"/>
      <c r="F2443" s="1621"/>
    </row>
    <row r="2444" spans="2:6">
      <c r="B2444" s="63"/>
      <c r="C2444" s="82"/>
      <c r="D2444" s="306"/>
      <c r="E2444" s="1619"/>
      <c r="F2444" s="1621"/>
    </row>
    <row r="2445" spans="2:6">
      <c r="B2445" s="63"/>
      <c r="C2445" s="82"/>
      <c r="D2445" s="306"/>
      <c r="E2445" s="1619"/>
      <c r="F2445" s="1621"/>
    </row>
    <row r="2446" spans="2:6">
      <c r="B2446" s="63"/>
      <c r="C2446" s="82"/>
      <c r="D2446" s="306"/>
      <c r="E2446" s="1619"/>
      <c r="F2446" s="1621"/>
    </row>
    <row r="2447" spans="2:6">
      <c r="B2447" s="63"/>
      <c r="C2447" s="82"/>
      <c r="D2447" s="306"/>
      <c r="E2447" s="1619"/>
      <c r="F2447" s="1621"/>
    </row>
    <row r="2448" spans="2:6">
      <c r="B2448" s="63"/>
      <c r="C2448" s="82"/>
      <c r="D2448" s="306"/>
      <c r="E2448" s="1619"/>
      <c r="F2448" s="1621"/>
    </row>
    <row r="2449" spans="2:6">
      <c r="B2449" s="63"/>
      <c r="C2449" s="82"/>
      <c r="D2449" s="306"/>
      <c r="E2449" s="1619"/>
      <c r="F2449" s="1621"/>
    </row>
    <row r="2450" spans="2:6">
      <c r="B2450" s="63"/>
      <c r="C2450" s="82"/>
      <c r="D2450" s="306"/>
      <c r="E2450" s="1619"/>
      <c r="F2450" s="1621"/>
    </row>
    <row r="2451" spans="2:6">
      <c r="B2451" s="63"/>
      <c r="C2451" s="82"/>
      <c r="D2451" s="306"/>
      <c r="E2451" s="1619"/>
      <c r="F2451" s="1621"/>
    </row>
    <row r="2452" spans="2:6">
      <c r="B2452" s="63"/>
      <c r="C2452" s="82"/>
      <c r="D2452" s="306"/>
      <c r="E2452" s="1619"/>
      <c r="F2452" s="1621"/>
    </row>
    <row r="2453" spans="2:6">
      <c r="B2453" s="63"/>
      <c r="C2453" s="82"/>
      <c r="D2453" s="306"/>
      <c r="E2453" s="1619"/>
      <c r="F2453" s="1621"/>
    </row>
    <row r="2454" spans="2:6">
      <c r="B2454" s="63"/>
      <c r="C2454" s="82"/>
      <c r="D2454" s="306"/>
      <c r="E2454" s="1619"/>
      <c r="F2454" s="1621"/>
    </row>
    <row r="2455" spans="2:6">
      <c r="B2455" s="63"/>
      <c r="C2455" s="82"/>
      <c r="D2455" s="306"/>
      <c r="E2455" s="1619"/>
      <c r="F2455" s="1621"/>
    </row>
    <row r="2456" spans="2:6">
      <c r="B2456" s="63"/>
      <c r="C2456" s="82"/>
      <c r="D2456" s="306"/>
      <c r="E2456" s="1619"/>
      <c r="F2456" s="1621"/>
    </row>
    <row r="2457" spans="2:6">
      <c r="B2457" s="63"/>
      <c r="C2457" s="82"/>
      <c r="D2457" s="306"/>
      <c r="E2457" s="1619"/>
      <c r="F2457" s="1621"/>
    </row>
    <row r="2458" spans="2:6">
      <c r="B2458" s="63"/>
      <c r="C2458" s="82"/>
      <c r="D2458" s="306"/>
      <c r="E2458" s="1619"/>
      <c r="F2458" s="1621"/>
    </row>
    <row r="2459" spans="2:6">
      <c r="B2459" s="63"/>
      <c r="C2459" s="82"/>
      <c r="D2459" s="306"/>
      <c r="E2459" s="1619"/>
      <c r="F2459" s="1621"/>
    </row>
    <row r="2460" spans="2:6">
      <c r="B2460" s="63"/>
      <c r="C2460" s="82"/>
      <c r="D2460" s="306"/>
      <c r="E2460" s="1619"/>
      <c r="F2460" s="1621"/>
    </row>
    <row r="2461" spans="2:6">
      <c r="B2461" s="63"/>
      <c r="C2461" s="82"/>
      <c r="D2461" s="306"/>
      <c r="E2461" s="1619"/>
      <c r="F2461" s="1621"/>
    </row>
    <row r="2462" spans="2:6">
      <c r="B2462" s="63"/>
      <c r="C2462" s="82"/>
      <c r="D2462" s="306"/>
      <c r="E2462" s="1619"/>
      <c r="F2462" s="1621"/>
    </row>
    <row r="2463" spans="2:6">
      <c r="B2463" s="63"/>
      <c r="C2463" s="82"/>
      <c r="D2463" s="306"/>
      <c r="E2463" s="1619"/>
      <c r="F2463" s="1621"/>
    </row>
    <row r="2464" spans="2:6">
      <c r="B2464" s="63"/>
      <c r="C2464" s="82"/>
      <c r="D2464" s="306"/>
      <c r="E2464" s="1619"/>
      <c r="F2464" s="1621"/>
    </row>
    <row r="2465" spans="2:6">
      <c r="B2465" s="63"/>
      <c r="C2465" s="82"/>
      <c r="D2465" s="306"/>
      <c r="E2465" s="1619"/>
      <c r="F2465" s="1621"/>
    </row>
    <row r="2466" spans="2:6">
      <c r="B2466" s="63"/>
      <c r="C2466" s="82"/>
      <c r="D2466" s="306"/>
      <c r="E2466" s="1619"/>
      <c r="F2466" s="1621"/>
    </row>
    <row r="2467" spans="2:6">
      <c r="B2467" s="63"/>
      <c r="C2467" s="82"/>
      <c r="D2467" s="306"/>
      <c r="E2467" s="1619"/>
      <c r="F2467" s="1621"/>
    </row>
    <row r="2468" spans="2:6">
      <c r="B2468" s="63"/>
      <c r="C2468" s="82"/>
      <c r="D2468" s="306"/>
      <c r="E2468" s="1619"/>
      <c r="F2468" s="1621"/>
    </row>
    <row r="2469" spans="2:6">
      <c r="B2469" s="63"/>
      <c r="C2469" s="82"/>
      <c r="D2469" s="306"/>
      <c r="E2469" s="1619"/>
      <c r="F2469" s="1621"/>
    </row>
    <row r="2470" spans="2:6">
      <c r="B2470" s="63"/>
      <c r="C2470" s="82"/>
      <c r="D2470" s="306"/>
      <c r="E2470" s="1619"/>
      <c r="F2470" s="1621"/>
    </row>
    <row r="2471" spans="2:6">
      <c r="B2471" s="63"/>
      <c r="C2471" s="82"/>
      <c r="D2471" s="306"/>
      <c r="E2471" s="1619"/>
      <c r="F2471" s="1621"/>
    </row>
    <row r="2472" spans="2:6">
      <c r="B2472" s="63"/>
      <c r="C2472" s="82"/>
      <c r="D2472" s="306"/>
      <c r="E2472" s="1619"/>
      <c r="F2472" s="1621"/>
    </row>
    <row r="2473" spans="2:6">
      <c r="B2473" s="63"/>
      <c r="C2473" s="82"/>
      <c r="D2473" s="306"/>
      <c r="E2473" s="1619"/>
      <c r="F2473" s="1621"/>
    </row>
    <row r="2474" spans="2:6">
      <c r="B2474" s="63"/>
      <c r="C2474" s="82"/>
      <c r="D2474" s="306"/>
      <c r="E2474" s="1619"/>
      <c r="F2474" s="1621"/>
    </row>
    <row r="2475" spans="2:6">
      <c r="B2475" s="63"/>
      <c r="C2475" s="82"/>
      <c r="D2475" s="306"/>
      <c r="E2475" s="1619"/>
      <c r="F2475" s="1621"/>
    </row>
    <row r="2476" spans="2:6">
      <c r="B2476" s="63"/>
      <c r="C2476" s="82"/>
      <c r="D2476" s="306"/>
      <c r="E2476" s="1619"/>
      <c r="F2476" s="1621"/>
    </row>
    <row r="2477" spans="2:6">
      <c r="B2477" s="63"/>
      <c r="C2477" s="82"/>
      <c r="D2477" s="306"/>
      <c r="E2477" s="1619"/>
      <c r="F2477" s="1621"/>
    </row>
    <row r="2478" spans="2:6">
      <c r="B2478" s="63"/>
      <c r="C2478" s="82"/>
      <c r="D2478" s="306"/>
      <c r="E2478" s="1619"/>
      <c r="F2478" s="1621"/>
    </row>
    <row r="2479" spans="2:6">
      <c r="B2479" s="63"/>
      <c r="C2479" s="82"/>
      <c r="D2479" s="306"/>
      <c r="E2479" s="1619"/>
      <c r="F2479" s="1621"/>
    </row>
    <row r="2480" spans="2:6">
      <c r="B2480" s="63"/>
      <c r="C2480" s="82"/>
      <c r="D2480" s="306"/>
      <c r="E2480" s="1619"/>
      <c r="F2480" s="1621"/>
    </row>
    <row r="2481" spans="2:6">
      <c r="B2481" s="63"/>
      <c r="C2481" s="82"/>
      <c r="D2481" s="306"/>
      <c r="E2481" s="1619"/>
      <c r="F2481" s="1621"/>
    </row>
    <row r="2482" spans="2:6">
      <c r="B2482" s="63"/>
      <c r="C2482" s="82"/>
      <c r="D2482" s="306"/>
      <c r="E2482" s="1619"/>
      <c r="F2482" s="1621"/>
    </row>
    <row r="2483" spans="2:6">
      <c r="B2483" s="63"/>
      <c r="C2483" s="82"/>
      <c r="D2483" s="306"/>
      <c r="E2483" s="1619"/>
      <c r="F2483" s="1621"/>
    </row>
    <row r="2484" spans="2:6">
      <c r="B2484" s="63"/>
      <c r="C2484" s="82"/>
      <c r="D2484" s="306"/>
      <c r="E2484" s="1619"/>
      <c r="F2484" s="1621"/>
    </row>
    <row r="2485" spans="2:6">
      <c r="B2485" s="63"/>
      <c r="C2485" s="82"/>
      <c r="D2485" s="306"/>
      <c r="E2485" s="1619"/>
      <c r="F2485" s="1621"/>
    </row>
    <row r="2486" spans="2:6">
      <c r="B2486" s="63"/>
      <c r="C2486" s="82"/>
      <c r="D2486" s="306"/>
      <c r="E2486" s="1619"/>
      <c r="F2486" s="1621"/>
    </row>
    <row r="2487" spans="2:6">
      <c r="B2487" s="63"/>
      <c r="C2487" s="82"/>
      <c r="D2487" s="306"/>
      <c r="E2487" s="1619"/>
      <c r="F2487" s="1621"/>
    </row>
    <row r="2488" spans="2:6">
      <c r="B2488" s="63"/>
      <c r="C2488" s="82"/>
      <c r="D2488" s="306"/>
      <c r="E2488" s="1619"/>
      <c r="F2488" s="1621"/>
    </row>
    <row r="2489" spans="2:6">
      <c r="B2489" s="63"/>
      <c r="C2489" s="82"/>
      <c r="D2489" s="306"/>
      <c r="E2489" s="1619"/>
      <c r="F2489" s="1621"/>
    </row>
    <row r="2490" spans="2:6">
      <c r="B2490" s="63"/>
      <c r="C2490" s="82"/>
      <c r="D2490" s="306"/>
      <c r="E2490" s="1619"/>
      <c r="F2490" s="1621"/>
    </row>
    <row r="2491" spans="2:6">
      <c r="B2491" s="63"/>
      <c r="C2491" s="82"/>
      <c r="D2491" s="306"/>
      <c r="E2491" s="1619"/>
      <c r="F2491" s="1621"/>
    </row>
    <row r="2492" spans="2:6">
      <c r="B2492" s="63"/>
      <c r="C2492" s="82"/>
      <c r="D2492" s="306"/>
      <c r="E2492" s="1619"/>
      <c r="F2492" s="1621"/>
    </row>
    <row r="2493" spans="2:6">
      <c r="B2493" s="63"/>
      <c r="C2493" s="82"/>
      <c r="D2493" s="306"/>
      <c r="E2493" s="1619"/>
      <c r="F2493" s="1621"/>
    </row>
    <row r="2494" spans="2:6">
      <c r="B2494" s="63"/>
      <c r="C2494" s="82"/>
      <c r="D2494" s="306"/>
      <c r="E2494" s="1619"/>
      <c r="F2494" s="1621"/>
    </row>
    <row r="2495" spans="2:6">
      <c r="B2495" s="63"/>
      <c r="C2495" s="82"/>
      <c r="D2495" s="306"/>
      <c r="E2495" s="1619"/>
      <c r="F2495" s="1621"/>
    </row>
    <row r="2496" spans="2:6">
      <c r="B2496" s="63"/>
      <c r="C2496" s="82"/>
      <c r="D2496" s="306"/>
      <c r="E2496" s="1619"/>
      <c r="F2496" s="1621"/>
    </row>
    <row r="2497" spans="2:6">
      <c r="B2497" s="63"/>
      <c r="C2497" s="82"/>
      <c r="D2497" s="306"/>
      <c r="E2497" s="1619"/>
      <c r="F2497" s="1621"/>
    </row>
    <row r="2498" spans="2:6">
      <c r="B2498" s="63"/>
      <c r="C2498" s="82"/>
      <c r="D2498" s="306"/>
      <c r="E2498" s="1619"/>
      <c r="F2498" s="1621"/>
    </row>
    <row r="2499" spans="2:6">
      <c r="B2499" s="63"/>
      <c r="C2499" s="82"/>
      <c r="D2499" s="306"/>
      <c r="E2499" s="1619"/>
      <c r="F2499" s="1621"/>
    </row>
    <row r="2500" spans="2:6">
      <c r="B2500" s="63"/>
      <c r="C2500" s="82"/>
      <c r="D2500" s="306"/>
      <c r="E2500" s="1619"/>
      <c r="F2500" s="1621"/>
    </row>
    <row r="2501" spans="2:6">
      <c r="B2501" s="63"/>
      <c r="C2501" s="82"/>
      <c r="D2501" s="306"/>
      <c r="E2501" s="1619"/>
      <c r="F2501" s="1621"/>
    </row>
    <row r="2502" spans="2:6">
      <c r="B2502" s="63"/>
      <c r="C2502" s="82"/>
      <c r="D2502" s="306"/>
      <c r="E2502" s="1619"/>
      <c r="F2502" s="1621"/>
    </row>
    <row r="2503" spans="2:6">
      <c r="B2503" s="63"/>
      <c r="C2503" s="82"/>
      <c r="D2503" s="306"/>
      <c r="E2503" s="1619"/>
      <c r="F2503" s="1621"/>
    </row>
    <row r="2504" spans="2:6">
      <c r="B2504" s="63"/>
      <c r="C2504" s="82"/>
      <c r="D2504" s="306"/>
      <c r="E2504" s="1619"/>
      <c r="F2504" s="1621"/>
    </row>
    <row r="2505" spans="2:6">
      <c r="B2505" s="63"/>
      <c r="C2505" s="82"/>
      <c r="D2505" s="306"/>
      <c r="E2505" s="1619"/>
      <c r="F2505" s="1621"/>
    </row>
    <row r="2506" spans="2:6">
      <c r="B2506" s="63"/>
      <c r="C2506" s="82"/>
      <c r="D2506" s="306"/>
      <c r="E2506" s="1619"/>
      <c r="F2506" s="1621"/>
    </row>
    <row r="2507" spans="2:6">
      <c r="B2507" s="63"/>
      <c r="C2507" s="82"/>
      <c r="D2507" s="306"/>
      <c r="E2507" s="1619"/>
      <c r="F2507" s="1621"/>
    </row>
    <row r="2508" spans="2:6">
      <c r="B2508" s="63"/>
      <c r="C2508" s="82"/>
      <c r="D2508" s="306"/>
      <c r="E2508" s="1619"/>
      <c r="F2508" s="1621"/>
    </row>
    <row r="2509" spans="2:6">
      <c r="B2509" s="63"/>
      <c r="C2509" s="82"/>
      <c r="D2509" s="306"/>
      <c r="E2509" s="1619"/>
      <c r="F2509" s="1621"/>
    </row>
    <row r="2510" spans="2:6">
      <c r="B2510" s="63"/>
      <c r="C2510" s="82"/>
      <c r="D2510" s="306"/>
      <c r="E2510" s="1619"/>
      <c r="F2510" s="1621"/>
    </row>
    <row r="2511" spans="2:6">
      <c r="B2511" s="63"/>
      <c r="C2511" s="82"/>
      <c r="D2511" s="306"/>
      <c r="E2511" s="1619"/>
      <c r="F2511" s="1621"/>
    </row>
    <row r="2512" spans="2:6">
      <c r="B2512" s="63"/>
      <c r="C2512" s="82"/>
      <c r="D2512" s="306"/>
      <c r="E2512" s="1619"/>
      <c r="F2512" s="1621"/>
    </row>
    <row r="2513" spans="2:6">
      <c r="B2513" s="63"/>
      <c r="C2513" s="82"/>
      <c r="D2513" s="306"/>
      <c r="E2513" s="1619"/>
      <c r="F2513" s="1621"/>
    </row>
    <row r="2514" spans="2:6">
      <c r="B2514" s="63"/>
      <c r="C2514" s="82"/>
      <c r="D2514" s="306"/>
      <c r="E2514" s="1619"/>
      <c r="F2514" s="1621"/>
    </row>
    <row r="2515" spans="2:6">
      <c r="B2515" s="63"/>
      <c r="C2515" s="82"/>
      <c r="D2515" s="306"/>
      <c r="E2515" s="1619"/>
      <c r="F2515" s="1621"/>
    </row>
    <row r="2516" spans="2:6">
      <c r="B2516" s="63"/>
      <c r="C2516" s="82"/>
      <c r="D2516" s="306"/>
      <c r="E2516" s="1619"/>
      <c r="F2516" s="1621"/>
    </row>
    <row r="2517" spans="2:6">
      <c r="B2517" s="63"/>
      <c r="C2517" s="82"/>
      <c r="D2517" s="306"/>
      <c r="E2517" s="1619"/>
      <c r="F2517" s="1621"/>
    </row>
    <row r="2518" spans="2:6">
      <c r="B2518" s="63"/>
      <c r="C2518" s="82"/>
      <c r="D2518" s="306"/>
      <c r="E2518" s="1619"/>
      <c r="F2518" s="1621"/>
    </row>
    <row r="2519" spans="2:6">
      <c r="B2519" s="63"/>
      <c r="C2519" s="82"/>
      <c r="D2519" s="306"/>
      <c r="E2519" s="1619"/>
      <c r="F2519" s="1621"/>
    </row>
    <row r="2520" spans="2:6">
      <c r="B2520" s="63"/>
      <c r="C2520" s="82"/>
      <c r="D2520" s="306"/>
      <c r="E2520" s="1619"/>
      <c r="F2520" s="1621"/>
    </row>
    <row r="2521" spans="2:6">
      <c r="B2521" s="63"/>
      <c r="C2521" s="82"/>
      <c r="D2521" s="306"/>
      <c r="E2521" s="1619"/>
      <c r="F2521" s="1621"/>
    </row>
    <row r="2522" spans="2:6">
      <c r="B2522" s="63"/>
      <c r="C2522" s="82"/>
      <c r="D2522" s="306"/>
      <c r="E2522" s="1619"/>
      <c r="F2522" s="1621"/>
    </row>
    <row r="2523" spans="2:6">
      <c r="B2523" s="63"/>
      <c r="C2523" s="82"/>
      <c r="D2523" s="306"/>
      <c r="E2523" s="1619"/>
      <c r="F2523" s="1621"/>
    </row>
    <row r="2524" spans="2:6">
      <c r="B2524" s="63"/>
      <c r="C2524" s="82"/>
      <c r="D2524" s="306"/>
      <c r="E2524" s="1619"/>
      <c r="F2524" s="1621"/>
    </row>
    <row r="2525" spans="2:6">
      <c r="B2525" s="63"/>
      <c r="C2525" s="82"/>
      <c r="D2525" s="306"/>
      <c r="E2525" s="1619"/>
      <c r="F2525" s="1621"/>
    </row>
    <row r="2526" spans="2:6">
      <c r="B2526" s="63"/>
      <c r="C2526" s="82"/>
      <c r="D2526" s="306"/>
      <c r="E2526" s="1619"/>
      <c r="F2526" s="1621"/>
    </row>
    <row r="2527" spans="2:6">
      <c r="B2527" s="63"/>
      <c r="C2527" s="82"/>
      <c r="D2527" s="306"/>
      <c r="E2527" s="1619"/>
      <c r="F2527" s="1621"/>
    </row>
    <row r="2528" spans="2:6">
      <c r="B2528" s="63"/>
      <c r="C2528" s="82"/>
      <c r="D2528" s="306"/>
      <c r="E2528" s="1619"/>
      <c r="F2528" s="1621"/>
    </row>
    <row r="2529" spans="2:6">
      <c r="B2529" s="63"/>
      <c r="C2529" s="82"/>
      <c r="D2529" s="306"/>
      <c r="E2529" s="1619"/>
      <c r="F2529" s="1621"/>
    </row>
    <row r="2530" spans="2:6">
      <c r="B2530" s="63"/>
      <c r="C2530" s="82"/>
      <c r="D2530" s="306"/>
      <c r="E2530" s="1619"/>
      <c r="F2530" s="1621"/>
    </row>
    <row r="2531" spans="2:6">
      <c r="B2531" s="63"/>
      <c r="C2531" s="82"/>
      <c r="D2531" s="306"/>
      <c r="E2531" s="1619"/>
      <c r="F2531" s="1621"/>
    </row>
    <row r="2532" spans="2:6">
      <c r="B2532" s="63"/>
      <c r="C2532" s="82"/>
      <c r="D2532" s="306"/>
      <c r="E2532" s="1619"/>
      <c r="F2532" s="1621"/>
    </row>
    <row r="2533" spans="2:6">
      <c r="B2533" s="63"/>
      <c r="C2533" s="82"/>
      <c r="D2533" s="306"/>
      <c r="E2533" s="1619"/>
      <c r="F2533" s="1621"/>
    </row>
    <row r="2534" spans="2:6">
      <c r="B2534" s="63"/>
      <c r="C2534" s="82"/>
      <c r="D2534" s="306"/>
      <c r="E2534" s="1619"/>
      <c r="F2534" s="1621"/>
    </row>
    <row r="2535" spans="2:6">
      <c r="B2535" s="63"/>
      <c r="C2535" s="82"/>
      <c r="D2535" s="306"/>
      <c r="E2535" s="1619"/>
      <c r="F2535" s="1621"/>
    </row>
    <row r="2536" spans="2:6">
      <c r="B2536" s="63"/>
      <c r="C2536" s="82"/>
      <c r="D2536" s="306"/>
      <c r="E2536" s="1619"/>
      <c r="F2536" s="1621"/>
    </row>
    <row r="2537" spans="2:6">
      <c r="B2537" s="63"/>
      <c r="C2537" s="82"/>
      <c r="D2537" s="306"/>
      <c r="E2537" s="1619"/>
      <c r="F2537" s="1621"/>
    </row>
    <row r="2538" spans="2:6">
      <c r="B2538" s="63"/>
      <c r="C2538" s="82"/>
      <c r="D2538" s="306"/>
      <c r="E2538" s="1619"/>
      <c r="F2538" s="1621"/>
    </row>
    <row r="2539" spans="2:6">
      <c r="B2539" s="63"/>
      <c r="C2539" s="82"/>
      <c r="D2539" s="306"/>
      <c r="E2539" s="1619"/>
      <c r="F2539" s="1621"/>
    </row>
    <row r="2540" spans="2:6">
      <c r="B2540" s="63"/>
      <c r="C2540" s="82"/>
      <c r="D2540" s="306"/>
      <c r="E2540" s="1619"/>
      <c r="F2540" s="1621"/>
    </row>
    <row r="2541" spans="2:6">
      <c r="B2541" s="63"/>
      <c r="C2541" s="82"/>
      <c r="D2541" s="306"/>
      <c r="E2541" s="1619"/>
      <c r="F2541" s="1621"/>
    </row>
    <row r="2542" spans="2:6">
      <c r="B2542" s="63"/>
      <c r="C2542" s="82"/>
      <c r="D2542" s="306"/>
      <c r="E2542" s="1619"/>
      <c r="F2542" s="1621"/>
    </row>
    <row r="2543" spans="2:6">
      <c r="B2543" s="63"/>
      <c r="C2543" s="82"/>
      <c r="D2543" s="306"/>
      <c r="E2543" s="1619"/>
      <c r="F2543" s="1621"/>
    </row>
    <row r="2544" spans="2:6">
      <c r="B2544" s="63"/>
      <c r="C2544" s="82"/>
      <c r="D2544" s="306"/>
      <c r="E2544" s="1619"/>
      <c r="F2544" s="1621"/>
    </row>
    <row r="2545" spans="2:6">
      <c r="B2545" s="63"/>
      <c r="C2545" s="82"/>
      <c r="D2545" s="306"/>
      <c r="E2545" s="1619"/>
      <c r="F2545" s="1621"/>
    </row>
    <row r="2546" spans="2:6">
      <c r="B2546" s="63"/>
      <c r="C2546" s="82"/>
      <c r="D2546" s="306"/>
      <c r="E2546" s="1619"/>
      <c r="F2546" s="1621"/>
    </row>
    <row r="2547" spans="2:6">
      <c r="B2547" s="63"/>
      <c r="C2547" s="82"/>
      <c r="D2547" s="306"/>
      <c r="E2547" s="1619"/>
      <c r="F2547" s="1621"/>
    </row>
    <row r="2548" spans="2:6">
      <c r="B2548" s="63"/>
      <c r="C2548" s="82"/>
      <c r="D2548" s="306"/>
      <c r="E2548" s="1619"/>
      <c r="F2548" s="1621"/>
    </row>
    <row r="2549" spans="2:6">
      <c r="B2549" s="63"/>
      <c r="C2549" s="82"/>
      <c r="D2549" s="306"/>
      <c r="E2549" s="1619"/>
      <c r="F2549" s="1621"/>
    </row>
    <row r="2550" spans="2:6">
      <c r="B2550" s="63"/>
      <c r="C2550" s="82"/>
      <c r="D2550" s="306"/>
      <c r="E2550" s="1619"/>
      <c r="F2550" s="1621"/>
    </row>
    <row r="2551" spans="2:6">
      <c r="B2551" s="63"/>
      <c r="C2551" s="82"/>
      <c r="D2551" s="306"/>
      <c r="E2551" s="1619"/>
      <c r="F2551" s="1621"/>
    </row>
    <row r="2552" spans="2:6">
      <c r="B2552" s="63"/>
      <c r="C2552" s="82"/>
      <c r="D2552" s="306"/>
      <c r="E2552" s="1619"/>
      <c r="F2552" s="1621"/>
    </row>
    <row r="2553" spans="2:6">
      <c r="B2553" s="63"/>
      <c r="C2553" s="82"/>
      <c r="D2553" s="306"/>
      <c r="E2553" s="1619"/>
      <c r="F2553" s="1621"/>
    </row>
    <row r="2554" spans="2:6">
      <c r="B2554" s="63"/>
      <c r="C2554" s="82"/>
      <c r="D2554" s="306"/>
      <c r="E2554" s="1619"/>
      <c r="F2554" s="1621"/>
    </row>
    <row r="2555" spans="2:6">
      <c r="B2555" s="63"/>
      <c r="C2555" s="82"/>
      <c r="D2555" s="306"/>
      <c r="E2555" s="1619"/>
      <c r="F2555" s="1621"/>
    </row>
    <row r="2556" spans="2:6">
      <c r="B2556" s="63"/>
      <c r="C2556" s="82"/>
      <c r="D2556" s="306"/>
      <c r="E2556" s="1619"/>
      <c r="F2556" s="1621"/>
    </row>
    <row r="2557" spans="2:6">
      <c r="B2557" s="63"/>
      <c r="C2557" s="82"/>
      <c r="D2557" s="306"/>
      <c r="E2557" s="1619"/>
      <c r="F2557" s="1621"/>
    </row>
    <row r="2558" spans="2:6">
      <c r="B2558" s="63"/>
      <c r="C2558" s="82"/>
      <c r="D2558" s="306"/>
      <c r="E2558" s="1619"/>
      <c r="F2558" s="1621"/>
    </row>
    <row r="2559" spans="2:6">
      <c r="B2559" s="63"/>
      <c r="C2559" s="82"/>
      <c r="D2559" s="306"/>
      <c r="E2559" s="1619"/>
      <c r="F2559" s="1621"/>
    </row>
    <row r="2560" spans="2:6">
      <c r="B2560" s="63"/>
      <c r="C2560" s="82"/>
      <c r="D2560" s="306"/>
      <c r="E2560" s="1619"/>
      <c r="F2560" s="1621"/>
    </row>
    <row r="2561" spans="2:6">
      <c r="B2561" s="63"/>
      <c r="C2561" s="82"/>
      <c r="D2561" s="306"/>
      <c r="E2561" s="1619"/>
      <c r="F2561" s="1621"/>
    </row>
    <row r="2562" spans="2:6">
      <c r="B2562" s="63"/>
      <c r="C2562" s="82"/>
      <c r="D2562" s="306"/>
      <c r="E2562" s="1619"/>
      <c r="F2562" s="1621"/>
    </row>
    <row r="2563" spans="2:6">
      <c r="B2563" s="63"/>
      <c r="C2563" s="82"/>
      <c r="D2563" s="306"/>
      <c r="E2563" s="1619"/>
      <c r="F2563" s="1621"/>
    </row>
    <row r="2564" spans="2:6">
      <c r="B2564" s="63"/>
      <c r="C2564" s="82"/>
      <c r="D2564" s="306"/>
      <c r="E2564" s="1619"/>
      <c r="F2564" s="1621"/>
    </row>
    <row r="2565" spans="2:6">
      <c r="B2565" s="63"/>
      <c r="C2565" s="82"/>
      <c r="D2565" s="306"/>
      <c r="E2565" s="1619"/>
      <c r="F2565" s="1621"/>
    </row>
    <row r="2566" spans="2:6">
      <c r="B2566" s="63"/>
      <c r="C2566" s="82"/>
      <c r="D2566" s="306"/>
      <c r="E2566" s="1619"/>
      <c r="F2566" s="1621"/>
    </row>
    <row r="2567" spans="2:6">
      <c r="B2567" s="63"/>
      <c r="C2567" s="82"/>
      <c r="D2567" s="306"/>
      <c r="E2567" s="1619"/>
      <c r="F2567" s="1621"/>
    </row>
    <row r="2568" spans="2:6">
      <c r="B2568" s="63"/>
      <c r="C2568" s="82"/>
      <c r="D2568" s="306"/>
      <c r="E2568" s="1619"/>
      <c r="F2568" s="1621"/>
    </row>
    <row r="2569" spans="2:6">
      <c r="B2569" s="63"/>
      <c r="C2569" s="82"/>
      <c r="D2569" s="306"/>
      <c r="E2569" s="1619"/>
      <c r="F2569" s="1621"/>
    </row>
    <row r="2570" spans="2:6">
      <c r="B2570" s="63"/>
      <c r="C2570" s="82"/>
      <c r="D2570" s="306"/>
      <c r="E2570" s="1619"/>
      <c r="F2570" s="1621"/>
    </row>
    <row r="2571" spans="2:6">
      <c r="B2571" s="63"/>
      <c r="C2571" s="82"/>
      <c r="D2571" s="306"/>
      <c r="E2571" s="1619"/>
      <c r="F2571" s="1621"/>
    </row>
    <row r="2572" spans="2:6">
      <c r="B2572" s="63"/>
      <c r="C2572" s="82"/>
      <c r="D2572" s="306"/>
      <c r="E2572" s="1619"/>
      <c r="F2572" s="1621"/>
    </row>
    <row r="2573" spans="2:6">
      <c r="B2573" s="63"/>
      <c r="C2573" s="82"/>
      <c r="D2573" s="306"/>
      <c r="E2573" s="1619"/>
      <c r="F2573" s="1621"/>
    </row>
    <row r="2574" spans="2:6">
      <c r="B2574" s="63"/>
      <c r="C2574" s="82"/>
      <c r="D2574" s="306"/>
      <c r="E2574" s="1619"/>
      <c r="F2574" s="1621"/>
    </row>
    <row r="2575" spans="2:6">
      <c r="B2575" s="63"/>
      <c r="C2575" s="82"/>
      <c r="D2575" s="306"/>
      <c r="E2575" s="1619"/>
      <c r="F2575" s="1621"/>
    </row>
    <row r="2576" spans="2:6">
      <c r="B2576" s="63"/>
      <c r="C2576" s="82"/>
      <c r="D2576" s="306"/>
      <c r="E2576" s="1619"/>
      <c r="F2576" s="1621"/>
    </row>
    <row r="2577" spans="2:6">
      <c r="B2577" s="63"/>
      <c r="C2577" s="82"/>
      <c r="D2577" s="306"/>
      <c r="E2577" s="1619"/>
      <c r="F2577" s="1621"/>
    </row>
    <row r="2578" spans="2:6">
      <c r="B2578" s="63"/>
      <c r="C2578" s="82"/>
      <c r="D2578" s="306"/>
      <c r="E2578" s="1619"/>
      <c r="F2578" s="1621"/>
    </row>
    <row r="2579" spans="2:6">
      <c r="B2579" s="63"/>
      <c r="C2579" s="82"/>
      <c r="D2579" s="306"/>
      <c r="E2579" s="1619"/>
      <c r="F2579" s="1621"/>
    </row>
    <row r="2580" spans="2:6">
      <c r="B2580" s="63"/>
      <c r="C2580" s="82"/>
      <c r="D2580" s="306"/>
      <c r="E2580" s="1619"/>
      <c r="F2580" s="1621"/>
    </row>
    <row r="2581" spans="2:6">
      <c r="B2581" s="63"/>
      <c r="C2581" s="82"/>
      <c r="D2581" s="306"/>
      <c r="E2581" s="1619"/>
      <c r="F2581" s="1621"/>
    </row>
    <row r="2582" spans="2:6">
      <c r="B2582" s="63"/>
      <c r="C2582" s="82"/>
      <c r="D2582" s="306"/>
      <c r="E2582" s="1619"/>
      <c r="F2582" s="1621"/>
    </row>
    <row r="2583" spans="2:6">
      <c r="B2583" s="63"/>
      <c r="C2583" s="82"/>
      <c r="D2583" s="306"/>
      <c r="E2583" s="1619"/>
      <c r="F2583" s="1621"/>
    </row>
    <row r="2584" spans="2:6">
      <c r="B2584" s="63"/>
      <c r="C2584" s="82"/>
      <c r="D2584" s="306"/>
      <c r="E2584" s="1619"/>
      <c r="F2584" s="1621"/>
    </row>
    <row r="2585" spans="2:6">
      <c r="B2585" s="63"/>
      <c r="C2585" s="82"/>
      <c r="D2585" s="306"/>
      <c r="E2585" s="1619"/>
      <c r="F2585" s="1621"/>
    </row>
    <row r="2586" spans="2:6">
      <c r="B2586" s="63"/>
      <c r="C2586" s="82"/>
      <c r="D2586" s="306"/>
      <c r="E2586" s="1619"/>
      <c r="F2586" s="1621"/>
    </row>
    <row r="2587" spans="2:6">
      <c r="B2587" s="63"/>
      <c r="C2587" s="82"/>
      <c r="D2587" s="306"/>
      <c r="E2587" s="1619"/>
      <c r="F2587" s="1621"/>
    </row>
    <row r="2588" spans="2:6">
      <c r="B2588" s="63"/>
      <c r="C2588" s="82"/>
      <c r="D2588" s="306"/>
      <c r="E2588" s="1619"/>
      <c r="F2588" s="1621"/>
    </row>
    <row r="2589" spans="2:6">
      <c r="B2589" s="63"/>
      <c r="C2589" s="82"/>
      <c r="D2589" s="306"/>
      <c r="E2589" s="1619"/>
      <c r="F2589" s="1621"/>
    </row>
    <row r="2590" spans="2:6">
      <c r="B2590" s="63"/>
      <c r="C2590" s="82"/>
      <c r="D2590" s="306"/>
      <c r="E2590" s="1619"/>
      <c r="F2590" s="1621"/>
    </row>
    <row r="2591" spans="2:6">
      <c r="B2591" s="63"/>
      <c r="C2591" s="82"/>
      <c r="D2591" s="306"/>
      <c r="E2591" s="1619"/>
      <c r="F2591" s="1621"/>
    </row>
    <row r="2592" spans="2:6">
      <c r="B2592" s="63"/>
      <c r="C2592" s="82"/>
      <c r="D2592" s="306"/>
      <c r="E2592" s="1619"/>
      <c r="F2592" s="1621"/>
    </row>
    <row r="2593" spans="2:6">
      <c r="B2593" s="63"/>
      <c r="C2593" s="82"/>
      <c r="D2593" s="306"/>
      <c r="E2593" s="1619"/>
      <c r="F2593" s="1621"/>
    </row>
    <row r="2594" spans="2:6">
      <c r="B2594" s="63"/>
      <c r="C2594" s="82"/>
      <c r="D2594" s="306"/>
      <c r="E2594" s="1619"/>
      <c r="F2594" s="1621"/>
    </row>
    <row r="2595" spans="2:6">
      <c r="B2595" s="63"/>
      <c r="C2595" s="82"/>
      <c r="D2595" s="306"/>
      <c r="E2595" s="1619"/>
      <c r="F2595" s="1621"/>
    </row>
    <row r="2596" spans="2:6">
      <c r="B2596" s="63"/>
      <c r="C2596" s="82"/>
      <c r="D2596" s="306"/>
      <c r="E2596" s="1619"/>
      <c r="F2596" s="1621"/>
    </row>
    <row r="2597" spans="2:6">
      <c r="B2597" s="63"/>
      <c r="C2597" s="82"/>
      <c r="D2597" s="306"/>
      <c r="E2597" s="1619"/>
      <c r="F2597" s="1621"/>
    </row>
    <row r="2598" spans="2:6">
      <c r="B2598" s="63"/>
      <c r="C2598" s="82"/>
      <c r="D2598" s="306"/>
      <c r="E2598" s="1619"/>
      <c r="F2598" s="1621"/>
    </row>
    <row r="2599" spans="2:6">
      <c r="B2599" s="63"/>
      <c r="C2599" s="82"/>
      <c r="D2599" s="306"/>
      <c r="E2599" s="1619"/>
      <c r="F2599" s="1621"/>
    </row>
    <row r="2600" spans="2:6">
      <c r="B2600" s="63"/>
      <c r="C2600" s="82"/>
      <c r="D2600" s="306"/>
      <c r="E2600" s="1619"/>
      <c r="F2600" s="1621"/>
    </row>
    <row r="2601" spans="2:6">
      <c r="B2601" s="63"/>
      <c r="C2601" s="82"/>
      <c r="D2601" s="306"/>
      <c r="E2601" s="1619"/>
      <c r="F2601" s="1621"/>
    </row>
    <row r="2602" spans="2:6">
      <c r="B2602" s="63"/>
      <c r="C2602" s="82"/>
      <c r="D2602" s="306"/>
      <c r="E2602" s="1619"/>
      <c r="F2602" s="1621"/>
    </row>
    <row r="2603" spans="2:6">
      <c r="B2603" s="63"/>
      <c r="C2603" s="82"/>
      <c r="D2603" s="306"/>
      <c r="E2603" s="1619"/>
      <c r="F2603" s="1621"/>
    </row>
    <row r="2604" spans="2:6">
      <c r="B2604" s="63"/>
      <c r="C2604" s="82"/>
      <c r="D2604" s="306"/>
      <c r="E2604" s="1619"/>
      <c r="F2604" s="1621"/>
    </row>
    <row r="2605" spans="2:6">
      <c r="B2605" s="63"/>
      <c r="C2605" s="82"/>
      <c r="D2605" s="306"/>
      <c r="E2605" s="1619"/>
      <c r="F2605" s="1621"/>
    </row>
    <row r="2606" spans="2:6">
      <c r="B2606" s="63"/>
      <c r="C2606" s="82"/>
      <c r="D2606" s="306"/>
      <c r="E2606" s="1619"/>
      <c r="F2606" s="1621"/>
    </row>
    <row r="2607" spans="2:6">
      <c r="B2607" s="63"/>
      <c r="C2607" s="82"/>
      <c r="D2607" s="306"/>
      <c r="E2607" s="1619"/>
      <c r="F2607" s="1621"/>
    </row>
    <row r="2608" spans="2:6">
      <c r="B2608" s="63"/>
      <c r="C2608" s="82"/>
      <c r="D2608" s="306"/>
      <c r="E2608" s="1619"/>
      <c r="F2608" s="1621"/>
    </row>
    <row r="2609" spans="2:6">
      <c r="B2609" s="63"/>
      <c r="C2609" s="82"/>
      <c r="D2609" s="306"/>
      <c r="E2609" s="1619"/>
      <c r="F2609" s="1621"/>
    </row>
    <row r="2610" spans="2:6">
      <c r="B2610" s="63"/>
      <c r="C2610" s="82"/>
      <c r="D2610" s="306"/>
      <c r="E2610" s="1619"/>
      <c r="F2610" s="1621"/>
    </row>
    <row r="2611" spans="2:6">
      <c r="B2611" s="63"/>
      <c r="C2611" s="82"/>
      <c r="D2611" s="306"/>
      <c r="E2611" s="1619"/>
      <c r="F2611" s="1621"/>
    </row>
    <row r="2612" spans="2:6">
      <c r="B2612" s="63"/>
      <c r="C2612" s="82"/>
      <c r="D2612" s="306"/>
      <c r="E2612" s="1619"/>
      <c r="F2612" s="1621"/>
    </row>
    <row r="2613" spans="2:6">
      <c r="B2613" s="63"/>
      <c r="C2613" s="82"/>
      <c r="D2613" s="306"/>
      <c r="E2613" s="1619"/>
      <c r="F2613" s="1621"/>
    </row>
    <row r="2614" spans="2:6">
      <c r="B2614" s="63"/>
      <c r="C2614" s="82"/>
      <c r="D2614" s="306"/>
      <c r="E2614" s="1619"/>
      <c r="F2614" s="1621"/>
    </row>
    <row r="2615" spans="2:6">
      <c r="B2615" s="63"/>
      <c r="C2615" s="82"/>
      <c r="D2615" s="306"/>
      <c r="E2615" s="1619"/>
      <c r="F2615" s="1621"/>
    </row>
    <row r="2616" spans="2:6">
      <c r="B2616" s="63"/>
      <c r="C2616" s="82"/>
      <c r="D2616" s="306"/>
      <c r="E2616" s="1619"/>
      <c r="F2616" s="1621"/>
    </row>
    <row r="2617" spans="2:6">
      <c r="B2617" s="63"/>
      <c r="C2617" s="82"/>
      <c r="D2617" s="306"/>
      <c r="E2617" s="1619"/>
      <c r="F2617" s="1621"/>
    </row>
    <row r="2618" spans="2:6">
      <c r="B2618" s="63"/>
      <c r="C2618" s="82"/>
      <c r="D2618" s="306"/>
      <c r="E2618" s="1619"/>
      <c r="F2618" s="1621"/>
    </row>
    <row r="2619" spans="2:6">
      <c r="B2619" s="63"/>
      <c r="C2619" s="82"/>
      <c r="D2619" s="306"/>
      <c r="E2619" s="1619"/>
      <c r="F2619" s="1621"/>
    </row>
    <row r="2620" spans="2:6">
      <c r="B2620" s="63"/>
      <c r="C2620" s="82"/>
      <c r="D2620" s="306"/>
      <c r="E2620" s="1619"/>
      <c r="F2620" s="1621"/>
    </row>
    <row r="2621" spans="2:6">
      <c r="B2621" s="63"/>
      <c r="C2621" s="82"/>
      <c r="D2621" s="306"/>
      <c r="E2621" s="1619"/>
      <c r="F2621" s="1621"/>
    </row>
    <row r="2622" spans="2:6">
      <c r="B2622" s="63"/>
      <c r="C2622" s="82"/>
      <c r="D2622" s="306"/>
      <c r="E2622" s="1619"/>
      <c r="F2622" s="1621"/>
    </row>
    <row r="2623" spans="2:6">
      <c r="B2623" s="63"/>
      <c r="C2623" s="82"/>
      <c r="D2623" s="306"/>
      <c r="E2623" s="1619"/>
      <c r="F2623" s="1621"/>
    </row>
    <row r="2624" spans="2:6">
      <c r="B2624" s="63"/>
      <c r="C2624" s="82"/>
      <c r="D2624" s="306"/>
      <c r="E2624" s="1619"/>
      <c r="F2624" s="1621"/>
    </row>
    <row r="2625" spans="2:6">
      <c r="B2625" s="63"/>
      <c r="C2625" s="82"/>
      <c r="D2625" s="306"/>
      <c r="E2625" s="1619"/>
      <c r="F2625" s="1621"/>
    </row>
    <row r="2626" spans="2:6">
      <c r="B2626" s="63"/>
      <c r="C2626" s="82"/>
      <c r="D2626" s="306"/>
      <c r="E2626" s="1619"/>
      <c r="F2626" s="1621"/>
    </row>
    <row r="2627" spans="2:6">
      <c r="B2627" s="63"/>
      <c r="C2627" s="82"/>
      <c r="D2627" s="306"/>
      <c r="E2627" s="1619"/>
      <c r="F2627" s="1621"/>
    </row>
    <row r="2628" spans="2:6">
      <c r="B2628" s="63"/>
      <c r="C2628" s="82"/>
      <c r="D2628" s="306"/>
      <c r="E2628" s="1619"/>
      <c r="F2628" s="1621"/>
    </row>
    <row r="2629" spans="2:6">
      <c r="B2629" s="63"/>
      <c r="C2629" s="82"/>
      <c r="D2629" s="306"/>
      <c r="E2629" s="1619"/>
      <c r="F2629" s="1621"/>
    </row>
    <row r="2630" spans="2:6">
      <c r="B2630" s="63"/>
      <c r="C2630" s="82"/>
      <c r="D2630" s="306"/>
      <c r="E2630" s="1619"/>
      <c r="F2630" s="1621"/>
    </row>
    <row r="2631" spans="2:6">
      <c r="B2631" s="63"/>
      <c r="C2631" s="82"/>
      <c r="D2631" s="306"/>
      <c r="E2631" s="1619"/>
      <c r="F2631" s="1621"/>
    </row>
    <row r="2632" spans="2:6">
      <c r="B2632" s="63"/>
      <c r="C2632" s="82"/>
      <c r="D2632" s="306"/>
      <c r="E2632" s="1619"/>
      <c r="F2632" s="1621"/>
    </row>
    <row r="2633" spans="2:6">
      <c r="B2633" s="63"/>
      <c r="C2633" s="82"/>
      <c r="D2633" s="306"/>
      <c r="E2633" s="1619"/>
      <c r="F2633" s="1621"/>
    </row>
    <row r="2634" spans="2:6">
      <c r="B2634" s="63"/>
      <c r="C2634" s="82"/>
      <c r="D2634" s="306"/>
      <c r="E2634" s="1619"/>
      <c r="F2634" s="1621"/>
    </row>
    <row r="2635" spans="2:6">
      <c r="B2635" s="63"/>
      <c r="C2635" s="82"/>
      <c r="D2635" s="306"/>
      <c r="E2635" s="1619"/>
      <c r="F2635" s="1621"/>
    </row>
    <row r="2636" spans="2:6">
      <c r="B2636" s="63"/>
      <c r="C2636" s="82"/>
      <c r="D2636" s="306"/>
      <c r="E2636" s="1619"/>
      <c r="F2636" s="1621"/>
    </row>
    <row r="2637" spans="2:6">
      <c r="B2637" s="63"/>
      <c r="C2637" s="82"/>
      <c r="D2637" s="306"/>
      <c r="E2637" s="1619"/>
      <c r="F2637" s="1621"/>
    </row>
    <row r="2638" spans="2:6">
      <c r="B2638" s="63"/>
      <c r="C2638" s="82"/>
      <c r="D2638" s="306"/>
      <c r="E2638" s="1619"/>
      <c r="F2638" s="1621"/>
    </row>
    <row r="2639" spans="2:6">
      <c r="B2639" s="63"/>
      <c r="C2639" s="82"/>
      <c r="D2639" s="306"/>
      <c r="E2639" s="1619"/>
      <c r="F2639" s="1621"/>
    </row>
    <row r="2640" spans="2:6">
      <c r="B2640" s="63"/>
      <c r="C2640" s="82"/>
      <c r="D2640" s="306"/>
      <c r="E2640" s="1619"/>
      <c r="F2640" s="1621"/>
    </row>
    <row r="2641" spans="2:6">
      <c r="B2641" s="63"/>
      <c r="C2641" s="82"/>
      <c r="D2641" s="306"/>
      <c r="E2641" s="1619"/>
      <c r="F2641" s="1621"/>
    </row>
    <row r="2642" spans="2:6">
      <c r="B2642" s="63"/>
      <c r="C2642" s="82"/>
      <c r="D2642" s="306"/>
      <c r="E2642" s="1619"/>
      <c r="F2642" s="1621"/>
    </row>
    <row r="2643" spans="2:6">
      <c r="B2643" s="63"/>
      <c r="C2643" s="82"/>
      <c r="D2643" s="306"/>
      <c r="E2643" s="1619"/>
      <c r="F2643" s="1621"/>
    </row>
    <row r="2644" spans="2:6">
      <c r="B2644" s="63"/>
      <c r="C2644" s="82"/>
      <c r="D2644" s="306"/>
      <c r="E2644" s="1619"/>
      <c r="F2644" s="1621"/>
    </row>
    <row r="2645" spans="2:6">
      <c r="B2645" s="63"/>
      <c r="C2645" s="82"/>
      <c r="D2645" s="306"/>
      <c r="E2645" s="1619"/>
      <c r="F2645" s="1621"/>
    </row>
    <row r="2646" spans="2:6">
      <c r="B2646" s="63"/>
      <c r="C2646" s="82"/>
      <c r="D2646" s="306"/>
      <c r="E2646" s="1619"/>
      <c r="F2646" s="1621"/>
    </row>
    <row r="2647" spans="2:6">
      <c r="B2647" s="63"/>
      <c r="C2647" s="82"/>
      <c r="D2647" s="306"/>
      <c r="E2647" s="1619"/>
      <c r="F2647" s="1621"/>
    </row>
    <row r="2648" spans="2:6">
      <c r="B2648" s="63"/>
      <c r="C2648" s="82"/>
      <c r="D2648" s="306"/>
      <c r="E2648" s="1619"/>
      <c r="F2648" s="1621"/>
    </row>
    <row r="2649" spans="2:6">
      <c r="B2649" s="63"/>
      <c r="C2649" s="82"/>
      <c r="D2649" s="306"/>
      <c r="E2649" s="1619"/>
      <c r="F2649" s="1621"/>
    </row>
    <row r="2650" spans="2:6">
      <c r="B2650" s="63"/>
      <c r="C2650" s="82"/>
      <c r="D2650" s="306"/>
      <c r="E2650" s="1619"/>
      <c r="F2650" s="1621"/>
    </row>
    <row r="2651" spans="2:6">
      <c r="B2651" s="63"/>
      <c r="C2651" s="82"/>
      <c r="D2651" s="306"/>
      <c r="E2651" s="1619"/>
      <c r="F2651" s="1621"/>
    </row>
    <row r="2652" spans="2:6">
      <c r="B2652" s="63"/>
      <c r="C2652" s="82"/>
      <c r="D2652" s="306"/>
      <c r="E2652" s="1619"/>
      <c r="F2652" s="1621"/>
    </row>
    <row r="2653" spans="2:6">
      <c r="B2653" s="63"/>
      <c r="C2653" s="82"/>
      <c r="D2653" s="306"/>
      <c r="E2653" s="1619"/>
      <c r="F2653" s="1621"/>
    </row>
    <row r="2654" spans="2:6">
      <c r="B2654" s="63"/>
      <c r="C2654" s="82"/>
      <c r="D2654" s="306"/>
      <c r="E2654" s="1619"/>
      <c r="F2654" s="1621"/>
    </row>
    <row r="2655" spans="2:6">
      <c r="B2655" s="63"/>
      <c r="C2655" s="82"/>
      <c r="D2655" s="306"/>
      <c r="E2655" s="1619"/>
      <c r="F2655" s="1621"/>
    </row>
    <row r="2656" spans="2:6">
      <c r="B2656" s="63"/>
      <c r="C2656" s="82"/>
      <c r="D2656" s="306"/>
      <c r="E2656" s="1619"/>
      <c r="F2656" s="1621"/>
    </row>
    <row r="2657" spans="2:6">
      <c r="B2657" s="63"/>
      <c r="C2657" s="82"/>
      <c r="D2657" s="306"/>
      <c r="E2657" s="1619"/>
      <c r="F2657" s="1621"/>
    </row>
    <row r="2658" spans="2:6">
      <c r="B2658" s="63"/>
      <c r="C2658" s="82"/>
      <c r="D2658" s="306"/>
      <c r="E2658" s="1619"/>
      <c r="F2658" s="1621"/>
    </row>
    <row r="2659" spans="2:6">
      <c r="B2659" s="63"/>
      <c r="C2659" s="82"/>
      <c r="D2659" s="306"/>
      <c r="E2659" s="1619"/>
      <c r="F2659" s="1621"/>
    </row>
    <row r="2660" spans="2:6">
      <c r="B2660" s="63"/>
      <c r="C2660" s="82"/>
      <c r="D2660" s="306"/>
      <c r="E2660" s="1619"/>
      <c r="F2660" s="1621"/>
    </row>
    <row r="2661" spans="2:6">
      <c r="B2661" s="63"/>
      <c r="C2661" s="82"/>
      <c r="D2661" s="306"/>
      <c r="E2661" s="1619"/>
      <c r="F2661" s="1621"/>
    </row>
    <row r="2662" spans="2:6">
      <c r="B2662" s="63"/>
      <c r="C2662" s="82"/>
      <c r="D2662" s="306"/>
      <c r="E2662" s="1619"/>
      <c r="F2662" s="1621"/>
    </row>
    <row r="2663" spans="2:6">
      <c r="B2663" s="63"/>
      <c r="C2663" s="82"/>
      <c r="D2663" s="306"/>
      <c r="E2663" s="1619"/>
      <c r="F2663" s="1621"/>
    </row>
    <row r="2664" spans="2:6">
      <c r="B2664" s="63"/>
      <c r="C2664" s="82"/>
      <c r="D2664" s="306"/>
      <c r="E2664" s="1619"/>
      <c r="F2664" s="1621"/>
    </row>
    <row r="2665" spans="2:6">
      <c r="B2665" s="63"/>
      <c r="C2665" s="82"/>
      <c r="D2665" s="306"/>
      <c r="E2665" s="1619"/>
      <c r="F2665" s="1621"/>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5" orientation="portrait" r:id="rId1"/>
  <headerFooter>
    <oddFooter>&amp;LBill No. &amp;A&amp;R&amp;A/&amp;P</oddFooter>
  </headerFooter>
  <rowBreaks count="6" manualBreakCount="6">
    <brk id="65" max="5" man="1"/>
    <brk id="126" max="5" man="1"/>
    <brk id="193" max="5" man="1"/>
    <brk id="249" max="5" man="1"/>
    <brk id="306" max="5" man="1"/>
    <brk id="35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8"/>
  <sheetViews>
    <sheetView view="pageBreakPreview" zoomScaleNormal="100" zoomScaleSheetLayoutView="100" workbookViewId="0">
      <selection activeCell="K9" sqref="K9"/>
    </sheetView>
  </sheetViews>
  <sheetFormatPr defaultColWidth="9.140625" defaultRowHeight="12.75"/>
  <cols>
    <col min="1" max="1" width="6.42578125" style="601" customWidth="1"/>
    <col min="2" max="7" width="9.140625" style="581"/>
    <col min="8" max="8" width="29" style="593" customWidth="1"/>
    <col min="9" max="16384" width="9.140625" style="551"/>
  </cols>
  <sheetData>
    <row r="1" spans="1:22" ht="12.75" customHeight="1">
      <c r="A1" s="3428" t="s">
        <v>2129</v>
      </c>
      <c r="B1" s="3428"/>
      <c r="C1" s="3428"/>
      <c r="D1" s="3428"/>
      <c r="E1" s="3428"/>
      <c r="F1" s="3428"/>
      <c r="G1" s="3428"/>
      <c r="H1" s="3428"/>
    </row>
    <row r="2" spans="1:22" ht="20.25" customHeight="1">
      <c r="A2" s="3427" t="s">
        <v>2526</v>
      </c>
      <c r="B2" s="3427"/>
      <c r="C2" s="3427"/>
      <c r="D2" s="3427"/>
      <c r="E2" s="3427"/>
      <c r="F2" s="3427"/>
      <c r="G2" s="3427"/>
      <c r="H2" s="3427"/>
    </row>
    <row r="3" spans="1:22" s="554" customFormat="1" ht="12.75" customHeight="1">
      <c r="A3" s="552" t="s">
        <v>579</v>
      </c>
      <c r="B3" s="3429" t="s">
        <v>74</v>
      </c>
      <c r="C3" s="3430"/>
      <c r="D3" s="3430"/>
      <c r="E3" s="3430"/>
      <c r="F3" s="3430"/>
      <c r="G3" s="3430"/>
      <c r="H3" s="3431"/>
      <c r="I3" s="551"/>
      <c r="J3" s="551"/>
      <c r="K3" s="551"/>
      <c r="L3" s="551"/>
      <c r="M3" s="551"/>
      <c r="N3" s="551"/>
      <c r="O3" s="551"/>
      <c r="P3" s="553"/>
      <c r="Q3" s="553"/>
      <c r="R3" s="553"/>
      <c r="S3" s="553"/>
      <c r="T3" s="553"/>
      <c r="U3" s="553"/>
      <c r="V3" s="553"/>
    </row>
    <row r="4" spans="1:22">
      <c r="A4" s="555"/>
      <c r="B4" s="556" t="s">
        <v>580</v>
      </c>
      <c r="C4" s="557"/>
      <c r="D4" s="557"/>
      <c r="E4" s="557"/>
      <c r="F4" s="557"/>
      <c r="G4" s="557"/>
      <c r="H4" s="558"/>
    </row>
    <row r="5" spans="1:22">
      <c r="A5" s="559"/>
      <c r="B5" s="560"/>
      <c r="C5" s="561"/>
      <c r="D5" s="561"/>
      <c r="E5" s="561"/>
      <c r="F5" s="561"/>
      <c r="G5" s="561"/>
      <c r="H5" s="562"/>
    </row>
    <row r="6" spans="1:22">
      <c r="A6" s="563" t="s">
        <v>581</v>
      </c>
      <c r="B6" s="564" t="s">
        <v>582</v>
      </c>
      <c r="C6" s="561"/>
      <c r="D6" s="561"/>
      <c r="E6" s="561"/>
      <c r="F6" s="561"/>
      <c r="G6" s="561"/>
      <c r="H6" s="562"/>
    </row>
    <row r="7" spans="1:22">
      <c r="A7" s="565"/>
      <c r="B7" s="560"/>
      <c r="C7" s="561"/>
      <c r="D7" s="561"/>
      <c r="E7" s="561"/>
      <c r="F7" s="561"/>
      <c r="G7" s="561"/>
      <c r="H7" s="562"/>
    </row>
    <row r="8" spans="1:22" ht="25.5" customHeight="1">
      <c r="A8" s="565"/>
      <c r="B8" s="3424" t="s">
        <v>583</v>
      </c>
      <c r="C8" s="3425"/>
      <c r="D8" s="3425"/>
      <c r="E8" s="3425"/>
      <c r="F8" s="3425"/>
      <c r="G8" s="3425"/>
      <c r="H8" s="3426"/>
    </row>
    <row r="9" spans="1:22">
      <c r="A9" s="565"/>
      <c r="B9" s="561" t="s">
        <v>584</v>
      </c>
      <c r="C9" s="561"/>
      <c r="D9" s="561"/>
      <c r="E9" s="561"/>
      <c r="F9" s="561"/>
      <c r="G9" s="561"/>
      <c r="H9" s="562"/>
    </row>
    <row r="10" spans="1:22">
      <c r="A10" s="565"/>
      <c r="B10" s="561" t="s">
        <v>585</v>
      </c>
      <c r="C10" s="561"/>
      <c r="D10" s="561"/>
      <c r="E10" s="561"/>
      <c r="F10" s="561"/>
      <c r="G10" s="561"/>
      <c r="H10" s="562"/>
    </row>
    <row r="11" spans="1:22">
      <c r="A11" s="565"/>
      <c r="B11" s="561"/>
      <c r="C11" s="561"/>
      <c r="D11" s="561"/>
      <c r="E11" s="561"/>
      <c r="F11" s="561"/>
      <c r="G11" s="561"/>
      <c r="H11" s="562"/>
    </row>
    <row r="12" spans="1:22">
      <c r="A12" s="565"/>
      <c r="B12" s="561" t="s">
        <v>586</v>
      </c>
      <c r="C12" s="561"/>
      <c r="D12" s="561"/>
      <c r="E12" s="561"/>
      <c r="F12" s="561"/>
      <c r="G12" s="561"/>
      <c r="H12" s="562"/>
    </row>
    <row r="13" spans="1:22">
      <c r="A13" s="565"/>
      <c r="B13" s="561" t="s">
        <v>2522</v>
      </c>
      <c r="C13" s="561"/>
      <c r="D13" s="561"/>
      <c r="E13" s="561"/>
      <c r="F13" s="561"/>
      <c r="G13" s="561"/>
      <c r="H13" s="562"/>
    </row>
    <row r="14" spans="1:22">
      <c r="A14" s="565"/>
      <c r="B14" s="561"/>
      <c r="C14" s="561"/>
      <c r="D14" s="561"/>
      <c r="E14" s="561"/>
      <c r="F14" s="561"/>
      <c r="G14" s="561"/>
      <c r="H14" s="562"/>
    </row>
    <row r="15" spans="1:22">
      <c r="A15" s="565"/>
      <c r="B15" s="561" t="s">
        <v>587</v>
      </c>
      <c r="C15" s="561"/>
      <c r="D15" s="561"/>
      <c r="E15" s="561"/>
      <c r="F15" s="561"/>
      <c r="G15" s="561"/>
      <c r="H15" s="562"/>
    </row>
    <row r="16" spans="1:22">
      <c r="A16" s="565"/>
      <c r="B16" s="561" t="s">
        <v>2523</v>
      </c>
      <c r="C16" s="561"/>
      <c r="D16" s="561"/>
      <c r="E16" s="561"/>
      <c r="F16" s="561"/>
      <c r="G16" s="561"/>
      <c r="H16" s="562"/>
    </row>
    <row r="17" spans="1:8">
      <c r="A17" s="565"/>
      <c r="B17" s="561"/>
      <c r="C17" s="561"/>
      <c r="D17" s="561"/>
      <c r="E17" s="561"/>
      <c r="F17" s="561"/>
      <c r="G17" s="561"/>
      <c r="H17" s="562"/>
    </row>
    <row r="18" spans="1:8" ht="59.25" customHeight="1">
      <c r="A18" s="565"/>
      <c r="B18" s="3424" t="s">
        <v>588</v>
      </c>
      <c r="C18" s="3425"/>
      <c r="D18" s="3425"/>
      <c r="E18" s="3425"/>
      <c r="F18" s="3425"/>
      <c r="G18" s="3425"/>
      <c r="H18" s="3426"/>
    </row>
    <row r="19" spans="1:8">
      <c r="A19" s="566" t="s">
        <v>589</v>
      </c>
      <c r="B19" s="564" t="s">
        <v>590</v>
      </c>
      <c r="C19" s="561"/>
      <c r="D19" s="561"/>
      <c r="E19" s="561"/>
      <c r="F19" s="561"/>
      <c r="G19" s="561"/>
      <c r="H19" s="562"/>
    </row>
    <row r="20" spans="1:8">
      <c r="A20" s="565"/>
      <c r="B20" s="561"/>
      <c r="C20" s="561"/>
      <c r="D20" s="561"/>
      <c r="E20" s="561"/>
      <c r="F20" s="561"/>
      <c r="G20" s="561"/>
      <c r="H20" s="562"/>
    </row>
    <row r="21" spans="1:8">
      <c r="A21" s="565"/>
      <c r="B21" s="561" t="s">
        <v>591</v>
      </c>
      <c r="C21" s="561"/>
      <c r="D21" s="561"/>
      <c r="E21" s="561"/>
      <c r="F21" s="561"/>
      <c r="G21" s="561"/>
      <c r="H21" s="562"/>
    </row>
    <row r="22" spans="1:8">
      <c r="A22" s="565"/>
      <c r="B22" s="561" t="s">
        <v>592</v>
      </c>
      <c r="C22" s="561"/>
      <c r="D22" s="561"/>
      <c r="E22" s="561"/>
      <c r="F22" s="561"/>
      <c r="G22" s="561"/>
      <c r="H22" s="562"/>
    </row>
    <row r="23" spans="1:8">
      <c r="A23" s="565"/>
      <c r="B23" s="561"/>
      <c r="C23" s="561"/>
      <c r="D23" s="561"/>
      <c r="E23" s="561"/>
      <c r="F23" s="561"/>
      <c r="G23" s="561"/>
      <c r="H23" s="562"/>
    </row>
    <row r="24" spans="1:8">
      <c r="A24" s="565"/>
      <c r="B24" s="567" t="s">
        <v>593</v>
      </c>
      <c r="C24" s="561"/>
      <c r="D24" s="561"/>
      <c r="E24" s="561"/>
      <c r="F24" s="561"/>
      <c r="G24" s="561"/>
      <c r="H24" s="562"/>
    </row>
    <row r="25" spans="1:8">
      <c r="A25" s="565"/>
      <c r="B25" s="561" t="s">
        <v>594</v>
      </c>
      <c r="C25" s="561"/>
      <c r="D25" s="561"/>
      <c r="E25" s="561"/>
      <c r="F25" s="561"/>
      <c r="G25" s="561"/>
      <c r="H25" s="562"/>
    </row>
    <row r="26" spans="1:8">
      <c r="A26" s="565"/>
      <c r="B26" s="561" t="s">
        <v>595</v>
      </c>
      <c r="C26" s="561"/>
      <c r="D26" s="561"/>
      <c r="E26" s="561"/>
      <c r="F26" s="561"/>
      <c r="G26" s="561"/>
      <c r="H26" s="562"/>
    </row>
    <row r="27" spans="1:8">
      <c r="A27" s="565"/>
      <c r="B27" s="561"/>
      <c r="C27" s="561"/>
      <c r="D27" s="561"/>
      <c r="E27" s="561"/>
      <c r="F27" s="561"/>
      <c r="G27" s="561"/>
      <c r="H27" s="562"/>
    </row>
    <row r="28" spans="1:8">
      <c r="A28" s="565"/>
      <c r="B28" s="567" t="s">
        <v>596</v>
      </c>
      <c r="C28" s="561"/>
      <c r="D28" s="561"/>
      <c r="E28" s="561"/>
      <c r="F28" s="561"/>
      <c r="G28" s="561"/>
      <c r="H28" s="562"/>
    </row>
    <row r="29" spans="1:8">
      <c r="A29" s="565"/>
      <c r="B29" s="561" t="s">
        <v>597</v>
      </c>
      <c r="C29" s="561"/>
      <c r="D29" s="561"/>
      <c r="E29" s="561"/>
      <c r="F29" s="561"/>
      <c r="G29" s="561"/>
      <c r="H29" s="562"/>
    </row>
    <row r="30" spans="1:8">
      <c r="A30" s="565"/>
      <c r="B30" s="561"/>
      <c r="C30" s="561"/>
      <c r="D30" s="561"/>
      <c r="E30" s="561"/>
      <c r="F30" s="561"/>
      <c r="G30" s="561"/>
      <c r="H30" s="562"/>
    </row>
    <row r="31" spans="1:8">
      <c r="A31" s="565"/>
      <c r="B31" s="567" t="s">
        <v>598</v>
      </c>
      <c r="C31" s="561"/>
      <c r="D31" s="561"/>
      <c r="E31" s="561"/>
      <c r="F31" s="561"/>
      <c r="G31" s="561"/>
      <c r="H31" s="562"/>
    </row>
    <row r="32" spans="1:8">
      <c r="A32" s="565"/>
      <c r="B32" s="561" t="s">
        <v>599</v>
      </c>
      <c r="C32" s="561"/>
      <c r="D32" s="561"/>
      <c r="E32" s="561"/>
      <c r="F32" s="561"/>
      <c r="G32" s="561"/>
      <c r="H32" s="562"/>
    </row>
    <row r="33" spans="1:8">
      <c r="A33" s="565"/>
      <c r="B33" s="564"/>
      <c r="C33" s="561"/>
      <c r="D33" s="561"/>
      <c r="E33" s="561"/>
      <c r="F33" s="561"/>
      <c r="G33" s="561"/>
      <c r="H33" s="562"/>
    </row>
    <row r="34" spans="1:8">
      <c r="A34" s="565"/>
      <c r="B34" s="567" t="s">
        <v>600</v>
      </c>
      <c r="C34" s="561"/>
      <c r="D34" s="561"/>
      <c r="E34" s="561"/>
      <c r="F34" s="561"/>
      <c r="G34" s="561"/>
      <c r="H34" s="562"/>
    </row>
    <row r="35" spans="1:8">
      <c r="A35" s="565"/>
      <c r="B35" s="561"/>
      <c r="C35" s="561"/>
      <c r="D35" s="561"/>
      <c r="E35" s="561"/>
      <c r="F35" s="561"/>
      <c r="G35" s="561"/>
      <c r="H35" s="562"/>
    </row>
    <row r="36" spans="1:8">
      <c r="A36" s="565"/>
      <c r="B36" s="567" t="s">
        <v>601</v>
      </c>
      <c r="C36" s="561"/>
      <c r="D36" s="561"/>
      <c r="E36" s="561"/>
      <c r="F36" s="561"/>
      <c r="G36" s="561"/>
      <c r="H36" s="562"/>
    </row>
    <row r="37" spans="1:8">
      <c r="A37" s="565"/>
      <c r="B37" s="561" t="s">
        <v>602</v>
      </c>
      <c r="C37" s="561"/>
      <c r="D37" s="561"/>
      <c r="E37" s="561"/>
      <c r="F37" s="561"/>
      <c r="G37" s="561"/>
      <c r="H37" s="562"/>
    </row>
    <row r="38" spans="1:8">
      <c r="A38" s="565"/>
      <c r="B38" s="561" t="s">
        <v>603</v>
      </c>
      <c r="C38" s="561"/>
      <c r="D38" s="564"/>
      <c r="E38" s="561"/>
      <c r="F38" s="561"/>
      <c r="G38" s="561"/>
      <c r="H38" s="562"/>
    </row>
    <row r="39" spans="1:8">
      <c r="A39" s="565"/>
      <c r="B39" s="561" t="s">
        <v>159</v>
      </c>
      <c r="C39" s="561"/>
      <c r="D39" s="561"/>
      <c r="E39" s="561"/>
      <c r="F39" s="561"/>
      <c r="G39" s="561"/>
      <c r="H39" s="562"/>
    </row>
    <row r="40" spans="1:8">
      <c r="A40" s="566"/>
      <c r="B40" s="564" t="s">
        <v>604</v>
      </c>
      <c r="C40" s="560"/>
      <c r="D40" s="560"/>
      <c r="E40" s="560"/>
      <c r="F40" s="560"/>
      <c r="G40" s="560"/>
      <c r="H40" s="568"/>
    </row>
    <row r="41" spans="1:8">
      <c r="A41" s="566"/>
      <c r="B41" s="560"/>
      <c r="C41" s="560"/>
      <c r="D41" s="560"/>
      <c r="E41" s="560"/>
      <c r="F41" s="560"/>
      <c r="G41" s="560"/>
      <c r="H41" s="568"/>
    </row>
    <row r="42" spans="1:8" ht="15">
      <c r="A42" s="566"/>
      <c r="B42" s="567" t="s">
        <v>605</v>
      </c>
      <c r="C42" s="560"/>
      <c r="D42" s="560"/>
      <c r="E42" s="560"/>
      <c r="F42" s="560"/>
      <c r="G42" s="560"/>
      <c r="H42" s="568"/>
    </row>
    <row r="43" spans="1:8">
      <c r="A43" s="566"/>
      <c r="B43" s="560"/>
      <c r="C43" s="560"/>
      <c r="D43" s="560"/>
      <c r="E43" s="569"/>
      <c r="F43" s="560"/>
      <c r="G43" s="560"/>
      <c r="H43" s="568"/>
    </row>
    <row r="44" spans="1:8" ht="15">
      <c r="A44" s="570"/>
      <c r="B44" s="567" t="s">
        <v>606</v>
      </c>
      <c r="C44" s="561"/>
      <c r="D44" s="561"/>
      <c r="E44" s="561"/>
      <c r="F44" s="561"/>
      <c r="G44" s="561"/>
      <c r="H44" s="562"/>
    </row>
    <row r="45" spans="1:8">
      <c r="A45" s="570"/>
      <c r="B45" s="561"/>
      <c r="C45" s="561"/>
      <c r="D45" s="561"/>
      <c r="E45" s="561"/>
      <c r="F45" s="561"/>
      <c r="G45" s="561"/>
      <c r="H45" s="562"/>
    </row>
    <row r="46" spans="1:8">
      <c r="A46" s="570"/>
      <c r="B46" s="567" t="s">
        <v>607</v>
      </c>
      <c r="C46" s="561"/>
      <c r="D46" s="561"/>
      <c r="E46" s="561"/>
      <c r="F46" s="561"/>
      <c r="G46" s="561"/>
      <c r="H46" s="562"/>
    </row>
    <row r="47" spans="1:8">
      <c r="A47" s="565"/>
      <c r="B47" s="564"/>
      <c r="C47" s="561"/>
      <c r="D47" s="561"/>
      <c r="E47" s="561"/>
      <c r="F47" s="561"/>
      <c r="G47" s="561"/>
      <c r="H47" s="562"/>
    </row>
    <row r="48" spans="1:8">
      <c r="A48" s="565"/>
      <c r="B48" s="567" t="s">
        <v>608</v>
      </c>
      <c r="C48" s="561"/>
      <c r="D48" s="561"/>
      <c r="E48" s="561"/>
      <c r="F48" s="561"/>
      <c r="G48" s="561"/>
      <c r="H48" s="562"/>
    </row>
    <row r="49" spans="1:8">
      <c r="A49" s="565"/>
      <c r="B49" s="561"/>
      <c r="C49" s="561"/>
      <c r="D49" s="561"/>
      <c r="E49" s="561"/>
      <c r="F49" s="561"/>
      <c r="G49" s="561"/>
      <c r="H49" s="562"/>
    </row>
    <row r="50" spans="1:8">
      <c r="A50" s="571"/>
      <c r="B50" s="572" t="s">
        <v>885</v>
      </c>
      <c r="C50" s="557"/>
      <c r="D50" s="557"/>
      <c r="E50" s="557"/>
      <c r="F50" s="557"/>
      <c r="G50" s="557"/>
      <c r="H50" s="573" t="s">
        <v>887</v>
      </c>
    </row>
    <row r="51" spans="1:8">
      <c r="A51" s="565"/>
      <c r="B51" s="567"/>
      <c r="C51" s="561"/>
      <c r="D51" s="561"/>
      <c r="E51" s="561"/>
      <c r="F51" s="561"/>
      <c r="G51" s="561"/>
      <c r="H51" s="562"/>
    </row>
    <row r="52" spans="1:8">
      <c r="A52" s="565"/>
      <c r="B52" s="567" t="s">
        <v>886</v>
      </c>
      <c r="C52" s="561"/>
      <c r="D52" s="561"/>
      <c r="E52" s="561"/>
      <c r="F52" s="561"/>
      <c r="G52" s="561"/>
      <c r="H52" s="562"/>
    </row>
    <row r="53" spans="1:8">
      <c r="A53" s="565"/>
      <c r="B53" s="567"/>
      <c r="C53" s="561"/>
      <c r="D53" s="561"/>
      <c r="E53" s="561"/>
      <c r="F53" s="561"/>
      <c r="G53" s="561"/>
      <c r="H53" s="562"/>
    </row>
    <row r="54" spans="1:8">
      <c r="A54" s="565"/>
      <c r="B54" s="567" t="s">
        <v>878</v>
      </c>
      <c r="C54" s="561"/>
      <c r="D54" s="561"/>
      <c r="E54" s="561"/>
      <c r="F54" s="561"/>
      <c r="G54" s="561"/>
      <c r="H54" s="562"/>
    </row>
    <row r="55" spans="1:8">
      <c r="A55" s="565"/>
      <c r="B55" s="567"/>
      <c r="C55" s="561"/>
      <c r="D55" s="561"/>
      <c r="E55" s="561"/>
      <c r="F55" s="561"/>
      <c r="G55" s="561"/>
      <c r="H55" s="562"/>
    </row>
    <row r="56" spans="1:8">
      <c r="A56" s="565"/>
      <c r="B56" s="567" t="s">
        <v>609</v>
      </c>
      <c r="C56" s="561"/>
      <c r="D56" s="561"/>
      <c r="E56" s="561"/>
      <c r="F56" s="561"/>
      <c r="G56" s="561"/>
      <c r="H56" s="562"/>
    </row>
    <row r="57" spans="1:8">
      <c r="A57" s="565"/>
      <c r="B57" s="561"/>
      <c r="C57" s="561"/>
      <c r="D57" s="561"/>
      <c r="E57" s="561"/>
      <c r="F57" s="561"/>
      <c r="G57" s="561"/>
      <c r="H57" s="562"/>
    </row>
    <row r="58" spans="1:8">
      <c r="A58" s="570"/>
      <c r="B58" s="567" t="s">
        <v>883</v>
      </c>
      <c r="C58" s="560"/>
      <c r="D58" s="560"/>
      <c r="E58" s="560"/>
      <c r="F58" s="561"/>
      <c r="G58" s="561"/>
      <c r="H58" s="562"/>
    </row>
    <row r="59" spans="1:8">
      <c r="A59" s="570"/>
      <c r="B59" s="561"/>
      <c r="C59" s="561"/>
      <c r="D59" s="561"/>
      <c r="E59" s="561"/>
      <c r="F59" s="561"/>
      <c r="G59" s="561"/>
      <c r="H59" s="562"/>
    </row>
    <row r="60" spans="1:8">
      <c r="A60" s="570"/>
      <c r="B60" s="567" t="s">
        <v>610</v>
      </c>
      <c r="C60" s="561"/>
      <c r="D60" s="561"/>
      <c r="E60" s="561"/>
      <c r="F60" s="561"/>
      <c r="G60" s="561"/>
      <c r="H60" s="562"/>
    </row>
    <row r="61" spans="1:8">
      <c r="A61" s="570"/>
      <c r="B61" s="561" t="s">
        <v>611</v>
      </c>
      <c r="C61" s="561"/>
      <c r="D61" s="561"/>
      <c r="E61" s="561"/>
      <c r="F61" s="561"/>
      <c r="G61" s="561"/>
      <c r="H61" s="562"/>
    </row>
    <row r="62" spans="1:8">
      <c r="A62" s="570"/>
      <c r="B62" s="561" t="s">
        <v>612</v>
      </c>
      <c r="C62" s="561"/>
      <c r="D62" s="561"/>
      <c r="E62" s="561"/>
      <c r="F62" s="561"/>
      <c r="G62" s="574"/>
      <c r="H62" s="562"/>
    </row>
    <row r="63" spans="1:8">
      <c r="A63" s="570"/>
      <c r="B63" s="561"/>
      <c r="C63" s="561"/>
      <c r="D63" s="561"/>
      <c r="E63" s="561"/>
      <c r="F63" s="561"/>
      <c r="G63" s="574"/>
      <c r="H63" s="562"/>
    </row>
    <row r="64" spans="1:8">
      <c r="A64" s="570"/>
      <c r="B64" s="575" t="s">
        <v>613</v>
      </c>
      <c r="C64" s="561"/>
      <c r="D64" s="561"/>
      <c r="E64" s="561"/>
      <c r="F64" s="561"/>
      <c r="G64" s="561"/>
      <c r="H64" s="562"/>
    </row>
    <row r="65" spans="1:8">
      <c r="A65" s="570"/>
      <c r="B65" s="575" t="s">
        <v>614</v>
      </c>
      <c r="C65" s="561"/>
      <c r="D65" s="561"/>
      <c r="E65" s="561"/>
      <c r="F65" s="561"/>
      <c r="G65" s="561"/>
      <c r="H65" s="562"/>
    </row>
    <row r="66" spans="1:8">
      <c r="A66" s="570"/>
      <c r="B66" s="561" t="s">
        <v>615</v>
      </c>
      <c r="C66" s="561"/>
      <c r="D66" s="561"/>
      <c r="E66" s="561"/>
      <c r="F66" s="561"/>
      <c r="G66" s="561"/>
      <c r="H66" s="562"/>
    </row>
    <row r="67" spans="1:8">
      <c r="A67" s="570"/>
      <c r="B67" s="561" t="s">
        <v>616</v>
      </c>
      <c r="C67" s="561"/>
      <c r="D67" s="561"/>
      <c r="E67" s="561"/>
      <c r="F67" s="561"/>
      <c r="G67" s="561"/>
      <c r="H67" s="562"/>
    </row>
    <row r="68" spans="1:8">
      <c r="A68" s="570"/>
      <c r="B68" s="561" t="s">
        <v>617</v>
      </c>
      <c r="C68" s="561"/>
      <c r="D68" s="561"/>
      <c r="E68" s="561"/>
      <c r="F68" s="561"/>
      <c r="G68" s="561"/>
      <c r="H68" s="562"/>
    </row>
    <row r="69" spans="1:8">
      <c r="A69" s="570"/>
      <c r="B69" s="561"/>
      <c r="C69" s="561"/>
      <c r="D69" s="561"/>
      <c r="E69" s="561"/>
      <c r="F69" s="561"/>
      <c r="G69" s="561"/>
      <c r="H69" s="562"/>
    </row>
    <row r="70" spans="1:8">
      <c r="A70" s="570"/>
      <c r="B70" s="567" t="s">
        <v>618</v>
      </c>
      <c r="C70" s="561"/>
      <c r="D70" s="561"/>
      <c r="E70" s="561"/>
      <c r="F70" s="561"/>
      <c r="G70" s="561"/>
      <c r="H70" s="562"/>
    </row>
    <row r="71" spans="1:8">
      <c r="A71" s="570"/>
      <c r="B71" s="564"/>
      <c r="C71" s="561"/>
      <c r="D71" s="561"/>
      <c r="E71" s="561"/>
      <c r="F71" s="561"/>
      <c r="G71" s="561"/>
      <c r="H71" s="562"/>
    </row>
    <row r="72" spans="1:8">
      <c r="A72" s="570"/>
      <c r="B72" s="567" t="s">
        <v>619</v>
      </c>
      <c r="C72" s="561"/>
      <c r="D72" s="561"/>
      <c r="E72" s="561"/>
      <c r="F72" s="561"/>
      <c r="G72" s="561"/>
      <c r="H72" s="562"/>
    </row>
    <row r="73" spans="1:8">
      <c r="A73" s="570"/>
      <c r="B73" s="561" t="s">
        <v>620</v>
      </c>
      <c r="C73" s="561"/>
      <c r="D73" s="561"/>
      <c r="E73" s="561"/>
      <c r="F73" s="561"/>
      <c r="G73" s="561"/>
      <c r="H73" s="562"/>
    </row>
    <row r="74" spans="1:8">
      <c r="A74" s="570"/>
      <c r="B74" s="561"/>
      <c r="C74" s="561"/>
      <c r="D74" s="561"/>
      <c r="E74" s="561"/>
      <c r="F74" s="561"/>
      <c r="G74" s="561"/>
      <c r="H74" s="562"/>
    </row>
    <row r="75" spans="1:8">
      <c r="A75" s="570"/>
      <c r="B75" s="567" t="s">
        <v>621</v>
      </c>
      <c r="C75" s="561"/>
      <c r="D75" s="561"/>
      <c r="E75" s="561"/>
      <c r="F75" s="561"/>
      <c r="G75" s="561"/>
      <c r="H75" s="562"/>
    </row>
    <row r="76" spans="1:8">
      <c r="A76" s="570"/>
      <c r="B76" s="561" t="s">
        <v>622</v>
      </c>
      <c r="C76" s="561"/>
      <c r="D76" s="561"/>
      <c r="E76" s="561"/>
      <c r="F76" s="561"/>
      <c r="G76" s="561"/>
      <c r="H76" s="562"/>
    </row>
    <row r="77" spans="1:8">
      <c r="A77" s="570"/>
      <c r="B77" s="561" t="s">
        <v>623</v>
      </c>
      <c r="C77" s="561"/>
      <c r="D77" s="561"/>
      <c r="E77" s="561"/>
      <c r="F77" s="561"/>
      <c r="G77" s="561"/>
      <c r="H77" s="562"/>
    </row>
    <row r="78" spans="1:8">
      <c r="A78" s="565"/>
      <c r="B78" s="561"/>
      <c r="C78" s="561"/>
      <c r="D78" s="561"/>
      <c r="E78" s="561"/>
      <c r="F78" s="561"/>
      <c r="G78" s="561"/>
      <c r="H78" s="562"/>
    </row>
    <row r="79" spans="1:8">
      <c r="A79" s="565"/>
      <c r="B79" s="567" t="s">
        <v>624</v>
      </c>
      <c r="C79" s="561"/>
      <c r="D79" s="561"/>
      <c r="E79" s="561"/>
      <c r="F79" s="561"/>
      <c r="G79" s="561"/>
      <c r="H79" s="562"/>
    </row>
    <row r="80" spans="1:8">
      <c r="A80" s="565"/>
      <c r="B80" s="561" t="s">
        <v>625</v>
      </c>
      <c r="C80" s="561"/>
      <c r="D80" s="561"/>
      <c r="E80" s="561"/>
      <c r="F80" s="561"/>
      <c r="G80" s="561"/>
      <c r="H80" s="562"/>
    </row>
    <row r="81" spans="1:8">
      <c r="A81" s="565"/>
      <c r="B81" s="561"/>
      <c r="C81" s="561"/>
      <c r="D81" s="561"/>
      <c r="E81" s="561"/>
      <c r="F81" s="561"/>
      <c r="G81" s="561"/>
      <c r="H81" s="562"/>
    </row>
    <row r="82" spans="1:8">
      <c r="A82" s="565"/>
      <c r="B82" s="561" t="s">
        <v>626</v>
      </c>
      <c r="C82" s="561"/>
      <c r="D82" s="561"/>
      <c r="E82" s="561"/>
      <c r="F82" s="561"/>
      <c r="G82" s="561"/>
      <c r="H82" s="562"/>
    </row>
    <row r="83" spans="1:8">
      <c r="A83" s="565"/>
      <c r="B83" s="561" t="s">
        <v>627</v>
      </c>
      <c r="C83" s="561"/>
      <c r="D83" s="561"/>
      <c r="E83" s="561"/>
      <c r="F83" s="561"/>
      <c r="G83" s="561"/>
      <c r="H83" s="562"/>
    </row>
    <row r="84" spans="1:8">
      <c r="A84" s="565"/>
      <c r="B84" s="561" t="s">
        <v>628</v>
      </c>
      <c r="C84" s="561"/>
      <c r="D84" s="561"/>
      <c r="E84" s="561"/>
      <c r="F84" s="561"/>
      <c r="G84" s="561"/>
      <c r="H84" s="562"/>
    </row>
    <row r="85" spans="1:8">
      <c r="A85" s="565"/>
      <c r="B85" s="561"/>
      <c r="C85" s="561"/>
      <c r="D85" s="561"/>
      <c r="E85" s="561"/>
      <c r="F85" s="561"/>
      <c r="G85" s="561"/>
      <c r="H85" s="562"/>
    </row>
    <row r="86" spans="1:8">
      <c r="A86" s="565"/>
      <c r="B86" s="567" t="s">
        <v>629</v>
      </c>
      <c r="C86" s="561"/>
      <c r="D86" s="561"/>
      <c r="E86" s="561"/>
      <c r="F86" s="561"/>
      <c r="G86" s="561"/>
      <c r="H86" s="562"/>
    </row>
    <row r="87" spans="1:8">
      <c r="A87" s="565"/>
      <c r="B87" s="561" t="s">
        <v>630</v>
      </c>
      <c r="C87" s="561"/>
      <c r="D87" s="576"/>
      <c r="E87" s="576"/>
      <c r="F87" s="576"/>
      <c r="G87" s="576"/>
      <c r="H87" s="562"/>
    </row>
    <row r="88" spans="1:8">
      <c r="A88" s="565"/>
      <c r="B88" s="561" t="s">
        <v>631</v>
      </c>
      <c r="C88" s="561"/>
      <c r="D88" s="560"/>
      <c r="E88" s="560"/>
      <c r="F88" s="560"/>
      <c r="G88" s="561"/>
      <c r="H88" s="568"/>
    </row>
    <row r="89" spans="1:8">
      <c r="A89" s="565"/>
      <c r="B89" s="561" t="s">
        <v>632</v>
      </c>
      <c r="C89" s="561"/>
      <c r="D89" s="560"/>
      <c r="E89" s="560"/>
      <c r="F89" s="560"/>
      <c r="G89" s="561"/>
      <c r="H89" s="568"/>
    </row>
    <row r="90" spans="1:8">
      <c r="A90" s="565"/>
      <c r="B90" s="561" t="s">
        <v>633</v>
      </c>
      <c r="C90" s="561"/>
      <c r="D90" s="561"/>
      <c r="E90" s="561"/>
      <c r="F90" s="561"/>
      <c r="G90" s="561"/>
      <c r="H90" s="562"/>
    </row>
    <row r="91" spans="1:8">
      <c r="A91" s="565"/>
      <c r="B91" s="561"/>
      <c r="C91" s="561"/>
      <c r="D91" s="561"/>
      <c r="E91" s="561"/>
      <c r="F91" s="561"/>
      <c r="G91" s="561"/>
      <c r="H91" s="562"/>
    </row>
    <row r="92" spans="1:8">
      <c r="A92" s="566" t="s">
        <v>634</v>
      </c>
      <c r="B92" s="564" t="s">
        <v>635</v>
      </c>
      <c r="C92" s="561"/>
      <c r="D92" s="561"/>
      <c r="E92" s="561"/>
      <c r="F92" s="561"/>
      <c r="G92" s="561"/>
      <c r="H92" s="562"/>
    </row>
    <row r="93" spans="1:8">
      <c r="A93" s="565"/>
      <c r="B93" s="561"/>
      <c r="C93" s="561"/>
      <c r="D93" s="561"/>
      <c r="E93" s="561"/>
      <c r="F93" s="561"/>
      <c r="G93" s="561"/>
      <c r="H93" s="562"/>
    </row>
    <row r="94" spans="1:8">
      <c r="A94" s="565"/>
      <c r="B94" s="561" t="s">
        <v>636</v>
      </c>
      <c r="C94" s="561"/>
      <c r="D94" s="561"/>
      <c r="E94" s="561"/>
      <c r="F94" s="561"/>
      <c r="G94" s="561"/>
      <c r="H94" s="562"/>
    </row>
    <row r="95" spans="1:8">
      <c r="A95" s="565"/>
      <c r="B95" s="561" t="s">
        <v>637</v>
      </c>
      <c r="C95" s="561"/>
      <c r="D95" s="561"/>
      <c r="E95" s="561"/>
      <c r="F95" s="561"/>
      <c r="G95" s="561"/>
      <c r="H95" s="562"/>
    </row>
    <row r="96" spans="1:8">
      <c r="A96" s="565"/>
      <c r="B96" s="561" t="s">
        <v>638</v>
      </c>
      <c r="C96" s="561"/>
      <c r="D96" s="561"/>
      <c r="E96" s="561"/>
      <c r="F96" s="561"/>
      <c r="G96" s="561"/>
      <c r="H96" s="562"/>
    </row>
    <row r="97" spans="1:8">
      <c r="A97" s="565"/>
      <c r="B97" s="575" t="s">
        <v>639</v>
      </c>
      <c r="C97" s="561"/>
      <c r="D97" s="561"/>
      <c r="E97" s="561"/>
      <c r="F97" s="561"/>
      <c r="G97" s="561"/>
      <c r="H97" s="562"/>
    </row>
    <row r="98" spans="1:8">
      <c r="A98" s="565"/>
      <c r="B98" s="561" t="s">
        <v>640</v>
      </c>
      <c r="C98" s="561"/>
      <c r="D98" s="561"/>
      <c r="E98" s="561"/>
      <c r="F98" s="576"/>
      <c r="G98" s="576"/>
      <c r="H98" s="562"/>
    </row>
    <row r="99" spans="1:8">
      <c r="A99" s="565"/>
      <c r="B99" s="561" t="s">
        <v>641</v>
      </c>
      <c r="C99" s="561"/>
      <c r="D99" s="561"/>
      <c r="E99" s="561"/>
      <c r="F99" s="560"/>
      <c r="G99" s="560"/>
      <c r="H99" s="562"/>
    </row>
    <row r="100" spans="1:8">
      <c r="A100" s="571"/>
      <c r="B100" s="557" t="s">
        <v>642</v>
      </c>
      <c r="C100" s="557"/>
      <c r="D100" s="557"/>
      <c r="E100" s="557"/>
      <c r="F100" s="577"/>
      <c r="G100" s="577"/>
      <c r="H100" s="573" t="s">
        <v>888</v>
      </c>
    </row>
    <row r="101" spans="1:8">
      <c r="A101" s="565"/>
      <c r="B101" s="561" t="s">
        <v>643</v>
      </c>
      <c r="C101" s="576"/>
      <c r="D101" s="576"/>
      <c r="E101" s="576"/>
      <c r="F101" s="576"/>
      <c r="G101" s="576"/>
      <c r="H101" s="578"/>
    </row>
    <row r="102" spans="1:8">
      <c r="A102" s="565"/>
      <c r="B102" s="561" t="s">
        <v>644</v>
      </c>
      <c r="C102" s="561"/>
      <c r="D102" s="561"/>
      <c r="E102" s="561"/>
      <c r="F102" s="561"/>
      <c r="G102" s="561"/>
      <c r="H102" s="562"/>
    </row>
    <row r="103" spans="1:8">
      <c r="A103" s="565"/>
      <c r="B103" s="561" t="s">
        <v>645</v>
      </c>
      <c r="C103" s="576"/>
      <c r="D103" s="576"/>
      <c r="E103" s="576"/>
      <c r="F103" s="576"/>
      <c r="G103" s="576"/>
      <c r="H103" s="578"/>
    </row>
    <row r="104" spans="1:8">
      <c r="A104" s="565"/>
      <c r="B104" s="560" t="s">
        <v>646</v>
      </c>
      <c r="C104" s="561"/>
      <c r="D104" s="561"/>
      <c r="E104" s="561"/>
      <c r="F104" s="561"/>
      <c r="G104" s="561"/>
      <c r="H104" s="562"/>
    </row>
    <row r="105" spans="1:8">
      <c r="A105" s="565"/>
      <c r="B105" s="561" t="s">
        <v>647</v>
      </c>
      <c r="C105" s="561"/>
      <c r="D105" s="561"/>
      <c r="E105" s="561"/>
      <c r="F105" s="561"/>
      <c r="G105" s="561"/>
      <c r="H105" s="562"/>
    </row>
    <row r="106" spans="1:8">
      <c r="A106" s="565"/>
      <c r="B106" s="561"/>
      <c r="C106" s="561"/>
      <c r="D106" s="561"/>
      <c r="E106" s="561"/>
      <c r="F106" s="561"/>
      <c r="G106" s="561"/>
      <c r="H106" s="562"/>
    </row>
    <row r="107" spans="1:8">
      <c r="A107" s="566" t="s">
        <v>648</v>
      </c>
      <c r="B107" s="579" t="s">
        <v>649</v>
      </c>
      <c r="C107" s="561"/>
      <c r="D107" s="561"/>
      <c r="E107" s="561"/>
      <c r="F107" s="561"/>
      <c r="G107" s="561"/>
      <c r="H107" s="562"/>
    </row>
    <row r="108" spans="1:8">
      <c r="A108" s="565"/>
      <c r="B108" s="579"/>
      <c r="C108" s="561"/>
      <c r="D108" s="561"/>
      <c r="E108" s="561"/>
      <c r="F108" s="561"/>
      <c r="G108" s="561"/>
      <c r="H108" s="562"/>
    </row>
    <row r="109" spans="1:8" ht="24" customHeight="1">
      <c r="A109" s="565"/>
      <c r="B109" s="3421" t="s">
        <v>2524</v>
      </c>
      <c r="C109" s="3422"/>
      <c r="D109" s="3422"/>
      <c r="E109" s="3422"/>
      <c r="F109" s="3422"/>
      <c r="G109" s="3422"/>
      <c r="H109" s="3423"/>
    </row>
    <row r="110" spans="1:8">
      <c r="A110" s="565"/>
      <c r="B110" s="561"/>
      <c r="C110" s="561"/>
      <c r="D110" s="561"/>
      <c r="E110" s="561"/>
      <c r="F110" s="561"/>
      <c r="G110" s="561"/>
      <c r="H110" s="562"/>
    </row>
    <row r="111" spans="1:8">
      <c r="A111" s="566" t="s">
        <v>650</v>
      </c>
      <c r="B111" s="564" t="s">
        <v>651</v>
      </c>
      <c r="C111" s="561"/>
      <c r="D111" s="561"/>
      <c r="E111" s="561"/>
      <c r="F111" s="561"/>
      <c r="G111" s="561"/>
      <c r="H111" s="562"/>
    </row>
    <row r="112" spans="1:8">
      <c r="A112" s="565"/>
      <c r="B112" s="561"/>
      <c r="C112" s="561"/>
      <c r="D112" s="561"/>
      <c r="E112" s="561"/>
      <c r="F112" s="561"/>
      <c r="G112" s="561"/>
      <c r="H112" s="562"/>
    </row>
    <row r="113" spans="1:8">
      <c r="A113" s="565"/>
      <c r="B113" s="561" t="s">
        <v>652</v>
      </c>
      <c r="C113" s="561"/>
      <c r="D113" s="561"/>
      <c r="E113" s="561"/>
      <c r="F113" s="561"/>
      <c r="G113" s="561"/>
      <c r="H113" s="562"/>
    </row>
    <row r="114" spans="1:8">
      <c r="A114" s="565"/>
      <c r="B114" s="561"/>
      <c r="C114" s="561"/>
      <c r="D114" s="561"/>
      <c r="E114" s="561"/>
      <c r="F114" s="561"/>
      <c r="G114" s="561"/>
      <c r="H114" s="562"/>
    </row>
    <row r="115" spans="1:8">
      <c r="A115" s="566"/>
      <c r="B115" s="561" t="s">
        <v>653</v>
      </c>
      <c r="C115" s="576"/>
      <c r="D115" s="576"/>
      <c r="E115" s="576"/>
      <c r="F115" s="576"/>
      <c r="G115" s="576"/>
      <c r="H115" s="562"/>
    </row>
    <row r="116" spans="1:8">
      <c r="A116" s="565"/>
      <c r="B116" s="561" t="s">
        <v>654</v>
      </c>
      <c r="C116" s="561"/>
      <c r="D116" s="561"/>
      <c r="E116" s="561"/>
      <c r="F116" s="561"/>
      <c r="G116" s="561"/>
      <c r="H116" s="562"/>
    </row>
    <row r="117" spans="1:8">
      <c r="A117" s="565"/>
      <c r="B117" s="561"/>
      <c r="C117" s="561"/>
      <c r="D117" s="561"/>
      <c r="E117" s="561"/>
      <c r="F117" s="561"/>
      <c r="G117" s="561"/>
      <c r="H117" s="562"/>
    </row>
    <row r="118" spans="1:8">
      <c r="A118" s="566" t="s">
        <v>655</v>
      </c>
      <c r="B118" s="564" t="s">
        <v>656</v>
      </c>
      <c r="C118" s="561"/>
      <c r="D118" s="561"/>
      <c r="E118" s="561"/>
      <c r="F118" s="561"/>
      <c r="G118" s="561"/>
      <c r="H118" s="562"/>
    </row>
    <row r="119" spans="1:8">
      <c r="A119" s="565"/>
      <c r="B119" s="564"/>
      <c r="C119" s="561"/>
      <c r="D119" s="561"/>
      <c r="E119" s="561"/>
      <c r="F119" s="561"/>
      <c r="G119" s="561"/>
      <c r="H119" s="562"/>
    </row>
    <row r="120" spans="1:8">
      <c r="A120" s="565"/>
      <c r="B120" s="561" t="s">
        <v>657</v>
      </c>
      <c r="C120" s="561"/>
      <c r="D120" s="561"/>
      <c r="E120" s="561"/>
      <c r="F120" s="561"/>
      <c r="G120" s="561"/>
      <c r="H120" s="562"/>
    </row>
    <row r="121" spans="1:8">
      <c r="A121" s="565"/>
      <c r="B121" s="561" t="s">
        <v>658</v>
      </c>
      <c r="C121" s="561"/>
      <c r="D121" s="561"/>
      <c r="E121" s="561"/>
      <c r="F121" s="561"/>
      <c r="G121" s="561"/>
      <c r="H121" s="562"/>
    </row>
    <row r="122" spans="1:8">
      <c r="A122" s="565"/>
      <c r="B122" s="561" t="s">
        <v>659</v>
      </c>
      <c r="C122" s="561"/>
      <c r="D122" s="561"/>
      <c r="E122" s="561"/>
      <c r="F122" s="561"/>
      <c r="G122" s="561"/>
      <c r="H122" s="562"/>
    </row>
    <row r="123" spans="1:8">
      <c r="A123" s="565"/>
      <c r="B123" s="580"/>
      <c r="C123" s="561"/>
      <c r="D123" s="561"/>
      <c r="E123" s="561"/>
      <c r="F123" s="561"/>
      <c r="G123" s="561"/>
      <c r="H123" s="562"/>
    </row>
    <row r="124" spans="1:8">
      <c r="A124" s="566" t="s">
        <v>660</v>
      </c>
      <c r="B124" s="564" t="s">
        <v>661</v>
      </c>
      <c r="C124" s="561"/>
      <c r="D124" s="561"/>
      <c r="E124" s="561"/>
      <c r="F124" s="561"/>
      <c r="G124" s="561"/>
      <c r="H124" s="562"/>
    </row>
    <row r="125" spans="1:8">
      <c r="A125" s="565"/>
      <c r="B125" s="561"/>
      <c r="C125" s="561"/>
      <c r="D125" s="561"/>
      <c r="E125" s="561"/>
      <c r="F125" s="561"/>
      <c r="G125" s="561"/>
      <c r="H125" s="562"/>
    </row>
    <row r="126" spans="1:8">
      <c r="A126" s="565"/>
      <c r="B126" s="561" t="s">
        <v>662</v>
      </c>
      <c r="C126" s="561"/>
      <c r="D126" s="561"/>
      <c r="E126" s="561"/>
      <c r="F126" s="561"/>
      <c r="G126" s="561"/>
      <c r="H126" s="562"/>
    </row>
    <row r="127" spans="1:8">
      <c r="A127" s="565"/>
      <c r="B127" s="561" t="s">
        <v>663</v>
      </c>
      <c r="C127" s="561"/>
      <c r="D127" s="561"/>
      <c r="E127" s="561"/>
      <c r="F127" s="561"/>
      <c r="G127" s="561"/>
      <c r="H127" s="562"/>
    </row>
    <row r="128" spans="1:8">
      <c r="A128" s="565"/>
      <c r="B128" s="561" t="s">
        <v>664</v>
      </c>
      <c r="C128" s="561"/>
      <c r="D128" s="561"/>
      <c r="E128" s="561"/>
      <c r="F128" s="561"/>
      <c r="G128" s="561"/>
      <c r="H128" s="562"/>
    </row>
    <row r="129" spans="1:8">
      <c r="A129" s="565"/>
      <c r="B129" s="561"/>
      <c r="C129" s="561"/>
      <c r="D129" s="561"/>
      <c r="E129" s="561"/>
      <c r="F129" s="561"/>
      <c r="G129" s="561"/>
      <c r="H129" s="562"/>
    </row>
    <row r="130" spans="1:8">
      <c r="A130" s="566" t="s">
        <v>665</v>
      </c>
      <c r="B130" s="564" t="s">
        <v>666</v>
      </c>
      <c r="C130" s="561"/>
      <c r="D130" s="561"/>
      <c r="E130" s="561"/>
      <c r="F130" s="561"/>
      <c r="G130" s="561"/>
      <c r="H130" s="562"/>
    </row>
    <row r="131" spans="1:8">
      <c r="A131" s="565"/>
      <c r="B131" s="580"/>
      <c r="C131" s="561"/>
      <c r="D131" s="561"/>
      <c r="E131" s="561"/>
      <c r="F131" s="561"/>
      <c r="G131" s="561"/>
      <c r="H131" s="562"/>
    </row>
    <row r="132" spans="1:8">
      <c r="A132" s="565"/>
      <c r="B132" s="561" t="s">
        <v>667</v>
      </c>
      <c r="C132" s="561"/>
      <c r="D132" s="561"/>
      <c r="E132" s="561"/>
      <c r="F132" s="561"/>
      <c r="G132" s="561"/>
      <c r="H132" s="562"/>
    </row>
    <row r="133" spans="1:8">
      <c r="A133" s="565"/>
      <c r="B133" s="561" t="s">
        <v>668</v>
      </c>
      <c r="C133" s="561"/>
      <c r="D133" s="561"/>
      <c r="E133" s="561"/>
      <c r="F133" s="561"/>
      <c r="G133" s="561"/>
      <c r="H133" s="562"/>
    </row>
    <row r="134" spans="1:8">
      <c r="A134" s="565"/>
      <c r="B134" s="561" t="s">
        <v>669</v>
      </c>
      <c r="C134" s="561"/>
      <c r="D134" s="561"/>
      <c r="E134" s="561"/>
      <c r="F134" s="561"/>
      <c r="G134" s="561"/>
      <c r="H134" s="562"/>
    </row>
    <row r="135" spans="1:8">
      <c r="A135" s="565"/>
      <c r="B135" s="561" t="s">
        <v>670</v>
      </c>
      <c r="C135" s="561"/>
      <c r="D135" s="561"/>
      <c r="E135" s="561"/>
      <c r="F135" s="561"/>
      <c r="G135" s="561"/>
      <c r="H135" s="562"/>
    </row>
    <row r="136" spans="1:8">
      <c r="A136" s="565"/>
      <c r="B136" s="561" t="s">
        <v>671</v>
      </c>
      <c r="C136" s="561"/>
      <c r="D136" s="561"/>
      <c r="E136" s="561"/>
      <c r="F136" s="561"/>
      <c r="G136" s="561"/>
      <c r="H136" s="562"/>
    </row>
    <row r="137" spans="1:8">
      <c r="A137" s="565"/>
      <c r="B137" s="561"/>
      <c r="C137" s="561"/>
      <c r="D137" s="561"/>
      <c r="E137" s="561"/>
      <c r="F137" s="561"/>
      <c r="G137" s="561"/>
      <c r="H137" s="562"/>
    </row>
    <row r="138" spans="1:8">
      <c r="A138" s="565"/>
      <c r="B138" s="561" t="s">
        <v>672</v>
      </c>
      <c r="C138" s="561"/>
      <c r="D138" s="561"/>
      <c r="E138" s="561"/>
      <c r="F138" s="561"/>
      <c r="G138" s="561"/>
      <c r="H138" s="562"/>
    </row>
    <row r="139" spans="1:8">
      <c r="A139" s="565"/>
      <c r="B139" s="561"/>
      <c r="C139" s="561"/>
      <c r="D139" s="561"/>
      <c r="E139" s="561"/>
      <c r="F139" s="561"/>
      <c r="G139" s="561"/>
      <c r="H139" s="562"/>
    </row>
    <row r="140" spans="1:8">
      <c r="A140" s="566" t="s">
        <v>673</v>
      </c>
      <c r="B140" s="564" t="s">
        <v>674</v>
      </c>
      <c r="C140" s="561"/>
      <c r="D140" s="561"/>
      <c r="E140" s="561"/>
      <c r="F140" s="561"/>
      <c r="G140" s="561"/>
      <c r="H140" s="562"/>
    </row>
    <row r="141" spans="1:8">
      <c r="A141" s="565"/>
      <c r="B141" s="561"/>
      <c r="C141" s="561"/>
      <c r="D141" s="561"/>
      <c r="E141" s="561"/>
      <c r="F141" s="561"/>
      <c r="G141" s="561"/>
      <c r="H141" s="562"/>
    </row>
    <row r="142" spans="1:8">
      <c r="A142" s="565"/>
      <c r="B142" s="561" t="s">
        <v>675</v>
      </c>
      <c r="C142" s="561"/>
      <c r="D142" s="561"/>
      <c r="E142" s="561"/>
      <c r="F142" s="561"/>
      <c r="G142" s="561"/>
      <c r="H142" s="562"/>
    </row>
    <row r="143" spans="1:8">
      <c r="A143" s="565"/>
      <c r="B143" s="561" t="s">
        <v>676</v>
      </c>
      <c r="C143" s="561"/>
      <c r="D143" s="561"/>
      <c r="E143" s="561"/>
      <c r="F143" s="561"/>
      <c r="G143" s="561"/>
      <c r="H143" s="562"/>
    </row>
    <row r="144" spans="1:8">
      <c r="A144" s="565"/>
      <c r="B144" s="561"/>
      <c r="C144" s="561"/>
      <c r="D144" s="561"/>
      <c r="E144" s="561"/>
      <c r="F144" s="561"/>
      <c r="G144" s="561"/>
      <c r="H144" s="562"/>
    </row>
    <row r="145" spans="1:8">
      <c r="A145" s="565" t="s">
        <v>677</v>
      </c>
      <c r="B145" s="564" t="s">
        <v>678</v>
      </c>
      <c r="C145" s="576"/>
      <c r="D145" s="576"/>
      <c r="E145" s="576"/>
      <c r="F145" s="576"/>
      <c r="G145" s="576"/>
      <c r="H145" s="562"/>
    </row>
    <row r="146" spans="1:8">
      <c r="A146" s="565"/>
      <c r="B146" s="560"/>
      <c r="C146" s="560"/>
      <c r="D146" s="560"/>
      <c r="E146" s="560"/>
      <c r="F146" s="560"/>
      <c r="G146" s="560"/>
      <c r="H146" s="562"/>
    </row>
    <row r="147" spans="1:8">
      <c r="A147" s="570"/>
      <c r="B147" s="561" t="s">
        <v>679</v>
      </c>
      <c r="C147" s="561"/>
      <c r="D147" s="561"/>
      <c r="E147" s="561"/>
      <c r="F147" s="561"/>
      <c r="G147" s="561"/>
      <c r="H147" s="562"/>
    </row>
    <row r="148" spans="1:8">
      <c r="A148" s="565"/>
      <c r="B148" s="561" t="s">
        <v>680</v>
      </c>
      <c r="C148" s="561"/>
      <c r="D148" s="561"/>
      <c r="E148" s="561"/>
      <c r="F148" s="561"/>
      <c r="G148" s="561"/>
      <c r="H148" s="562"/>
    </row>
    <row r="149" spans="1:8">
      <c r="A149" s="571"/>
      <c r="B149" s="557"/>
      <c r="C149" s="557"/>
      <c r="D149" s="557"/>
      <c r="E149" s="557"/>
      <c r="F149" s="557"/>
      <c r="G149" s="557"/>
      <c r="H149" s="573" t="s">
        <v>889</v>
      </c>
    </row>
    <row r="150" spans="1:8">
      <c r="A150" s="566" t="s">
        <v>681</v>
      </c>
      <c r="B150" s="564" t="s">
        <v>682</v>
      </c>
      <c r="C150" s="561"/>
      <c r="D150" s="561"/>
      <c r="E150" s="561"/>
      <c r="F150" s="561"/>
      <c r="G150" s="561"/>
      <c r="H150" s="562"/>
    </row>
    <row r="151" spans="1:8">
      <c r="A151" s="565"/>
      <c r="B151" s="564"/>
      <c r="C151" s="561"/>
      <c r="D151" s="561"/>
      <c r="E151" s="561"/>
      <c r="F151" s="561"/>
      <c r="G151" s="561"/>
      <c r="H151" s="562"/>
    </row>
    <row r="152" spans="1:8">
      <c r="A152" s="565"/>
      <c r="B152" s="561" t="s">
        <v>683</v>
      </c>
      <c r="C152" s="561"/>
      <c r="D152" s="561"/>
      <c r="E152" s="561"/>
      <c r="F152" s="561"/>
      <c r="G152" s="561"/>
      <c r="H152" s="562"/>
    </row>
    <row r="153" spans="1:8">
      <c r="A153" s="565"/>
      <c r="B153" s="561" t="s">
        <v>684</v>
      </c>
      <c r="C153" s="561"/>
      <c r="D153" s="561"/>
      <c r="E153" s="561"/>
      <c r="F153" s="561"/>
      <c r="G153" s="561"/>
      <c r="H153" s="562"/>
    </row>
    <row r="154" spans="1:8">
      <c r="A154" s="565"/>
      <c r="B154" s="561" t="s">
        <v>685</v>
      </c>
      <c r="C154" s="561"/>
      <c r="D154" s="561"/>
      <c r="E154" s="561"/>
      <c r="F154" s="561"/>
      <c r="G154" s="561"/>
      <c r="H154" s="562"/>
    </row>
    <row r="155" spans="1:8">
      <c r="A155" s="565"/>
      <c r="B155" s="561" t="s">
        <v>686</v>
      </c>
      <c r="C155" s="561"/>
      <c r="D155" s="561"/>
      <c r="E155" s="561"/>
      <c r="F155" s="561"/>
      <c r="G155" s="561"/>
      <c r="H155" s="562"/>
    </row>
    <row r="156" spans="1:8">
      <c r="A156" s="565"/>
      <c r="B156" s="575" t="s">
        <v>687</v>
      </c>
      <c r="C156" s="561"/>
      <c r="D156" s="561"/>
      <c r="E156" s="561"/>
      <c r="F156" s="561"/>
      <c r="G156" s="561"/>
      <c r="H156" s="562"/>
    </row>
    <row r="157" spans="1:8">
      <c r="A157" s="565"/>
      <c r="B157" s="561"/>
      <c r="C157" s="561"/>
      <c r="D157" s="561"/>
      <c r="E157" s="561"/>
      <c r="F157" s="561"/>
      <c r="G157" s="561"/>
      <c r="H157" s="562"/>
    </row>
    <row r="158" spans="1:8">
      <c r="A158" s="566" t="s">
        <v>688</v>
      </c>
      <c r="B158" s="564" t="s">
        <v>689</v>
      </c>
      <c r="C158" s="561"/>
      <c r="D158" s="561"/>
      <c r="E158" s="561"/>
      <c r="F158" s="561"/>
      <c r="G158" s="561"/>
      <c r="H158" s="562"/>
    </row>
    <row r="159" spans="1:8">
      <c r="A159" s="565"/>
      <c r="B159" s="564"/>
      <c r="C159" s="561"/>
      <c r="D159" s="561"/>
      <c r="E159" s="561"/>
      <c r="F159" s="561"/>
      <c r="G159" s="561"/>
      <c r="H159" s="562"/>
    </row>
    <row r="160" spans="1:8">
      <c r="A160" s="565"/>
      <c r="B160" s="561" t="s">
        <v>690</v>
      </c>
      <c r="C160" s="561"/>
      <c r="D160" s="561"/>
      <c r="E160" s="561"/>
      <c r="F160" s="561"/>
      <c r="G160" s="561"/>
      <c r="H160" s="562"/>
    </row>
    <row r="161" spans="1:8">
      <c r="A161" s="565"/>
      <c r="B161" s="561" t="s">
        <v>691</v>
      </c>
      <c r="C161" s="561"/>
      <c r="D161" s="561"/>
      <c r="E161" s="561"/>
      <c r="F161" s="561"/>
      <c r="G161" s="561"/>
      <c r="H161" s="562"/>
    </row>
    <row r="162" spans="1:8">
      <c r="A162" s="565"/>
      <c r="B162" s="576"/>
      <c r="C162" s="576"/>
      <c r="D162" s="576"/>
      <c r="E162" s="576"/>
      <c r="F162" s="576"/>
      <c r="G162" s="561"/>
      <c r="H162" s="562"/>
    </row>
    <row r="163" spans="1:8">
      <c r="A163" s="566" t="s">
        <v>692</v>
      </c>
      <c r="B163" s="564" t="s">
        <v>693</v>
      </c>
      <c r="C163" s="576"/>
      <c r="D163" s="576"/>
      <c r="E163" s="576"/>
      <c r="F163" s="561"/>
      <c r="G163" s="561"/>
      <c r="H163" s="562"/>
    </row>
    <row r="164" spans="1:8">
      <c r="A164" s="565"/>
      <c r="B164" s="560"/>
      <c r="C164" s="560"/>
      <c r="D164" s="560"/>
      <c r="E164" s="560"/>
      <c r="F164" s="561"/>
      <c r="G164" s="561"/>
      <c r="H164" s="562"/>
    </row>
    <row r="165" spans="1:8">
      <c r="A165" s="565"/>
      <c r="B165" s="561" t="s">
        <v>694</v>
      </c>
      <c r="C165" s="561"/>
      <c r="D165" s="561"/>
      <c r="E165" s="561"/>
      <c r="F165" s="561"/>
      <c r="G165" s="561"/>
      <c r="H165" s="562"/>
    </row>
    <row r="166" spans="1:8">
      <c r="A166" s="565"/>
      <c r="B166" s="561" t="s">
        <v>695</v>
      </c>
      <c r="C166" s="561"/>
      <c r="D166" s="561"/>
      <c r="E166" s="561"/>
      <c r="F166" s="561"/>
      <c r="G166" s="561"/>
      <c r="H166" s="562"/>
    </row>
    <row r="167" spans="1:8">
      <c r="A167" s="565"/>
      <c r="B167" s="561"/>
      <c r="C167" s="561"/>
      <c r="D167" s="561"/>
      <c r="E167" s="561"/>
      <c r="F167" s="561"/>
      <c r="G167" s="561"/>
      <c r="H167" s="562"/>
    </row>
    <row r="168" spans="1:8">
      <c r="A168" s="565"/>
      <c r="B168" s="575" t="s">
        <v>696</v>
      </c>
      <c r="C168" s="561"/>
      <c r="D168" s="561"/>
      <c r="E168" s="561"/>
      <c r="F168" s="561"/>
      <c r="G168" s="561"/>
      <c r="H168" s="562"/>
    </row>
    <row r="169" spans="1:8">
      <c r="A169" s="565"/>
      <c r="B169" s="575" t="s">
        <v>697</v>
      </c>
      <c r="C169" s="561"/>
      <c r="D169" s="561"/>
      <c r="E169" s="561"/>
      <c r="F169" s="561"/>
      <c r="G169" s="561"/>
      <c r="H169" s="562"/>
    </row>
    <row r="170" spans="1:8">
      <c r="A170" s="565"/>
      <c r="B170" s="561"/>
      <c r="C170" s="561"/>
      <c r="D170" s="561"/>
      <c r="E170" s="561"/>
      <c r="F170" s="561"/>
      <c r="G170" s="561"/>
      <c r="H170" s="562"/>
    </row>
    <row r="171" spans="1:8">
      <c r="A171" s="566" t="s">
        <v>698</v>
      </c>
      <c r="B171" s="579" t="s">
        <v>699</v>
      </c>
      <c r="C171" s="561"/>
      <c r="D171" s="561"/>
      <c r="E171" s="561"/>
      <c r="F171" s="561"/>
      <c r="G171" s="561"/>
      <c r="H171" s="562"/>
    </row>
    <row r="172" spans="1:8">
      <c r="A172" s="565"/>
      <c r="B172" s="575"/>
      <c r="C172" s="561"/>
      <c r="D172" s="561"/>
      <c r="E172" s="561"/>
      <c r="F172" s="561"/>
      <c r="G172" s="561"/>
      <c r="H172" s="562"/>
    </row>
    <row r="173" spans="1:8">
      <c r="A173" s="565"/>
      <c r="B173" s="561" t="s">
        <v>700</v>
      </c>
      <c r="C173" s="561"/>
      <c r="D173" s="561"/>
      <c r="E173" s="561"/>
      <c r="F173" s="561"/>
      <c r="G173" s="561"/>
      <c r="H173" s="562"/>
    </row>
    <row r="174" spans="1:8">
      <c r="A174" s="565"/>
      <c r="B174" s="575" t="s">
        <v>701</v>
      </c>
      <c r="C174" s="561"/>
      <c r="D174" s="561"/>
      <c r="E174" s="561"/>
      <c r="F174" s="561"/>
      <c r="G174" s="561"/>
      <c r="H174" s="562"/>
    </row>
    <row r="175" spans="1:8">
      <c r="A175" s="565"/>
      <c r="B175" s="564"/>
      <c r="C175" s="561"/>
      <c r="D175" s="561"/>
      <c r="E175" s="561"/>
      <c r="F175" s="561"/>
      <c r="G175" s="561"/>
      <c r="H175" s="562"/>
    </row>
    <row r="176" spans="1:8">
      <c r="A176" s="566" t="s">
        <v>702</v>
      </c>
      <c r="B176" s="564" t="s">
        <v>703</v>
      </c>
      <c r="C176" s="561"/>
      <c r="D176" s="561"/>
      <c r="E176" s="561"/>
      <c r="F176" s="561"/>
      <c r="G176" s="561"/>
      <c r="H176" s="562"/>
    </row>
    <row r="177" spans="1:8">
      <c r="A177" s="565"/>
      <c r="B177" s="579"/>
      <c r="C177" s="561"/>
      <c r="D177" s="561"/>
      <c r="E177" s="561"/>
      <c r="F177" s="561"/>
      <c r="G177" s="561"/>
      <c r="H177" s="562"/>
    </row>
    <row r="178" spans="1:8" s="581" customFormat="1">
      <c r="A178" s="565"/>
      <c r="B178" s="575" t="s">
        <v>704</v>
      </c>
      <c r="C178" s="561"/>
      <c r="D178" s="561"/>
      <c r="E178" s="561"/>
      <c r="F178" s="561"/>
      <c r="G178" s="561"/>
      <c r="H178" s="562"/>
    </row>
    <row r="179" spans="1:8">
      <c r="A179" s="565"/>
      <c r="B179" s="561" t="s">
        <v>705</v>
      </c>
      <c r="C179" s="561"/>
      <c r="D179" s="561"/>
      <c r="E179" s="561"/>
      <c r="F179" s="561"/>
      <c r="G179" s="561"/>
      <c r="H179" s="562"/>
    </row>
    <row r="180" spans="1:8">
      <c r="A180" s="565"/>
      <c r="B180" s="575"/>
      <c r="C180" s="561"/>
      <c r="D180" s="561"/>
      <c r="E180" s="561"/>
      <c r="F180" s="561"/>
      <c r="G180" s="561"/>
      <c r="H180" s="562"/>
    </row>
    <row r="181" spans="1:8">
      <c r="A181" s="565"/>
      <c r="B181" s="575" t="s">
        <v>706</v>
      </c>
      <c r="C181" s="561"/>
      <c r="D181" s="561"/>
      <c r="E181" s="561"/>
      <c r="F181" s="561"/>
      <c r="G181" s="561"/>
      <c r="H181" s="562"/>
    </row>
    <row r="182" spans="1:8">
      <c r="A182" s="565"/>
      <c r="B182" s="575" t="s">
        <v>707</v>
      </c>
      <c r="C182" s="561"/>
      <c r="D182" s="561"/>
      <c r="E182" s="561"/>
      <c r="F182" s="561"/>
      <c r="G182" s="561"/>
      <c r="H182" s="562"/>
    </row>
    <row r="183" spans="1:8">
      <c r="A183" s="565"/>
      <c r="B183" s="575" t="s">
        <v>708</v>
      </c>
      <c r="C183" s="561"/>
      <c r="D183" s="561"/>
      <c r="E183" s="561"/>
      <c r="F183" s="561"/>
      <c r="G183" s="561"/>
      <c r="H183" s="562"/>
    </row>
    <row r="184" spans="1:8">
      <c r="A184" s="565"/>
      <c r="B184" s="575"/>
      <c r="C184" s="561"/>
      <c r="D184" s="561"/>
      <c r="E184" s="561"/>
      <c r="F184" s="561"/>
      <c r="G184" s="561"/>
      <c r="H184" s="562"/>
    </row>
    <row r="185" spans="1:8">
      <c r="A185" s="565"/>
      <c r="B185" s="561" t="s">
        <v>709</v>
      </c>
      <c r="C185" s="561"/>
      <c r="D185" s="561"/>
      <c r="E185" s="561"/>
      <c r="F185" s="561"/>
      <c r="G185" s="561"/>
      <c r="H185" s="562"/>
    </row>
    <row r="186" spans="1:8">
      <c r="A186" s="565"/>
      <c r="B186" s="575"/>
      <c r="C186" s="561"/>
      <c r="D186" s="561"/>
      <c r="E186" s="561"/>
      <c r="F186" s="561"/>
      <c r="G186" s="561"/>
      <c r="H186" s="562"/>
    </row>
    <row r="187" spans="1:8">
      <c r="A187" s="566" t="s">
        <v>710</v>
      </c>
      <c r="B187" s="579" t="s">
        <v>711</v>
      </c>
      <c r="C187" s="561"/>
      <c r="D187" s="561"/>
      <c r="E187" s="561"/>
      <c r="F187" s="561"/>
      <c r="G187" s="561"/>
      <c r="H187" s="562"/>
    </row>
    <row r="188" spans="1:8">
      <c r="A188" s="565"/>
      <c r="B188" s="575"/>
      <c r="C188" s="561"/>
      <c r="D188" s="561"/>
      <c r="E188" s="561"/>
      <c r="F188" s="561"/>
      <c r="G188" s="561"/>
      <c r="H188" s="562"/>
    </row>
    <row r="189" spans="1:8">
      <c r="A189" s="565"/>
      <c r="B189" s="575" t="s">
        <v>712</v>
      </c>
      <c r="C189" s="561"/>
      <c r="D189" s="561"/>
      <c r="E189" s="561"/>
      <c r="F189" s="561"/>
      <c r="G189" s="561"/>
      <c r="H189" s="562"/>
    </row>
    <row r="190" spans="1:8">
      <c r="A190" s="565"/>
      <c r="B190" s="575" t="s">
        <v>713</v>
      </c>
      <c r="C190" s="561"/>
      <c r="D190" s="561"/>
      <c r="E190" s="561"/>
      <c r="F190" s="561"/>
      <c r="G190" s="561"/>
      <c r="H190" s="562"/>
    </row>
    <row r="191" spans="1:8">
      <c r="A191" s="565"/>
      <c r="B191" s="575" t="s">
        <v>714</v>
      </c>
      <c r="C191" s="561"/>
      <c r="D191" s="561"/>
      <c r="E191" s="561"/>
      <c r="F191" s="561"/>
      <c r="G191" s="561"/>
      <c r="H191" s="562"/>
    </row>
    <row r="192" spans="1:8">
      <c r="A192" s="565"/>
      <c r="B192" s="575"/>
      <c r="C192" s="561"/>
      <c r="D192" s="561"/>
      <c r="E192" s="561"/>
      <c r="F192" s="561"/>
      <c r="G192" s="561"/>
      <c r="H192" s="562"/>
    </row>
    <row r="193" spans="1:8">
      <c r="A193" s="565"/>
      <c r="B193" s="575" t="s">
        <v>715</v>
      </c>
      <c r="C193" s="561"/>
      <c r="D193" s="561"/>
      <c r="E193" s="561"/>
      <c r="F193" s="561"/>
      <c r="G193" s="561"/>
      <c r="H193" s="562"/>
    </row>
    <row r="194" spans="1:8">
      <c r="A194" s="565"/>
      <c r="B194" s="575" t="s">
        <v>716</v>
      </c>
      <c r="C194" s="561"/>
      <c r="D194" s="561"/>
      <c r="E194" s="561"/>
      <c r="F194" s="561"/>
      <c r="G194" s="561"/>
      <c r="H194" s="562"/>
    </row>
    <row r="195" spans="1:8">
      <c r="A195" s="565"/>
      <c r="B195" s="575"/>
      <c r="C195" s="561"/>
      <c r="D195" s="561"/>
      <c r="E195" s="561"/>
      <c r="F195" s="561"/>
      <c r="G195" s="561"/>
      <c r="H195" s="562"/>
    </row>
    <row r="196" spans="1:8">
      <c r="A196" s="566" t="s">
        <v>717</v>
      </c>
      <c r="B196" s="579" t="s">
        <v>718</v>
      </c>
      <c r="C196" s="561"/>
      <c r="D196" s="561"/>
      <c r="E196" s="561"/>
      <c r="F196" s="561"/>
      <c r="G196" s="561"/>
      <c r="H196" s="562"/>
    </row>
    <row r="197" spans="1:8">
      <c r="A197" s="565"/>
      <c r="B197" s="561"/>
      <c r="C197" s="561"/>
      <c r="D197" s="561"/>
      <c r="E197" s="561"/>
      <c r="F197" s="561"/>
      <c r="G197" s="561"/>
      <c r="H197" s="562"/>
    </row>
    <row r="198" spans="1:8">
      <c r="A198" s="565"/>
      <c r="B198" s="575" t="s">
        <v>719</v>
      </c>
      <c r="C198" s="561"/>
      <c r="D198" s="561"/>
      <c r="E198" s="561"/>
      <c r="F198" s="561"/>
      <c r="G198" s="561"/>
      <c r="H198" s="562"/>
    </row>
    <row r="199" spans="1:8">
      <c r="A199" s="565"/>
      <c r="B199" s="575" t="s">
        <v>720</v>
      </c>
      <c r="C199" s="561"/>
      <c r="D199" s="561"/>
      <c r="E199" s="561"/>
      <c r="F199" s="561"/>
      <c r="G199" s="561"/>
      <c r="H199" s="562"/>
    </row>
    <row r="200" spans="1:8">
      <c r="A200" s="565"/>
      <c r="B200" s="561" t="s">
        <v>721</v>
      </c>
      <c r="C200" s="576"/>
      <c r="D200" s="576"/>
      <c r="E200" s="576"/>
      <c r="F200" s="576"/>
      <c r="G200" s="576"/>
      <c r="H200" s="562"/>
    </row>
    <row r="201" spans="1:8">
      <c r="A201" s="570"/>
      <c r="B201" s="561" t="s">
        <v>722</v>
      </c>
      <c r="C201" s="561"/>
      <c r="D201" s="561"/>
      <c r="E201" s="561"/>
      <c r="F201" s="561"/>
      <c r="G201" s="561"/>
      <c r="H201" s="562"/>
    </row>
    <row r="202" spans="1:8">
      <c r="A202" s="582"/>
      <c r="B202" s="557"/>
      <c r="C202" s="557"/>
      <c r="D202" s="557"/>
      <c r="E202" s="557"/>
      <c r="F202" s="557"/>
      <c r="G202" s="557"/>
      <c r="H202" s="573" t="s">
        <v>890</v>
      </c>
    </row>
    <row r="203" spans="1:8">
      <c r="A203" s="570"/>
      <c r="B203" s="561" t="s">
        <v>723</v>
      </c>
      <c r="C203" s="561"/>
      <c r="D203" s="561"/>
      <c r="E203" s="561"/>
      <c r="F203" s="561"/>
      <c r="G203" s="561"/>
      <c r="H203" s="562"/>
    </row>
    <row r="204" spans="1:8">
      <c r="A204" s="565"/>
      <c r="B204" s="575" t="s">
        <v>724</v>
      </c>
      <c r="C204" s="561"/>
      <c r="D204" s="561"/>
      <c r="E204" s="561"/>
      <c r="F204" s="561"/>
      <c r="G204" s="561"/>
      <c r="H204" s="562"/>
    </row>
    <row r="205" spans="1:8">
      <c r="A205" s="565"/>
      <c r="B205" s="575"/>
      <c r="C205" s="561"/>
      <c r="D205" s="561"/>
      <c r="E205" s="561"/>
      <c r="F205" s="561"/>
      <c r="G205" s="561"/>
      <c r="H205" s="562"/>
    </row>
    <row r="206" spans="1:8">
      <c r="A206" s="565"/>
      <c r="B206" s="561" t="s">
        <v>725</v>
      </c>
      <c r="C206" s="561"/>
      <c r="D206" s="561"/>
      <c r="E206" s="561"/>
      <c r="F206" s="561"/>
      <c r="G206" s="561"/>
      <c r="H206" s="562"/>
    </row>
    <row r="207" spans="1:8">
      <c r="A207" s="565"/>
      <c r="B207" s="561" t="s">
        <v>726</v>
      </c>
      <c r="C207" s="561"/>
      <c r="D207" s="561"/>
      <c r="E207" s="561"/>
      <c r="F207" s="561"/>
      <c r="G207" s="561"/>
      <c r="H207" s="562"/>
    </row>
    <row r="208" spans="1:8">
      <c r="A208" s="565"/>
      <c r="B208" s="561"/>
      <c r="C208" s="561"/>
      <c r="D208" s="561"/>
      <c r="E208" s="561"/>
      <c r="F208" s="561"/>
      <c r="G208" s="561"/>
      <c r="H208" s="562"/>
    </row>
    <row r="209" spans="1:8">
      <c r="A209" s="566" t="s">
        <v>727</v>
      </c>
      <c r="B209" s="564" t="s">
        <v>728</v>
      </c>
      <c r="C209" s="561"/>
      <c r="D209" s="561"/>
      <c r="E209" s="561"/>
      <c r="F209" s="561"/>
      <c r="G209" s="561"/>
      <c r="H209" s="562"/>
    </row>
    <row r="210" spans="1:8">
      <c r="A210" s="565"/>
      <c r="B210" s="561"/>
      <c r="C210" s="561"/>
      <c r="D210" s="561"/>
      <c r="E210" s="561"/>
      <c r="F210" s="561"/>
      <c r="G210" s="561"/>
      <c r="H210" s="562"/>
    </row>
    <row r="211" spans="1:8">
      <c r="A211" s="565"/>
      <c r="B211" s="561" t="s">
        <v>729</v>
      </c>
      <c r="C211" s="561"/>
      <c r="D211" s="561"/>
      <c r="E211" s="561"/>
      <c r="F211" s="561"/>
      <c r="G211" s="561"/>
      <c r="H211" s="562"/>
    </row>
    <row r="212" spans="1:8">
      <c r="A212" s="565"/>
      <c r="B212" s="561"/>
      <c r="C212" s="561"/>
      <c r="D212" s="561"/>
      <c r="E212" s="561"/>
      <c r="F212" s="561"/>
      <c r="G212" s="561"/>
      <c r="H212" s="562"/>
    </row>
    <row r="213" spans="1:8">
      <c r="A213" s="566" t="s">
        <v>730</v>
      </c>
      <c r="B213" s="564" t="s">
        <v>731</v>
      </c>
      <c r="C213" s="561"/>
      <c r="D213" s="561"/>
      <c r="E213" s="561"/>
      <c r="F213" s="561"/>
      <c r="G213" s="561"/>
      <c r="H213" s="562"/>
    </row>
    <row r="214" spans="1:8">
      <c r="A214" s="566"/>
      <c r="B214" s="564"/>
      <c r="C214" s="561"/>
      <c r="D214" s="561"/>
      <c r="E214" s="561"/>
      <c r="F214" s="561"/>
      <c r="G214" s="561"/>
      <c r="H214" s="562"/>
    </row>
    <row r="215" spans="1:8">
      <c r="A215" s="565"/>
      <c r="B215" s="561" t="s">
        <v>732</v>
      </c>
      <c r="C215" s="583"/>
      <c r="D215" s="583"/>
      <c r="E215" s="583"/>
      <c r="F215" s="583"/>
      <c r="G215" s="583"/>
      <c r="H215" s="562"/>
    </row>
    <row r="216" spans="1:8">
      <c r="A216" s="565"/>
      <c r="B216" s="561" t="s">
        <v>879</v>
      </c>
      <c r="C216" s="583"/>
      <c r="D216" s="583"/>
      <c r="E216" s="583"/>
      <c r="F216" s="583"/>
      <c r="G216" s="583"/>
      <c r="H216" s="562"/>
    </row>
    <row r="217" spans="1:8">
      <c r="A217" s="565"/>
      <c r="B217" s="561"/>
      <c r="C217" s="561"/>
      <c r="D217" s="561"/>
      <c r="E217" s="561"/>
      <c r="F217" s="561"/>
      <c r="G217" s="561"/>
      <c r="H217" s="562"/>
    </row>
    <row r="218" spans="1:8">
      <c r="A218" s="565"/>
      <c r="B218" s="561" t="s">
        <v>733</v>
      </c>
      <c r="C218" s="561"/>
      <c r="D218" s="561"/>
      <c r="E218" s="561"/>
      <c r="F218" s="561"/>
      <c r="G218" s="561"/>
      <c r="H218" s="562"/>
    </row>
    <row r="219" spans="1:8">
      <c r="A219" s="565"/>
      <c r="B219" s="561"/>
      <c r="C219" s="561"/>
      <c r="D219" s="561"/>
      <c r="E219" s="561"/>
      <c r="F219" s="561"/>
      <c r="G219" s="561"/>
      <c r="H219" s="562"/>
    </row>
    <row r="220" spans="1:8">
      <c r="A220" s="566" t="s">
        <v>734</v>
      </c>
      <c r="B220" s="564" t="s">
        <v>735</v>
      </c>
      <c r="C220" s="576"/>
      <c r="D220" s="576"/>
      <c r="E220" s="576"/>
      <c r="F220" s="576"/>
      <c r="G220" s="561"/>
      <c r="H220" s="562"/>
    </row>
    <row r="221" spans="1:8">
      <c r="A221" s="566"/>
      <c r="B221" s="561"/>
      <c r="C221" s="561"/>
      <c r="D221" s="561"/>
      <c r="E221" s="561"/>
      <c r="F221" s="561"/>
      <c r="G221" s="561"/>
      <c r="H221" s="562"/>
    </row>
    <row r="222" spans="1:8">
      <c r="A222" s="565"/>
      <c r="B222" s="575" t="s">
        <v>736</v>
      </c>
      <c r="C222" s="561"/>
      <c r="D222" s="561"/>
      <c r="E222" s="561"/>
      <c r="F222" s="561"/>
      <c r="G222" s="561"/>
      <c r="H222" s="562"/>
    </row>
    <row r="223" spans="1:8">
      <c r="A223" s="565"/>
      <c r="B223" s="561" t="s">
        <v>737</v>
      </c>
      <c r="C223" s="560"/>
      <c r="D223" s="560"/>
      <c r="E223" s="560"/>
      <c r="F223" s="561"/>
      <c r="G223" s="561"/>
      <c r="H223" s="562"/>
    </row>
    <row r="224" spans="1:8">
      <c r="A224" s="565"/>
      <c r="B224" s="560"/>
      <c r="C224" s="560"/>
      <c r="D224" s="560"/>
      <c r="E224" s="560"/>
      <c r="F224" s="561"/>
      <c r="G224" s="561"/>
      <c r="H224" s="562"/>
    </row>
    <row r="225" spans="1:8">
      <c r="A225" s="565"/>
      <c r="B225" s="561" t="s">
        <v>738</v>
      </c>
      <c r="C225" s="561"/>
      <c r="D225" s="561"/>
      <c r="E225" s="561"/>
      <c r="F225" s="561"/>
      <c r="G225" s="561"/>
      <c r="H225" s="562"/>
    </row>
    <row r="226" spans="1:8">
      <c r="A226" s="565"/>
      <c r="B226" s="561" t="s">
        <v>739</v>
      </c>
      <c r="C226" s="561"/>
      <c r="D226" s="561"/>
      <c r="E226" s="561"/>
      <c r="F226" s="561"/>
      <c r="G226" s="561"/>
      <c r="H226" s="562"/>
    </row>
    <row r="227" spans="1:8">
      <c r="A227" s="565"/>
      <c r="B227" s="561" t="s">
        <v>740</v>
      </c>
      <c r="C227" s="561"/>
      <c r="D227" s="561"/>
      <c r="E227" s="561"/>
      <c r="F227" s="561"/>
      <c r="G227" s="561"/>
      <c r="H227" s="562"/>
    </row>
    <row r="228" spans="1:8">
      <c r="A228" s="565"/>
      <c r="B228" s="561"/>
      <c r="C228" s="561"/>
      <c r="D228" s="561"/>
      <c r="E228" s="561"/>
      <c r="F228" s="561"/>
      <c r="G228" s="561"/>
      <c r="H228" s="562"/>
    </row>
    <row r="229" spans="1:8">
      <c r="A229" s="565"/>
      <c r="B229" s="569" t="s">
        <v>741</v>
      </c>
      <c r="C229" s="561"/>
      <c r="D229" s="561"/>
      <c r="E229" s="561"/>
      <c r="F229" s="561"/>
      <c r="G229" s="561"/>
      <c r="H229" s="562"/>
    </row>
    <row r="230" spans="1:8">
      <c r="A230" s="565"/>
      <c r="B230" s="561"/>
      <c r="C230" s="561"/>
      <c r="D230" s="561"/>
      <c r="E230" s="561"/>
      <c r="F230" s="561"/>
      <c r="G230" s="561"/>
      <c r="H230" s="562"/>
    </row>
    <row r="231" spans="1:8">
      <c r="A231" s="565"/>
      <c r="B231" s="584" t="s">
        <v>742</v>
      </c>
      <c r="C231" s="560" t="s">
        <v>570</v>
      </c>
      <c r="D231" s="561"/>
      <c r="E231" s="561"/>
      <c r="F231" s="561"/>
      <c r="G231" s="561"/>
      <c r="H231" s="562"/>
    </row>
    <row r="232" spans="1:8">
      <c r="A232" s="565"/>
      <c r="B232" s="585"/>
      <c r="C232" s="561"/>
      <c r="D232" s="561"/>
      <c r="E232" s="561"/>
      <c r="F232" s="561"/>
      <c r="G232" s="561"/>
      <c r="H232" s="562"/>
    </row>
    <row r="233" spans="1:8">
      <c r="A233" s="565"/>
      <c r="B233" s="586">
        <v>1</v>
      </c>
      <c r="C233" s="561" t="s">
        <v>743</v>
      </c>
      <c r="D233" s="561"/>
      <c r="E233" s="561"/>
      <c r="F233" s="561"/>
      <c r="G233" s="561"/>
      <c r="H233" s="562"/>
    </row>
    <row r="234" spans="1:8">
      <c r="A234" s="565"/>
      <c r="B234" s="586">
        <v>2</v>
      </c>
      <c r="C234" s="561" t="s">
        <v>744</v>
      </c>
      <c r="D234" s="561"/>
      <c r="E234" s="561"/>
      <c r="F234" s="561"/>
      <c r="G234" s="561"/>
      <c r="H234" s="562"/>
    </row>
    <row r="235" spans="1:8">
      <c r="A235" s="565"/>
      <c r="B235" s="587">
        <v>3</v>
      </c>
      <c r="C235" s="575" t="s">
        <v>745</v>
      </c>
      <c r="D235" s="561"/>
      <c r="E235" s="561"/>
      <c r="F235" s="561"/>
      <c r="G235" s="561"/>
      <c r="H235" s="562"/>
    </row>
    <row r="236" spans="1:8">
      <c r="A236" s="565"/>
      <c r="B236" s="587">
        <v>4</v>
      </c>
      <c r="C236" s="575" t="s">
        <v>746</v>
      </c>
      <c r="D236" s="561"/>
      <c r="E236" s="561"/>
      <c r="F236" s="561"/>
      <c r="G236" s="561"/>
      <c r="H236" s="562"/>
    </row>
    <row r="237" spans="1:8">
      <c r="A237" s="565"/>
      <c r="B237" s="586">
        <v>5</v>
      </c>
      <c r="C237" s="575" t="s">
        <v>747</v>
      </c>
      <c r="D237" s="561"/>
      <c r="E237" s="561"/>
      <c r="F237" s="561"/>
      <c r="G237" s="561"/>
      <c r="H237" s="562"/>
    </row>
    <row r="238" spans="1:8">
      <c r="A238" s="565"/>
      <c r="B238" s="587">
        <v>6</v>
      </c>
      <c r="C238" s="575" t="s">
        <v>748</v>
      </c>
      <c r="D238" s="561"/>
      <c r="E238" s="561"/>
      <c r="F238" s="561"/>
      <c r="G238" s="561"/>
      <c r="H238" s="562"/>
    </row>
    <row r="239" spans="1:8">
      <c r="A239" s="565"/>
      <c r="B239" s="586">
        <v>7</v>
      </c>
      <c r="C239" s="575" t="s">
        <v>749</v>
      </c>
      <c r="D239" s="561"/>
      <c r="E239" s="561"/>
      <c r="F239" s="561"/>
      <c r="G239" s="561"/>
      <c r="H239" s="562"/>
    </row>
    <row r="240" spans="1:8">
      <c r="A240" s="565"/>
      <c r="B240" s="586">
        <v>8</v>
      </c>
      <c r="C240" s="575" t="s">
        <v>750</v>
      </c>
      <c r="D240" s="561"/>
      <c r="E240" s="561"/>
      <c r="F240" s="561"/>
      <c r="G240" s="561"/>
      <c r="H240" s="562"/>
    </row>
    <row r="241" spans="1:8">
      <c r="A241" s="565"/>
      <c r="B241" s="586">
        <v>9</v>
      </c>
      <c r="C241" s="575" t="s">
        <v>75</v>
      </c>
      <c r="D241" s="561"/>
      <c r="E241" s="561"/>
      <c r="F241" s="561"/>
      <c r="G241" s="561"/>
      <c r="H241" s="562"/>
    </row>
    <row r="242" spans="1:8">
      <c r="A242" s="565"/>
      <c r="B242" s="587">
        <v>10</v>
      </c>
      <c r="C242" s="575" t="s">
        <v>751</v>
      </c>
      <c r="D242" s="561"/>
      <c r="E242" s="561"/>
      <c r="F242" s="561"/>
      <c r="G242" s="561"/>
      <c r="H242" s="562"/>
    </row>
    <row r="243" spans="1:8">
      <c r="A243" s="565"/>
      <c r="B243" s="587">
        <v>11</v>
      </c>
      <c r="C243" s="575" t="s">
        <v>752</v>
      </c>
      <c r="D243" s="561"/>
      <c r="E243" s="561"/>
      <c r="F243" s="561"/>
      <c r="G243" s="561"/>
      <c r="H243" s="562"/>
    </row>
    <row r="244" spans="1:8">
      <c r="A244" s="565"/>
      <c r="B244" s="587">
        <v>12</v>
      </c>
      <c r="C244" s="575" t="s">
        <v>753</v>
      </c>
      <c r="D244" s="561"/>
      <c r="E244" s="561"/>
      <c r="F244" s="561"/>
      <c r="G244" s="561"/>
      <c r="H244" s="562"/>
    </row>
    <row r="245" spans="1:8">
      <c r="A245" s="565"/>
      <c r="B245" s="587">
        <v>13</v>
      </c>
      <c r="C245" s="575" t="s">
        <v>754</v>
      </c>
      <c r="D245" s="561"/>
      <c r="E245" s="561"/>
      <c r="F245" s="561"/>
      <c r="G245" s="561"/>
      <c r="H245" s="562"/>
    </row>
    <row r="246" spans="1:8">
      <c r="A246" s="565"/>
      <c r="B246" s="587">
        <v>14</v>
      </c>
      <c r="C246" s="575" t="s">
        <v>755</v>
      </c>
      <c r="D246" s="561"/>
      <c r="E246" s="561"/>
      <c r="F246" s="561"/>
      <c r="G246" s="561"/>
      <c r="H246" s="562"/>
    </row>
    <row r="247" spans="1:8">
      <c r="A247" s="565"/>
      <c r="B247" s="587">
        <v>15</v>
      </c>
      <c r="C247" s="575" t="s">
        <v>756</v>
      </c>
      <c r="D247" s="561"/>
      <c r="E247" s="561"/>
      <c r="F247" s="561"/>
      <c r="G247" s="561"/>
      <c r="H247" s="562"/>
    </row>
    <row r="248" spans="1:8">
      <c r="A248" s="565"/>
      <c r="B248" s="587">
        <v>16</v>
      </c>
      <c r="C248" s="575" t="s">
        <v>757</v>
      </c>
      <c r="D248" s="561"/>
      <c r="E248" s="561"/>
      <c r="F248" s="561"/>
      <c r="G248" s="561"/>
      <c r="H248" s="562"/>
    </row>
    <row r="249" spans="1:8">
      <c r="A249" s="565"/>
      <c r="B249" s="586">
        <v>17</v>
      </c>
      <c r="C249" s="575" t="s">
        <v>758</v>
      </c>
      <c r="D249" s="561"/>
      <c r="E249" s="561"/>
      <c r="F249" s="561"/>
      <c r="G249" s="561"/>
      <c r="H249" s="562"/>
    </row>
    <row r="250" spans="1:8">
      <c r="A250" s="565"/>
      <c r="B250" s="587">
        <v>18</v>
      </c>
      <c r="C250" s="575" t="s">
        <v>759</v>
      </c>
      <c r="D250" s="561"/>
      <c r="E250" s="561"/>
      <c r="F250" s="561"/>
      <c r="G250" s="561"/>
      <c r="H250" s="562"/>
    </row>
    <row r="251" spans="1:8">
      <c r="A251" s="565"/>
      <c r="B251" s="587">
        <v>19</v>
      </c>
      <c r="C251" s="575" t="s">
        <v>760</v>
      </c>
      <c r="D251" s="561"/>
      <c r="E251" s="561"/>
      <c r="F251" s="561"/>
      <c r="G251" s="561"/>
      <c r="H251" s="562"/>
    </row>
    <row r="252" spans="1:8">
      <c r="A252" s="565"/>
      <c r="B252" s="587">
        <v>20</v>
      </c>
      <c r="C252" s="575" t="s">
        <v>761</v>
      </c>
      <c r="D252" s="561"/>
      <c r="E252" s="561"/>
      <c r="F252" s="561"/>
      <c r="G252" s="561"/>
      <c r="H252" s="562"/>
    </row>
    <row r="253" spans="1:8">
      <c r="A253" s="571"/>
      <c r="B253" s="588">
        <v>21</v>
      </c>
      <c r="C253" s="589" t="s">
        <v>762</v>
      </c>
      <c r="D253" s="557"/>
      <c r="E253" s="557"/>
      <c r="F253" s="557"/>
      <c r="G253" s="557"/>
      <c r="H253" s="573" t="s">
        <v>891</v>
      </c>
    </row>
    <row r="254" spans="1:8">
      <c r="A254" s="565"/>
      <c r="B254" s="587">
        <v>22</v>
      </c>
      <c r="C254" s="575" t="s">
        <v>763</v>
      </c>
      <c r="D254" s="561"/>
      <c r="E254" s="561"/>
      <c r="F254" s="561"/>
      <c r="G254" s="561"/>
      <c r="H254" s="562"/>
    </row>
    <row r="255" spans="1:8">
      <c r="A255" s="570"/>
      <c r="B255" s="587">
        <v>23</v>
      </c>
      <c r="C255" s="575" t="s">
        <v>764</v>
      </c>
      <c r="D255" s="561"/>
      <c r="E255" s="561"/>
      <c r="F255" s="561"/>
      <c r="G255" s="561"/>
      <c r="H255" s="562"/>
    </row>
    <row r="256" spans="1:8">
      <c r="A256" s="565"/>
      <c r="B256" s="587">
        <v>24</v>
      </c>
      <c r="C256" s="575" t="s">
        <v>765</v>
      </c>
      <c r="D256" s="561"/>
      <c r="E256" s="561"/>
      <c r="F256" s="561"/>
      <c r="G256" s="561"/>
      <c r="H256" s="562"/>
    </row>
    <row r="257" spans="1:8">
      <c r="A257" s="565"/>
      <c r="B257" s="586">
        <v>25</v>
      </c>
      <c r="C257" s="561" t="s">
        <v>766</v>
      </c>
      <c r="D257" s="576"/>
      <c r="E257" s="576"/>
      <c r="F257" s="576"/>
      <c r="G257" s="576"/>
      <c r="H257" s="562"/>
    </row>
    <row r="258" spans="1:8">
      <c r="A258" s="565"/>
      <c r="B258" s="586">
        <v>26</v>
      </c>
      <c r="C258" s="561" t="s">
        <v>767</v>
      </c>
      <c r="D258" s="560"/>
      <c r="E258" s="560"/>
      <c r="F258" s="560"/>
      <c r="G258" s="560"/>
      <c r="H258" s="562"/>
    </row>
    <row r="259" spans="1:8">
      <c r="A259" s="565"/>
      <c r="B259" s="590"/>
      <c r="C259" s="561"/>
      <c r="D259" s="561"/>
      <c r="E259" s="561"/>
      <c r="F259" s="561"/>
      <c r="G259" s="561"/>
      <c r="H259" s="562"/>
    </row>
    <row r="260" spans="1:8">
      <c r="A260" s="565"/>
      <c r="B260" s="590" t="s">
        <v>768</v>
      </c>
      <c r="C260" s="569" t="s">
        <v>769</v>
      </c>
      <c r="D260" s="561"/>
      <c r="E260" s="561"/>
      <c r="F260" s="561"/>
      <c r="G260" s="561"/>
      <c r="H260" s="562"/>
    </row>
    <row r="261" spans="1:8">
      <c r="A261" s="565"/>
      <c r="B261" s="591"/>
      <c r="C261" s="561"/>
      <c r="D261" s="561"/>
      <c r="E261" s="561"/>
      <c r="F261" s="561"/>
      <c r="G261" s="561"/>
      <c r="H261" s="562"/>
    </row>
    <row r="262" spans="1:8">
      <c r="A262" s="565"/>
      <c r="B262" s="587">
        <v>27</v>
      </c>
      <c r="C262" s="561" t="s">
        <v>770</v>
      </c>
      <c r="D262" s="561"/>
      <c r="E262" s="561"/>
      <c r="F262" s="561"/>
      <c r="G262" s="561"/>
      <c r="H262" s="562"/>
    </row>
    <row r="263" spans="1:8">
      <c r="A263" s="570"/>
      <c r="B263" s="586">
        <v>28</v>
      </c>
      <c r="C263" s="561" t="s">
        <v>771</v>
      </c>
      <c r="D263" s="561"/>
      <c r="E263" s="561"/>
      <c r="F263" s="561"/>
      <c r="G263" s="561"/>
      <c r="H263" s="562"/>
    </row>
    <row r="264" spans="1:8">
      <c r="A264" s="570"/>
      <c r="B264" s="586">
        <v>29</v>
      </c>
      <c r="C264" s="575" t="s">
        <v>772</v>
      </c>
      <c r="D264" s="561"/>
      <c r="E264" s="561"/>
      <c r="F264" s="561"/>
      <c r="G264" s="561"/>
      <c r="H264" s="562"/>
    </row>
    <row r="265" spans="1:8">
      <c r="A265" s="570"/>
      <c r="B265" s="586">
        <v>30</v>
      </c>
      <c r="C265" s="575" t="s">
        <v>773</v>
      </c>
      <c r="D265" s="561"/>
      <c r="E265" s="561"/>
      <c r="F265" s="561"/>
      <c r="G265" s="561"/>
      <c r="H265" s="562"/>
    </row>
    <row r="266" spans="1:8">
      <c r="A266" s="570"/>
      <c r="B266" s="586">
        <v>31</v>
      </c>
      <c r="C266" s="575" t="s">
        <v>774</v>
      </c>
      <c r="D266" s="561"/>
      <c r="E266" s="561"/>
      <c r="F266" s="561"/>
      <c r="G266" s="561"/>
      <c r="H266" s="562"/>
    </row>
    <row r="267" spans="1:8">
      <c r="A267" s="570"/>
      <c r="B267" s="586">
        <v>32</v>
      </c>
      <c r="C267" s="575" t="s">
        <v>775</v>
      </c>
      <c r="D267" s="561"/>
      <c r="E267" s="561"/>
      <c r="F267" s="561"/>
      <c r="G267" s="561"/>
      <c r="H267" s="562"/>
    </row>
    <row r="268" spans="1:8">
      <c r="A268" s="570"/>
      <c r="B268" s="586"/>
      <c r="C268" s="561"/>
      <c r="D268" s="561"/>
      <c r="E268" s="561"/>
      <c r="F268" s="561"/>
      <c r="G268" s="561"/>
      <c r="H268" s="562"/>
    </row>
    <row r="269" spans="1:8">
      <c r="A269" s="570"/>
      <c r="B269" s="584" t="s">
        <v>634</v>
      </c>
      <c r="C269" s="569" t="s">
        <v>776</v>
      </c>
      <c r="D269" s="561"/>
      <c r="E269" s="561"/>
      <c r="F269" s="561"/>
      <c r="G269" s="561"/>
      <c r="H269" s="562"/>
    </row>
    <row r="270" spans="1:8">
      <c r="A270" s="570"/>
      <c r="B270" s="587"/>
      <c r="C270" s="561"/>
      <c r="D270" s="561"/>
      <c r="E270" s="561"/>
      <c r="F270" s="561"/>
      <c r="G270" s="561"/>
      <c r="H270" s="562"/>
    </row>
    <row r="271" spans="1:8">
      <c r="A271" s="570"/>
      <c r="B271" s="587">
        <v>33</v>
      </c>
      <c r="C271" s="575" t="s">
        <v>777</v>
      </c>
      <c r="D271" s="561"/>
      <c r="E271" s="561"/>
      <c r="F271" s="561"/>
      <c r="G271" s="561"/>
      <c r="H271" s="562"/>
    </row>
    <row r="272" spans="1:8">
      <c r="A272" s="570"/>
      <c r="B272" s="587">
        <v>34</v>
      </c>
      <c r="C272" s="575" t="s">
        <v>778</v>
      </c>
      <c r="D272" s="561"/>
      <c r="E272" s="561"/>
      <c r="F272" s="561"/>
      <c r="G272" s="561"/>
      <c r="H272" s="562"/>
    </row>
    <row r="273" spans="1:8">
      <c r="A273" s="570"/>
      <c r="B273" s="587">
        <v>35</v>
      </c>
      <c r="C273" s="575" t="s">
        <v>779</v>
      </c>
      <c r="D273" s="561"/>
      <c r="E273" s="561"/>
      <c r="F273" s="561"/>
      <c r="G273" s="561"/>
      <c r="H273" s="562"/>
    </row>
    <row r="274" spans="1:8">
      <c r="A274" s="570"/>
      <c r="B274" s="587">
        <v>36</v>
      </c>
      <c r="C274" s="575" t="s">
        <v>780</v>
      </c>
      <c r="D274" s="561"/>
      <c r="E274" s="561"/>
      <c r="F274" s="561"/>
      <c r="G274" s="561"/>
      <c r="H274" s="562"/>
    </row>
    <row r="275" spans="1:8" ht="9" customHeight="1">
      <c r="A275" s="570"/>
      <c r="B275" s="586"/>
      <c r="C275" s="561"/>
      <c r="D275" s="561"/>
      <c r="E275" s="561"/>
      <c r="F275" s="561"/>
      <c r="G275" s="561"/>
      <c r="H275" s="562"/>
    </row>
    <row r="276" spans="1:8">
      <c r="A276" s="570"/>
      <c r="B276" s="590" t="s">
        <v>648</v>
      </c>
      <c r="C276" s="569" t="s">
        <v>781</v>
      </c>
      <c r="D276" s="561"/>
      <c r="E276" s="561"/>
      <c r="F276" s="561"/>
      <c r="G276" s="561"/>
      <c r="H276" s="562"/>
    </row>
    <row r="277" spans="1:8" ht="6.75" customHeight="1">
      <c r="A277" s="570"/>
      <c r="B277" s="586"/>
      <c r="C277" s="561"/>
      <c r="D277" s="561"/>
      <c r="E277" s="561"/>
      <c r="F277" s="561"/>
      <c r="G277" s="561"/>
      <c r="H277" s="562"/>
    </row>
    <row r="278" spans="1:8">
      <c r="A278" s="570"/>
      <c r="B278" s="586">
        <v>37</v>
      </c>
      <c r="C278" s="575" t="s">
        <v>782</v>
      </c>
      <c r="D278" s="561"/>
      <c r="E278" s="561"/>
      <c r="F278" s="561"/>
      <c r="G278" s="561"/>
      <c r="H278" s="562"/>
    </row>
    <row r="279" spans="1:8">
      <c r="A279" s="570"/>
      <c r="B279" s="586">
        <v>38</v>
      </c>
      <c r="C279" s="575" t="s">
        <v>783</v>
      </c>
      <c r="D279" s="561"/>
      <c r="E279" s="561"/>
      <c r="F279" s="561"/>
      <c r="G279" s="561"/>
      <c r="H279" s="562"/>
    </row>
    <row r="280" spans="1:8">
      <c r="A280" s="570"/>
      <c r="B280" s="586">
        <v>39</v>
      </c>
      <c r="C280" s="575" t="s">
        <v>784</v>
      </c>
      <c r="D280" s="561"/>
      <c r="E280" s="561"/>
      <c r="F280" s="561"/>
      <c r="G280" s="561"/>
      <c r="H280" s="562"/>
    </row>
    <row r="281" spans="1:8">
      <c r="A281" s="570"/>
      <c r="B281" s="587">
        <v>40</v>
      </c>
      <c r="C281" s="575" t="s">
        <v>785</v>
      </c>
      <c r="D281" s="561"/>
      <c r="E281" s="561"/>
      <c r="F281" s="561"/>
      <c r="G281" s="561"/>
      <c r="H281" s="562"/>
    </row>
    <row r="282" spans="1:8">
      <c r="A282" s="570"/>
      <c r="B282" s="587">
        <v>41</v>
      </c>
      <c r="C282" s="575" t="s">
        <v>786</v>
      </c>
      <c r="D282" s="561"/>
      <c r="E282" s="561"/>
      <c r="F282" s="561"/>
      <c r="G282" s="561"/>
      <c r="H282" s="562"/>
    </row>
    <row r="283" spans="1:8">
      <c r="A283" s="570"/>
      <c r="B283" s="587">
        <v>42</v>
      </c>
      <c r="C283" s="575" t="s">
        <v>787</v>
      </c>
      <c r="D283" s="561"/>
      <c r="E283" s="561"/>
      <c r="F283" s="561"/>
      <c r="G283" s="561"/>
      <c r="H283" s="562"/>
    </row>
    <row r="284" spans="1:8">
      <c r="A284" s="570"/>
      <c r="B284" s="587">
        <v>43</v>
      </c>
      <c r="C284" s="575" t="s">
        <v>788</v>
      </c>
      <c r="D284" s="561"/>
      <c r="E284" s="561"/>
      <c r="F284" s="561"/>
      <c r="G284" s="561"/>
      <c r="H284" s="562"/>
    </row>
    <row r="285" spans="1:8">
      <c r="A285" s="570"/>
      <c r="B285" s="587">
        <v>44</v>
      </c>
      <c r="C285" s="575" t="s">
        <v>789</v>
      </c>
      <c r="D285" s="561"/>
      <c r="E285" s="561"/>
      <c r="F285" s="561"/>
      <c r="G285" s="561"/>
      <c r="H285" s="562"/>
    </row>
    <row r="286" spans="1:8">
      <c r="A286" s="570"/>
      <c r="B286" s="587">
        <v>45</v>
      </c>
      <c r="C286" s="575" t="s">
        <v>790</v>
      </c>
      <c r="D286" s="561"/>
      <c r="E286" s="561"/>
      <c r="F286" s="561"/>
      <c r="G286" s="561"/>
      <c r="H286" s="562"/>
    </row>
    <row r="287" spans="1:8">
      <c r="A287" s="570"/>
      <c r="B287" s="587">
        <v>46</v>
      </c>
      <c r="C287" s="575" t="s">
        <v>791</v>
      </c>
      <c r="D287" s="561"/>
      <c r="E287" s="561"/>
      <c r="F287" s="561"/>
      <c r="G287" s="561"/>
      <c r="H287" s="562"/>
    </row>
    <row r="288" spans="1:8">
      <c r="A288" s="570"/>
      <c r="B288" s="587">
        <v>47</v>
      </c>
      <c r="C288" s="575" t="s">
        <v>792</v>
      </c>
      <c r="D288" s="561"/>
      <c r="E288" s="561"/>
      <c r="F288" s="561"/>
      <c r="G288" s="561"/>
      <c r="H288" s="562"/>
    </row>
    <row r="289" spans="1:8">
      <c r="A289" s="570"/>
      <c r="B289" s="587">
        <v>48</v>
      </c>
      <c r="C289" s="575" t="s">
        <v>793</v>
      </c>
      <c r="D289" s="561"/>
      <c r="E289" s="561"/>
      <c r="F289" s="561"/>
      <c r="G289" s="561"/>
      <c r="H289" s="562"/>
    </row>
    <row r="290" spans="1:8">
      <c r="A290" s="570"/>
      <c r="B290" s="587">
        <v>49</v>
      </c>
      <c r="C290" s="575" t="s">
        <v>794</v>
      </c>
      <c r="D290" s="561"/>
      <c r="E290" s="561"/>
      <c r="F290" s="561"/>
      <c r="G290" s="561"/>
      <c r="H290" s="562"/>
    </row>
    <row r="291" spans="1:8">
      <c r="A291" s="570"/>
      <c r="B291" s="587">
        <v>50</v>
      </c>
      <c r="C291" s="575" t="s">
        <v>795</v>
      </c>
      <c r="D291" s="561"/>
      <c r="E291" s="561"/>
      <c r="F291" s="561"/>
      <c r="G291" s="561"/>
      <c r="H291" s="562"/>
    </row>
    <row r="292" spans="1:8">
      <c r="A292" s="570"/>
      <c r="B292" s="587">
        <v>51</v>
      </c>
      <c r="C292" s="575" t="s">
        <v>796</v>
      </c>
      <c r="D292" s="561"/>
      <c r="E292" s="561"/>
      <c r="F292" s="561"/>
      <c r="G292" s="561"/>
      <c r="H292" s="562"/>
    </row>
    <row r="293" spans="1:8">
      <c r="A293" s="570"/>
      <c r="B293" s="587">
        <v>52</v>
      </c>
      <c r="C293" s="575" t="s">
        <v>797</v>
      </c>
      <c r="D293" s="561"/>
      <c r="E293" s="561"/>
      <c r="F293" s="561"/>
      <c r="G293" s="561"/>
      <c r="H293" s="562"/>
    </row>
    <row r="294" spans="1:8">
      <c r="A294" s="570"/>
      <c r="B294" s="587">
        <v>53</v>
      </c>
      <c r="C294" s="575" t="s">
        <v>798</v>
      </c>
      <c r="D294" s="561"/>
      <c r="E294" s="561"/>
      <c r="F294" s="561"/>
      <c r="G294" s="561"/>
      <c r="H294" s="562"/>
    </row>
    <row r="295" spans="1:8">
      <c r="A295" s="570"/>
      <c r="B295" s="587">
        <v>54</v>
      </c>
      <c r="C295" s="575" t="s">
        <v>799</v>
      </c>
      <c r="D295" s="561"/>
      <c r="E295" s="561"/>
      <c r="F295" s="561"/>
      <c r="G295" s="561"/>
      <c r="H295" s="562"/>
    </row>
    <row r="296" spans="1:8" ht="8.25" customHeight="1">
      <c r="A296" s="570"/>
      <c r="B296" s="587"/>
      <c r="C296" s="561"/>
      <c r="D296" s="561"/>
      <c r="E296" s="561"/>
      <c r="F296" s="561"/>
      <c r="G296" s="561"/>
      <c r="H296" s="562"/>
    </row>
    <row r="297" spans="1:8">
      <c r="A297" s="570"/>
      <c r="B297" s="584" t="s">
        <v>650</v>
      </c>
      <c r="C297" s="569" t="s">
        <v>800</v>
      </c>
      <c r="D297" s="561"/>
      <c r="E297" s="561"/>
      <c r="F297" s="561"/>
      <c r="G297" s="561"/>
      <c r="H297" s="562"/>
    </row>
    <row r="298" spans="1:8">
      <c r="A298" s="570"/>
      <c r="B298" s="587">
        <v>55</v>
      </c>
      <c r="C298" s="575" t="s">
        <v>801</v>
      </c>
      <c r="D298" s="561"/>
      <c r="E298" s="561"/>
      <c r="F298" s="561"/>
      <c r="G298" s="561"/>
      <c r="H298" s="562"/>
    </row>
    <row r="299" spans="1:8">
      <c r="A299" s="570"/>
      <c r="B299" s="587">
        <v>56</v>
      </c>
      <c r="C299" s="575" t="s">
        <v>802</v>
      </c>
      <c r="D299" s="561"/>
      <c r="E299" s="561"/>
      <c r="F299" s="561"/>
      <c r="G299" s="561"/>
      <c r="H299" s="562"/>
    </row>
    <row r="300" spans="1:8">
      <c r="A300" s="570"/>
      <c r="B300" s="587">
        <v>57</v>
      </c>
      <c r="C300" s="575" t="s">
        <v>803</v>
      </c>
      <c r="D300" s="561"/>
      <c r="E300" s="561"/>
      <c r="F300" s="561"/>
      <c r="G300" s="561"/>
      <c r="H300" s="562"/>
    </row>
    <row r="301" spans="1:8">
      <c r="A301" s="570"/>
      <c r="B301" s="587">
        <v>58</v>
      </c>
      <c r="C301" s="575" t="s">
        <v>804</v>
      </c>
      <c r="D301" s="561"/>
      <c r="E301" s="561"/>
      <c r="F301" s="561"/>
      <c r="G301" s="561"/>
      <c r="H301" s="562"/>
    </row>
    <row r="302" spans="1:8">
      <c r="A302" s="570"/>
      <c r="B302" s="587">
        <v>59</v>
      </c>
      <c r="C302" s="575" t="s">
        <v>805</v>
      </c>
      <c r="D302" s="561"/>
      <c r="E302" s="561"/>
      <c r="F302" s="561"/>
      <c r="G302" s="561"/>
      <c r="H302" s="562"/>
    </row>
    <row r="303" spans="1:8">
      <c r="A303" s="570"/>
      <c r="B303" s="587">
        <v>60</v>
      </c>
      <c r="C303" s="575" t="s">
        <v>806</v>
      </c>
      <c r="D303" s="561"/>
      <c r="E303" s="561"/>
      <c r="F303" s="561"/>
      <c r="G303" s="561"/>
      <c r="H303" s="562"/>
    </row>
    <row r="304" spans="1:8">
      <c r="A304" s="582"/>
      <c r="B304" s="588">
        <v>61</v>
      </c>
      <c r="C304" s="589" t="s">
        <v>807</v>
      </c>
      <c r="D304" s="557"/>
      <c r="E304" s="557"/>
      <c r="F304" s="557"/>
      <c r="G304" s="557"/>
      <c r="H304" s="573" t="s">
        <v>892</v>
      </c>
    </row>
    <row r="305" spans="1:8">
      <c r="A305" s="570"/>
      <c r="B305" s="587">
        <v>62</v>
      </c>
      <c r="C305" s="575" t="s">
        <v>808</v>
      </c>
      <c r="D305" s="561"/>
      <c r="E305" s="561"/>
      <c r="F305" s="561"/>
      <c r="G305" s="561"/>
      <c r="H305" s="562"/>
    </row>
    <row r="306" spans="1:8">
      <c r="A306" s="570"/>
      <c r="B306" s="587"/>
      <c r="C306" s="575"/>
      <c r="D306" s="561"/>
      <c r="E306" s="561"/>
      <c r="F306" s="561"/>
      <c r="G306" s="561"/>
      <c r="H306" s="562"/>
    </row>
    <row r="307" spans="1:8">
      <c r="A307" s="592" t="s">
        <v>809</v>
      </c>
      <c r="B307" s="579" t="s">
        <v>810</v>
      </c>
      <c r="C307" s="561"/>
      <c r="D307" s="561"/>
      <c r="E307" s="561"/>
      <c r="F307" s="561"/>
      <c r="G307" s="561"/>
      <c r="H307" s="562"/>
    </row>
    <row r="308" spans="1:8">
      <c r="A308" s="570"/>
      <c r="B308" s="575"/>
      <c r="C308" s="561"/>
      <c r="D308" s="561"/>
      <c r="E308" s="561"/>
      <c r="F308" s="561"/>
      <c r="G308" s="561"/>
      <c r="H308" s="562"/>
    </row>
    <row r="309" spans="1:8">
      <c r="A309" s="570"/>
      <c r="B309" s="575" t="s">
        <v>811</v>
      </c>
      <c r="C309" s="561"/>
      <c r="D309" s="561"/>
      <c r="E309" s="561"/>
      <c r="F309" s="561"/>
      <c r="G309" s="561"/>
      <c r="H309" s="562"/>
    </row>
    <row r="310" spans="1:8">
      <c r="A310" s="570"/>
      <c r="B310" s="561" t="s">
        <v>812</v>
      </c>
      <c r="C310" s="561"/>
      <c r="D310" s="561"/>
      <c r="E310" s="561"/>
      <c r="F310" s="561"/>
      <c r="G310" s="561"/>
      <c r="H310" s="562"/>
    </row>
    <row r="311" spans="1:8">
      <c r="A311" s="570"/>
      <c r="B311" s="575" t="s">
        <v>813</v>
      </c>
      <c r="C311" s="561"/>
      <c r="D311" s="561"/>
      <c r="E311" s="561"/>
      <c r="F311" s="561"/>
      <c r="G311" s="561"/>
      <c r="H311" s="562"/>
    </row>
    <row r="312" spans="1:8">
      <c r="A312" s="570"/>
      <c r="B312" s="575" t="s">
        <v>814</v>
      </c>
      <c r="C312" s="561"/>
      <c r="D312" s="561"/>
      <c r="E312" s="561"/>
      <c r="F312" s="561"/>
      <c r="G312" s="561"/>
    </row>
    <row r="313" spans="1:8">
      <c r="A313" s="570"/>
      <c r="B313" s="575"/>
      <c r="C313" s="561"/>
      <c r="D313" s="561"/>
      <c r="E313" s="561"/>
      <c r="F313" s="561"/>
      <c r="G313" s="561"/>
    </row>
    <row r="314" spans="1:8">
      <c r="A314" s="570"/>
      <c r="B314" s="575" t="s">
        <v>815</v>
      </c>
      <c r="C314" s="561"/>
      <c r="D314" s="561"/>
      <c r="E314" s="561"/>
      <c r="F314" s="561"/>
      <c r="G314" s="561"/>
    </row>
    <row r="315" spans="1:8">
      <c r="A315" s="570"/>
      <c r="B315" s="561" t="s">
        <v>816</v>
      </c>
      <c r="C315" s="576"/>
      <c r="D315" s="576"/>
      <c r="E315" s="576"/>
      <c r="F315" s="576"/>
      <c r="G315" s="576"/>
    </row>
    <row r="316" spans="1:8">
      <c r="A316" s="570"/>
      <c r="B316" s="560"/>
      <c r="C316" s="561"/>
      <c r="D316" s="561"/>
      <c r="E316" s="561"/>
      <c r="F316" s="561"/>
      <c r="G316" s="561"/>
    </row>
    <row r="317" spans="1:8">
      <c r="A317" s="592" t="s">
        <v>817</v>
      </c>
      <c r="B317" s="564" t="s">
        <v>818</v>
      </c>
      <c r="C317" s="561"/>
      <c r="D317" s="561"/>
      <c r="E317" s="561"/>
      <c r="F317" s="561"/>
      <c r="G317" s="561"/>
    </row>
    <row r="318" spans="1:8">
      <c r="A318" s="570"/>
      <c r="B318" s="579"/>
      <c r="C318" s="561"/>
      <c r="D318" s="561"/>
      <c r="E318" s="561"/>
      <c r="F318" s="561"/>
      <c r="G318" s="561"/>
    </row>
    <row r="319" spans="1:8">
      <c r="A319" s="570"/>
      <c r="B319" s="575" t="s">
        <v>819</v>
      </c>
      <c r="C319" s="561"/>
      <c r="D319" s="561"/>
      <c r="E319" s="561"/>
      <c r="F319" s="561"/>
      <c r="G319" s="561"/>
      <c r="H319" s="594"/>
    </row>
    <row r="320" spans="1:8">
      <c r="A320" s="570"/>
      <c r="B320" s="575" t="s">
        <v>820</v>
      </c>
      <c r="C320" s="561"/>
      <c r="D320" s="561"/>
      <c r="E320" s="561"/>
      <c r="F320" s="561"/>
      <c r="G320" s="561"/>
    </row>
    <row r="321" spans="1:8">
      <c r="A321" s="570"/>
      <c r="B321" s="575"/>
      <c r="C321" s="561"/>
      <c r="D321" s="561"/>
      <c r="E321" s="561"/>
      <c r="F321" s="561"/>
      <c r="G321" s="561"/>
    </row>
    <row r="322" spans="1:8">
      <c r="A322" s="592" t="s">
        <v>821</v>
      </c>
      <c r="B322" s="579" t="s">
        <v>822</v>
      </c>
      <c r="C322" s="561"/>
      <c r="D322" s="561"/>
      <c r="E322" s="561"/>
      <c r="F322" s="561"/>
      <c r="G322" s="561"/>
      <c r="H322" s="562"/>
    </row>
    <row r="323" spans="1:8">
      <c r="A323" s="570"/>
      <c r="B323" s="575"/>
      <c r="C323" s="561"/>
      <c r="D323" s="561"/>
      <c r="E323" s="561"/>
      <c r="F323" s="561"/>
      <c r="G323" s="561"/>
      <c r="H323" s="562"/>
    </row>
    <row r="324" spans="1:8">
      <c r="A324" s="570"/>
      <c r="B324" s="575" t="s">
        <v>823</v>
      </c>
      <c r="C324" s="561"/>
      <c r="D324" s="561"/>
      <c r="E324" s="561"/>
      <c r="F324" s="561"/>
      <c r="G324" s="561"/>
      <c r="H324" s="562"/>
    </row>
    <row r="325" spans="1:8">
      <c r="A325" s="570"/>
      <c r="B325" s="561" t="s">
        <v>824</v>
      </c>
      <c r="C325" s="560"/>
      <c r="D325" s="560"/>
      <c r="E325" s="560"/>
      <c r="F325" s="560"/>
      <c r="G325" s="560"/>
      <c r="H325" s="562"/>
    </row>
    <row r="326" spans="1:8">
      <c r="A326" s="570"/>
      <c r="B326" s="561" t="s">
        <v>825</v>
      </c>
      <c r="C326" s="580"/>
      <c r="D326" s="580"/>
      <c r="E326" s="580"/>
      <c r="F326" s="561"/>
      <c r="G326" s="561"/>
      <c r="H326" s="562"/>
    </row>
    <row r="327" spans="1:8">
      <c r="A327" s="570"/>
      <c r="B327" s="561" t="s">
        <v>826</v>
      </c>
      <c r="C327" s="561"/>
      <c r="D327" s="561"/>
      <c r="E327" s="561"/>
      <c r="F327" s="561"/>
      <c r="G327" s="561"/>
      <c r="H327" s="562"/>
    </row>
    <row r="328" spans="1:8">
      <c r="A328" s="570"/>
      <c r="B328" s="561"/>
      <c r="C328" s="561"/>
      <c r="D328" s="561"/>
      <c r="E328" s="561"/>
      <c r="F328" s="561"/>
      <c r="G328" s="561"/>
      <c r="H328" s="562"/>
    </row>
    <row r="329" spans="1:8">
      <c r="A329" s="592" t="s">
        <v>827</v>
      </c>
      <c r="B329" s="579" t="s">
        <v>828</v>
      </c>
      <c r="C329" s="561"/>
      <c r="D329" s="561"/>
      <c r="E329" s="561"/>
      <c r="F329" s="561"/>
      <c r="G329" s="561"/>
      <c r="H329" s="562"/>
    </row>
    <row r="330" spans="1:8" ht="12.75" customHeight="1">
      <c r="A330" s="595"/>
      <c r="B330" s="575" t="s">
        <v>829</v>
      </c>
      <c r="C330" s="583"/>
      <c r="D330" s="583"/>
      <c r="E330" s="583"/>
      <c r="F330" s="583"/>
      <c r="G330" s="583"/>
      <c r="H330" s="562"/>
    </row>
    <row r="331" spans="1:8" ht="12.75" customHeight="1">
      <c r="A331" s="595"/>
      <c r="B331" s="575" t="s">
        <v>830</v>
      </c>
      <c r="C331" s="583"/>
      <c r="D331" s="583"/>
      <c r="E331" s="583"/>
      <c r="F331" s="583"/>
      <c r="G331" s="583"/>
      <c r="H331" s="596"/>
    </row>
    <row r="332" spans="1:8" ht="12.75" customHeight="1">
      <c r="A332" s="595"/>
      <c r="B332" s="575" t="s">
        <v>831</v>
      </c>
      <c r="C332" s="583"/>
      <c r="D332" s="583"/>
      <c r="E332" s="583"/>
      <c r="F332" s="583"/>
      <c r="G332" s="583"/>
    </row>
    <row r="333" spans="1:8">
      <c r="A333" s="595"/>
      <c r="B333" s="575"/>
      <c r="C333" s="561"/>
      <c r="D333" s="561"/>
      <c r="E333" s="561"/>
      <c r="F333" s="561"/>
      <c r="G333" s="561"/>
    </row>
    <row r="334" spans="1:8">
      <c r="A334" s="592" t="s">
        <v>832</v>
      </c>
      <c r="B334" s="579" t="s">
        <v>833</v>
      </c>
      <c r="C334" s="561"/>
      <c r="D334" s="561"/>
      <c r="E334" s="561"/>
      <c r="F334" s="561"/>
      <c r="G334" s="561"/>
    </row>
    <row r="335" spans="1:8">
      <c r="A335" s="570"/>
      <c r="B335" s="575"/>
      <c r="C335" s="561"/>
      <c r="D335" s="561"/>
      <c r="E335" s="561"/>
      <c r="F335" s="561"/>
      <c r="G335" s="561"/>
    </row>
    <row r="336" spans="1:8">
      <c r="A336" s="570"/>
      <c r="B336" s="575" t="s">
        <v>834</v>
      </c>
      <c r="C336" s="561"/>
      <c r="D336" s="561"/>
      <c r="E336" s="561"/>
      <c r="F336" s="561"/>
      <c r="G336" s="561"/>
      <c r="H336" s="594"/>
    </row>
    <row r="337" spans="1:8">
      <c r="A337" s="570"/>
      <c r="B337" s="575" t="s">
        <v>835</v>
      </c>
      <c r="C337" s="561"/>
      <c r="D337" s="561"/>
      <c r="E337" s="561"/>
      <c r="F337" s="561"/>
      <c r="G337" s="561"/>
    </row>
    <row r="338" spans="1:8">
      <c r="A338" s="570"/>
      <c r="B338" s="575" t="s">
        <v>836</v>
      </c>
      <c r="C338" s="561"/>
      <c r="D338" s="561"/>
      <c r="E338" s="561"/>
      <c r="F338" s="561"/>
      <c r="G338" s="561"/>
      <c r="H338" s="596"/>
    </row>
    <row r="339" spans="1:8">
      <c r="A339" s="570"/>
      <c r="B339" s="575" t="s">
        <v>837</v>
      </c>
      <c r="C339" s="561"/>
      <c r="D339" s="561"/>
      <c r="E339" s="561"/>
      <c r="F339" s="561"/>
      <c r="G339" s="561"/>
    </row>
    <row r="340" spans="1:8">
      <c r="A340" s="570"/>
      <c r="B340" s="575"/>
      <c r="C340" s="561"/>
      <c r="D340" s="561"/>
      <c r="E340" s="561"/>
      <c r="F340" s="561"/>
      <c r="G340" s="561"/>
    </row>
    <row r="341" spans="1:8">
      <c r="A341" s="570"/>
      <c r="B341" s="575" t="s">
        <v>838</v>
      </c>
      <c r="C341" s="561"/>
      <c r="D341" s="561"/>
      <c r="E341" s="561"/>
      <c r="F341" s="561"/>
      <c r="G341" s="561"/>
    </row>
    <row r="342" spans="1:8">
      <c r="A342" s="570"/>
      <c r="B342" s="575" t="s">
        <v>839</v>
      </c>
      <c r="C342" s="561"/>
      <c r="D342" s="561"/>
      <c r="E342" s="561"/>
      <c r="F342" s="561"/>
      <c r="G342" s="561"/>
    </row>
    <row r="343" spans="1:8">
      <c r="A343" s="570"/>
      <c r="B343" s="575" t="s">
        <v>840</v>
      </c>
      <c r="C343" s="564"/>
      <c r="D343" s="561"/>
      <c r="E343" s="561"/>
      <c r="F343" s="561"/>
      <c r="G343" s="561"/>
    </row>
    <row r="344" spans="1:8">
      <c r="A344" s="570"/>
      <c r="B344" s="575"/>
      <c r="C344" s="561"/>
      <c r="D344" s="561"/>
      <c r="E344" s="561"/>
      <c r="F344" s="561"/>
      <c r="G344" s="561"/>
    </row>
    <row r="345" spans="1:8">
      <c r="A345" s="592" t="s">
        <v>841</v>
      </c>
      <c r="B345" s="579" t="s">
        <v>842</v>
      </c>
      <c r="C345" s="561"/>
      <c r="D345" s="561"/>
      <c r="E345" s="561"/>
      <c r="F345" s="561"/>
      <c r="G345" s="561"/>
    </row>
    <row r="346" spans="1:8">
      <c r="A346" s="570"/>
      <c r="B346" s="575"/>
      <c r="C346" s="561"/>
      <c r="D346" s="561"/>
      <c r="E346" s="561"/>
      <c r="F346" s="561"/>
      <c r="G346" s="561"/>
    </row>
    <row r="347" spans="1:8">
      <c r="A347" s="570"/>
      <c r="B347" s="575" t="s">
        <v>843</v>
      </c>
      <c r="C347" s="561"/>
      <c r="D347" s="561"/>
      <c r="E347" s="561"/>
      <c r="F347" s="561"/>
      <c r="G347" s="561"/>
      <c r="H347" s="594"/>
    </row>
    <row r="348" spans="1:8">
      <c r="A348" s="570"/>
      <c r="B348" s="575" t="s">
        <v>844</v>
      </c>
      <c r="C348" s="561"/>
      <c r="D348" s="561"/>
      <c r="E348" s="561"/>
      <c r="F348" s="561"/>
      <c r="G348" s="561"/>
    </row>
    <row r="349" spans="1:8">
      <c r="A349" s="570"/>
      <c r="B349" s="575" t="s">
        <v>845</v>
      </c>
      <c r="C349" s="561"/>
      <c r="D349" s="561"/>
      <c r="E349" s="561"/>
      <c r="F349" s="561"/>
      <c r="G349" s="561"/>
      <c r="H349" s="597"/>
    </row>
    <row r="350" spans="1:8">
      <c r="A350" s="582"/>
      <c r="B350" s="589"/>
      <c r="C350" s="557"/>
      <c r="D350" s="557"/>
      <c r="E350" s="557"/>
      <c r="F350" s="557"/>
      <c r="G350" s="557"/>
      <c r="H350" s="598" t="s">
        <v>893</v>
      </c>
    </row>
    <row r="351" spans="1:8">
      <c r="A351" s="599" t="s">
        <v>846</v>
      </c>
      <c r="B351" s="579" t="s">
        <v>847</v>
      </c>
      <c r="C351" s="579"/>
      <c r="D351" s="579"/>
      <c r="E351" s="575"/>
      <c r="F351" s="575"/>
      <c r="G351" s="575"/>
    </row>
    <row r="352" spans="1:8">
      <c r="A352" s="599"/>
      <c r="B352" s="575"/>
      <c r="C352" s="575"/>
      <c r="D352" s="575"/>
      <c r="E352" s="575"/>
      <c r="F352" s="575"/>
      <c r="G352" s="575"/>
    </row>
    <row r="353" spans="1:8">
      <c r="A353" s="599"/>
      <c r="B353" s="575" t="s">
        <v>848</v>
      </c>
      <c r="C353" s="575"/>
      <c r="D353" s="575"/>
      <c r="E353" s="575"/>
      <c r="F353" s="575"/>
      <c r="G353" s="575"/>
      <c r="H353" s="596"/>
    </row>
    <row r="354" spans="1:8">
      <c r="A354" s="599"/>
      <c r="B354" s="575" t="s">
        <v>849</v>
      </c>
      <c r="C354" s="575"/>
      <c r="D354" s="575"/>
      <c r="E354" s="575"/>
      <c r="F354" s="575"/>
      <c r="G354" s="575"/>
      <c r="H354" s="596"/>
    </row>
    <row r="355" spans="1:8">
      <c r="A355" s="599"/>
      <c r="B355" s="575"/>
      <c r="C355" s="575"/>
      <c r="D355" s="575"/>
      <c r="E355" s="575"/>
      <c r="F355" s="575"/>
      <c r="G355" s="575"/>
      <c r="H355" s="596"/>
    </row>
    <row r="356" spans="1:8">
      <c r="A356" s="570"/>
      <c r="B356" s="575" t="s">
        <v>850</v>
      </c>
      <c r="C356" s="561"/>
      <c r="D356" s="561"/>
      <c r="E356" s="561"/>
      <c r="F356" s="561"/>
      <c r="G356" s="561"/>
      <c r="H356" s="596"/>
    </row>
    <row r="357" spans="1:8">
      <c r="A357" s="570"/>
      <c r="B357" s="575" t="s">
        <v>851</v>
      </c>
      <c r="C357" s="561"/>
      <c r="D357" s="561"/>
      <c r="E357" s="561"/>
      <c r="F357" s="561"/>
      <c r="G357" s="561"/>
    </row>
    <row r="358" spans="1:8">
      <c r="A358" s="570"/>
      <c r="B358" s="575"/>
      <c r="C358" s="561"/>
      <c r="D358" s="561"/>
      <c r="E358" s="561"/>
      <c r="F358" s="561"/>
      <c r="G358" s="561"/>
    </row>
    <row r="359" spans="1:8">
      <c r="A359" s="570"/>
      <c r="B359" s="575" t="s">
        <v>2525</v>
      </c>
      <c r="C359" s="561"/>
      <c r="D359" s="561"/>
      <c r="E359" s="561"/>
      <c r="F359" s="561"/>
      <c r="G359" s="561"/>
      <c r="H359" s="562"/>
    </row>
    <row r="360" spans="1:8">
      <c r="A360" s="570"/>
      <c r="B360" s="575"/>
      <c r="C360" s="561"/>
      <c r="D360" s="561"/>
      <c r="E360" s="561"/>
      <c r="F360" s="561"/>
      <c r="G360" s="561"/>
      <c r="H360" s="562"/>
    </row>
    <row r="361" spans="1:8">
      <c r="A361" s="565"/>
      <c r="B361" s="575"/>
      <c r="C361" s="561"/>
      <c r="D361" s="561"/>
      <c r="E361" s="561"/>
      <c r="F361" s="561"/>
      <c r="G361" s="561"/>
      <c r="H361" s="562"/>
    </row>
    <row r="362" spans="1:8">
      <c r="A362" s="566" t="s">
        <v>852</v>
      </c>
      <c r="B362" s="579" t="s">
        <v>853</v>
      </c>
      <c r="C362" s="561"/>
      <c r="D362" s="561"/>
      <c r="E362" s="561"/>
      <c r="F362" s="561"/>
      <c r="G362" s="561"/>
      <c r="H362" s="562"/>
    </row>
    <row r="363" spans="1:8">
      <c r="A363" s="565"/>
      <c r="B363" s="561" t="s">
        <v>854</v>
      </c>
      <c r="C363" s="561"/>
      <c r="D363" s="561"/>
      <c r="E363" s="561"/>
      <c r="F363" s="561"/>
      <c r="G363" s="561"/>
      <c r="H363" s="562"/>
    </row>
    <row r="364" spans="1:8">
      <c r="A364" s="565"/>
      <c r="B364" s="561" t="s">
        <v>855</v>
      </c>
      <c r="C364" s="560"/>
      <c r="D364" s="560"/>
      <c r="E364" s="560"/>
      <c r="F364" s="560"/>
      <c r="G364" s="560"/>
      <c r="H364" s="562"/>
    </row>
    <row r="365" spans="1:8">
      <c r="A365" s="565"/>
      <c r="B365" s="561" t="s">
        <v>856</v>
      </c>
      <c r="C365" s="560"/>
      <c r="D365" s="560"/>
      <c r="E365" s="560"/>
      <c r="F365" s="560"/>
      <c r="G365" s="561"/>
      <c r="H365" s="562"/>
    </row>
    <row r="366" spans="1:8">
      <c r="A366" s="565"/>
      <c r="B366" s="561"/>
      <c r="C366" s="560"/>
      <c r="D366" s="560"/>
      <c r="E366" s="560"/>
      <c r="F366" s="560"/>
      <c r="G366" s="561"/>
      <c r="H366" s="562"/>
    </row>
    <row r="367" spans="1:8">
      <c r="A367" s="565"/>
      <c r="B367" s="561" t="s">
        <v>857</v>
      </c>
      <c r="C367" s="560"/>
      <c r="D367" s="560"/>
      <c r="E367" s="560"/>
      <c r="F367" s="560"/>
      <c r="G367" s="561"/>
      <c r="H367" s="562"/>
    </row>
    <row r="368" spans="1:8">
      <c r="A368" s="565"/>
      <c r="B368" s="561" t="s">
        <v>858</v>
      </c>
      <c r="C368" s="560"/>
      <c r="D368" s="560"/>
      <c r="E368" s="560"/>
      <c r="F368" s="560"/>
      <c r="G368" s="561"/>
      <c r="H368" s="562"/>
    </row>
    <row r="369" spans="1:8">
      <c r="A369" s="565"/>
      <c r="B369" s="561"/>
      <c r="C369" s="560"/>
      <c r="D369" s="560"/>
      <c r="E369" s="560"/>
      <c r="F369" s="560"/>
      <c r="G369" s="561"/>
      <c r="H369" s="562"/>
    </row>
    <row r="370" spans="1:8">
      <c r="A370" s="565"/>
      <c r="B370" s="561" t="s">
        <v>859</v>
      </c>
      <c r="C370" s="560"/>
      <c r="D370" s="560"/>
      <c r="E370" s="560"/>
      <c r="F370" s="560"/>
      <c r="G370" s="561"/>
      <c r="H370" s="562"/>
    </row>
    <row r="371" spans="1:8">
      <c r="A371" s="565"/>
      <c r="B371" s="561" t="s">
        <v>860</v>
      </c>
      <c r="C371" s="560"/>
      <c r="D371" s="560"/>
      <c r="E371" s="560"/>
      <c r="F371" s="560"/>
      <c r="G371" s="561"/>
      <c r="H371" s="562"/>
    </row>
    <row r="372" spans="1:8">
      <c r="A372" s="565"/>
      <c r="B372" s="561"/>
      <c r="C372" s="561"/>
      <c r="D372" s="561"/>
      <c r="E372" s="561"/>
      <c r="F372" s="561"/>
      <c r="G372" s="561"/>
      <c r="H372" s="562"/>
    </row>
    <row r="373" spans="1:8">
      <c r="A373" s="565"/>
      <c r="B373" s="561" t="s">
        <v>861</v>
      </c>
      <c r="C373" s="561"/>
      <c r="D373" s="561"/>
      <c r="E373" s="561"/>
      <c r="F373" s="561"/>
      <c r="G373" s="561"/>
      <c r="H373" s="596"/>
    </row>
    <row r="374" spans="1:8" ht="8.25" customHeight="1">
      <c r="A374" s="565"/>
      <c r="B374" s="561"/>
      <c r="C374" s="561"/>
      <c r="D374" s="561"/>
      <c r="E374" s="561"/>
      <c r="F374" s="561"/>
      <c r="G374" s="561"/>
      <c r="H374" s="596"/>
    </row>
    <row r="375" spans="1:8">
      <c r="A375" s="565"/>
      <c r="B375" s="561" t="s">
        <v>862</v>
      </c>
      <c r="C375" s="561"/>
      <c r="D375" s="561"/>
      <c r="E375" s="561"/>
      <c r="F375" s="561"/>
      <c r="G375" s="561"/>
      <c r="H375" s="596"/>
    </row>
    <row r="376" spans="1:8" ht="7.5" customHeight="1">
      <c r="A376" s="565"/>
      <c r="B376" s="561"/>
      <c r="C376" s="561"/>
      <c r="D376" s="561"/>
      <c r="E376" s="561"/>
      <c r="F376" s="561"/>
      <c r="G376" s="561"/>
      <c r="H376" s="596"/>
    </row>
    <row r="377" spans="1:8">
      <c r="A377" s="565"/>
      <c r="B377" s="561" t="s">
        <v>863</v>
      </c>
      <c r="C377" s="561"/>
      <c r="D377" s="561"/>
      <c r="E377" s="561"/>
      <c r="F377" s="561"/>
      <c r="G377" s="561"/>
    </row>
    <row r="378" spans="1:8" ht="7.5" customHeight="1">
      <c r="A378" s="565"/>
      <c r="B378" s="561"/>
      <c r="C378" s="561"/>
      <c r="D378" s="561"/>
      <c r="E378" s="561"/>
      <c r="F378" s="561"/>
      <c r="G378" s="561"/>
      <c r="H378" s="596"/>
    </row>
    <row r="379" spans="1:8">
      <c r="A379" s="565"/>
      <c r="B379" s="561" t="s">
        <v>864</v>
      </c>
      <c r="C379" s="561"/>
      <c r="D379" s="561"/>
      <c r="E379" s="561"/>
      <c r="F379" s="561"/>
      <c r="G379" s="561"/>
    </row>
    <row r="380" spans="1:8" ht="8.25" customHeight="1">
      <c r="A380" s="565"/>
      <c r="B380" s="561"/>
      <c r="C380" s="561"/>
      <c r="D380" s="561"/>
      <c r="E380" s="561"/>
      <c r="F380" s="561"/>
      <c r="G380" s="561"/>
    </row>
    <row r="381" spans="1:8">
      <c r="A381" s="565"/>
      <c r="B381" s="561" t="s">
        <v>865</v>
      </c>
      <c r="C381" s="561"/>
      <c r="D381" s="561"/>
      <c r="E381" s="561"/>
      <c r="F381" s="561"/>
      <c r="G381" s="561"/>
    </row>
    <row r="382" spans="1:8" ht="6.75" customHeight="1">
      <c r="A382" s="565"/>
      <c r="B382" s="561"/>
      <c r="C382" s="561"/>
      <c r="D382" s="561"/>
      <c r="E382" s="561"/>
      <c r="F382" s="561"/>
      <c r="G382" s="561"/>
    </row>
    <row r="383" spans="1:8">
      <c r="A383" s="565"/>
      <c r="B383" s="561" t="s">
        <v>866</v>
      </c>
      <c r="C383" s="561"/>
      <c r="D383" s="561"/>
      <c r="E383" s="561"/>
      <c r="F383" s="561"/>
      <c r="G383" s="561"/>
      <c r="H383" s="596"/>
    </row>
    <row r="384" spans="1:8" ht="8.25" customHeight="1">
      <c r="A384" s="565"/>
      <c r="B384" s="561"/>
      <c r="C384" s="561"/>
      <c r="D384" s="561"/>
      <c r="E384" s="561"/>
      <c r="F384" s="561"/>
      <c r="G384" s="561"/>
    </row>
    <row r="385" spans="1:8">
      <c r="A385" s="565"/>
      <c r="B385" s="561" t="s">
        <v>867</v>
      </c>
      <c r="C385" s="561"/>
      <c r="D385" s="561"/>
      <c r="E385" s="561"/>
      <c r="F385" s="561"/>
      <c r="G385" s="561"/>
      <c r="H385" s="596"/>
    </row>
    <row r="386" spans="1:8" ht="7.5" customHeight="1">
      <c r="A386" s="565"/>
      <c r="B386" s="561"/>
      <c r="C386" s="561"/>
      <c r="D386" s="561"/>
      <c r="E386" s="561"/>
      <c r="F386" s="561"/>
      <c r="G386" s="561"/>
    </row>
    <row r="387" spans="1:8">
      <c r="A387" s="565"/>
      <c r="B387" s="561" t="s">
        <v>868</v>
      </c>
      <c r="C387" s="561"/>
      <c r="D387" s="561"/>
      <c r="E387" s="561"/>
      <c r="F387" s="561"/>
      <c r="G387" s="561"/>
      <c r="H387" s="594"/>
    </row>
    <row r="388" spans="1:8">
      <c r="A388" s="565"/>
      <c r="B388" s="561" t="s">
        <v>869</v>
      </c>
      <c r="C388" s="561"/>
      <c r="D388" s="561"/>
      <c r="E388" s="561"/>
      <c r="F388" s="561"/>
      <c r="G388" s="561"/>
    </row>
    <row r="389" spans="1:8" ht="7.5" customHeight="1">
      <c r="A389" s="565"/>
      <c r="B389" s="561"/>
      <c r="C389" s="561"/>
      <c r="D389" s="561"/>
      <c r="E389" s="561"/>
      <c r="F389" s="561"/>
      <c r="G389" s="561"/>
    </row>
    <row r="390" spans="1:8">
      <c r="A390" s="565"/>
      <c r="B390" s="561" t="s">
        <v>870</v>
      </c>
      <c r="C390" s="561"/>
      <c r="D390" s="561"/>
      <c r="E390" s="561"/>
      <c r="F390" s="561"/>
      <c r="G390" s="561"/>
    </row>
    <row r="391" spans="1:8" ht="6.75" customHeight="1">
      <c r="A391" s="565"/>
      <c r="B391" s="561"/>
      <c r="C391" s="561"/>
      <c r="D391" s="561"/>
      <c r="E391" s="561"/>
      <c r="F391" s="561"/>
      <c r="G391" s="561"/>
    </row>
    <row r="392" spans="1:8">
      <c r="A392" s="565"/>
      <c r="B392" s="561" t="s">
        <v>871</v>
      </c>
      <c r="C392" s="561"/>
      <c r="D392" s="561"/>
      <c r="E392" s="561"/>
      <c r="F392" s="561"/>
      <c r="G392" s="561"/>
    </row>
    <row r="393" spans="1:8" ht="6.75" customHeight="1">
      <c r="A393" s="565"/>
      <c r="B393" s="561"/>
      <c r="C393" s="561"/>
      <c r="D393" s="561"/>
      <c r="E393" s="561"/>
      <c r="F393" s="561"/>
      <c r="G393" s="561"/>
    </row>
    <row r="394" spans="1:8">
      <c r="A394" s="565"/>
      <c r="B394" s="575" t="s">
        <v>872</v>
      </c>
      <c r="C394" s="561"/>
      <c r="D394" s="561"/>
      <c r="E394" s="561"/>
      <c r="F394" s="561"/>
      <c r="G394" s="561"/>
      <c r="H394" s="596"/>
    </row>
    <row r="395" spans="1:8" ht="6.75" customHeight="1">
      <c r="A395" s="565"/>
      <c r="B395" s="575"/>
      <c r="C395" s="561"/>
      <c r="D395" s="561"/>
      <c r="E395" s="561"/>
      <c r="F395" s="561"/>
      <c r="G395" s="561"/>
    </row>
    <row r="396" spans="1:8">
      <c r="A396" s="565"/>
      <c r="B396" s="575" t="s">
        <v>873</v>
      </c>
      <c r="C396" s="561"/>
      <c r="D396" s="561"/>
      <c r="E396" s="561"/>
      <c r="F396" s="561"/>
      <c r="G396" s="561"/>
    </row>
    <row r="397" spans="1:8">
      <c r="A397" s="565"/>
      <c r="B397" s="575" t="s">
        <v>874</v>
      </c>
      <c r="C397" s="561"/>
      <c r="D397" s="561"/>
      <c r="E397" s="561"/>
      <c r="F397" s="561"/>
      <c r="G397" s="561"/>
    </row>
    <row r="398" spans="1:8">
      <c r="A398" s="565"/>
      <c r="B398" s="575" t="s">
        <v>875</v>
      </c>
      <c r="C398" s="561"/>
      <c r="D398" s="561"/>
      <c r="E398" s="561"/>
      <c r="F398" s="561"/>
      <c r="G398" s="561"/>
    </row>
    <row r="399" spans="1:8">
      <c r="A399" s="565"/>
      <c r="B399" s="575" t="s">
        <v>874</v>
      </c>
      <c r="C399" s="561"/>
      <c r="D399" s="561"/>
      <c r="E399" s="561"/>
      <c r="F399" s="561"/>
      <c r="G399" s="561"/>
    </row>
    <row r="400" spans="1:8">
      <c r="A400" s="565"/>
      <c r="B400" s="561" t="s">
        <v>876</v>
      </c>
      <c r="C400" s="576"/>
      <c r="D400" s="576"/>
      <c r="E400" s="576"/>
      <c r="F400" s="576"/>
      <c r="G400" s="576"/>
      <c r="H400" s="594"/>
    </row>
    <row r="401" spans="1:8">
      <c r="A401" s="565"/>
      <c r="B401" s="561"/>
      <c r="C401" s="576"/>
      <c r="D401" s="576"/>
      <c r="E401" s="576"/>
      <c r="F401" s="576"/>
      <c r="G401" s="576"/>
      <c r="H401" s="594"/>
    </row>
    <row r="402" spans="1:8">
      <c r="A402" s="565"/>
      <c r="B402" s="575" t="s">
        <v>877</v>
      </c>
      <c r="C402" s="561"/>
      <c r="D402" s="561"/>
      <c r="E402" s="561"/>
      <c r="F402" s="561"/>
      <c r="G402" s="561"/>
      <c r="H402" s="562"/>
    </row>
    <row r="403" spans="1:8">
      <c r="A403" s="565"/>
      <c r="B403" s="575"/>
      <c r="C403" s="576"/>
      <c r="D403" s="576"/>
      <c r="E403" s="576"/>
      <c r="F403" s="576"/>
      <c r="G403" s="576"/>
      <c r="H403" s="594"/>
    </row>
    <row r="404" spans="1:8">
      <c r="A404" s="565"/>
      <c r="B404" s="561"/>
      <c r="C404" s="576"/>
      <c r="D404" s="576"/>
      <c r="E404" s="576"/>
      <c r="F404" s="576"/>
      <c r="G404" s="576"/>
      <c r="H404" s="594"/>
    </row>
    <row r="405" spans="1:8">
      <c r="A405" s="565"/>
      <c r="B405" s="561"/>
      <c r="C405" s="576"/>
      <c r="D405" s="576"/>
      <c r="E405" s="576"/>
      <c r="F405" s="576"/>
      <c r="G405" s="576"/>
      <c r="H405" s="594"/>
    </row>
    <row r="406" spans="1:8">
      <c r="A406" s="571"/>
      <c r="B406" s="557"/>
      <c r="C406" s="577"/>
      <c r="D406" s="577"/>
      <c r="E406" s="577"/>
      <c r="F406" s="577"/>
      <c r="G406" s="577"/>
      <c r="H406" s="600" t="s">
        <v>894</v>
      </c>
    </row>
    <row r="407" spans="1:8">
      <c r="A407" s="565"/>
      <c r="B407" s="561"/>
      <c r="C407" s="576"/>
      <c r="D407" s="576"/>
      <c r="E407" s="576"/>
      <c r="F407" s="576"/>
      <c r="G407" s="576"/>
      <c r="H407" s="594"/>
    </row>
    <row r="408" spans="1:8">
      <c r="A408" s="571"/>
      <c r="B408" s="557"/>
      <c r="C408" s="577"/>
      <c r="D408" s="577"/>
      <c r="E408" s="577"/>
      <c r="F408" s="577"/>
      <c r="G408" s="577"/>
      <c r="H408" s="594"/>
    </row>
  </sheetData>
  <mergeCells count="6">
    <mergeCell ref="B109:H109"/>
    <mergeCell ref="B8:H8"/>
    <mergeCell ref="B18:H18"/>
    <mergeCell ref="A2:H2"/>
    <mergeCell ref="A1:H1"/>
    <mergeCell ref="B3:H3"/>
  </mergeCells>
  <pageMargins left="0.7" right="0.7" top="0.75" bottom="0.75" header="0.3" footer="0.3"/>
  <pageSetup scale="98" orientation="portrait" r:id="rId1"/>
  <rowBreaks count="7" manualBreakCount="7">
    <brk id="50" max="7" man="1"/>
    <brk id="100" max="7" man="1"/>
    <brk id="149" max="7" man="1"/>
    <brk id="202" max="7" man="1"/>
    <brk id="253" max="7" man="1"/>
    <brk id="304" max="7" man="1"/>
    <brk id="350"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5:I16"/>
  <sheetViews>
    <sheetView view="pageBreakPreview" zoomScale="60" zoomScaleNormal="100" workbookViewId="0">
      <selection activeCell="D5" sqref="D5"/>
    </sheetView>
  </sheetViews>
  <sheetFormatPr defaultRowHeight="15"/>
  <sheetData>
    <row r="15" spans="1:9" ht="26.25">
      <c r="D15" s="1766" t="s">
        <v>1761</v>
      </c>
    </row>
    <row r="16" spans="1:9" ht="55.5" customHeight="1">
      <c r="A16" s="3420" t="s">
        <v>1762</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3"/>
  <sheetViews>
    <sheetView showGridLines="0" view="pageBreakPreview" zoomScaleNormal="100" zoomScaleSheetLayoutView="100" workbookViewId="0">
      <selection activeCell="E178" sqref="E178"/>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1616</v>
      </c>
      <c r="B3" s="57"/>
      <c r="C3" s="87"/>
      <c r="D3" s="87"/>
      <c r="E3" s="747"/>
      <c r="F3" s="747"/>
      <c r="G3" s="89"/>
    </row>
    <row r="4" spans="1:7" ht="20.100000000000001" customHeight="1">
      <c r="A4" s="5" t="s">
        <v>1617</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2" t="s">
        <v>6</v>
      </c>
      <c r="G6" s="16"/>
    </row>
    <row r="7" spans="1:7">
      <c r="A7" s="17"/>
      <c r="B7" s="18"/>
      <c r="C7" s="17"/>
      <c r="D7" s="19"/>
      <c r="E7" s="757" t="s">
        <v>160</v>
      </c>
      <c r="F7" s="758" t="s">
        <v>160</v>
      </c>
      <c r="G7" s="16"/>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2670</v>
      </c>
      <c r="C11" s="332"/>
      <c r="D11" s="894"/>
      <c r="E11" s="761"/>
      <c r="F11" s="762"/>
      <c r="G11" s="73"/>
    </row>
    <row r="12" spans="1:7">
      <c r="A12" s="893"/>
      <c r="B12" s="895"/>
      <c r="C12" s="332"/>
      <c r="D12" s="894"/>
      <c r="E12" s="761">
        <v>0</v>
      </c>
      <c r="F12" s="762"/>
      <c r="G12" s="73"/>
    </row>
    <row r="13" spans="1:7">
      <c r="A13" s="170"/>
      <c r="B13" s="197" t="s">
        <v>166</v>
      </c>
      <c r="C13" s="170"/>
      <c r="D13" s="436"/>
      <c r="E13" s="1624"/>
      <c r="F13" s="1625"/>
      <c r="G13" s="73"/>
    </row>
    <row r="14" spans="1:7">
      <c r="A14" s="170"/>
      <c r="B14" s="205"/>
      <c r="C14" s="170"/>
      <c r="D14" s="436"/>
      <c r="E14" s="1624"/>
      <c r="F14" s="1625"/>
      <c r="G14" s="73"/>
    </row>
    <row r="15" spans="1:7">
      <c r="A15" s="170"/>
      <c r="B15" s="197" t="s">
        <v>277</v>
      </c>
      <c r="C15" s="170"/>
      <c r="D15" s="436"/>
      <c r="E15" s="1624"/>
      <c r="F15" s="1625"/>
      <c r="G15" s="73"/>
    </row>
    <row r="16" spans="1:7">
      <c r="A16" s="170"/>
      <c r="B16" s="197"/>
      <c r="C16" s="170"/>
      <c r="D16" s="436"/>
      <c r="E16" s="1624"/>
      <c r="F16" s="1625"/>
      <c r="G16" s="73"/>
    </row>
    <row r="17" spans="1:7">
      <c r="A17" s="170"/>
      <c r="B17" s="195" t="s">
        <v>278</v>
      </c>
      <c r="C17" s="170"/>
      <c r="D17" s="517"/>
      <c r="E17" s="1626"/>
      <c r="F17" s="1626"/>
      <c r="G17" s="73"/>
    </row>
    <row r="18" spans="1:7">
      <c r="A18" s="170"/>
      <c r="B18" s="195"/>
      <c r="C18" s="170"/>
      <c r="D18" s="436"/>
      <c r="E18" s="1626"/>
      <c r="F18" s="1626"/>
      <c r="G18" s="73"/>
    </row>
    <row r="19" spans="1:7" ht="41.25" customHeight="1">
      <c r="A19" s="170"/>
      <c r="B19" s="184" t="s">
        <v>279</v>
      </c>
      <c r="C19" s="170"/>
      <c r="D19" s="436"/>
      <c r="E19" s="1626"/>
      <c r="F19" s="1626"/>
      <c r="G19" s="73"/>
    </row>
    <row r="20" spans="1:7">
      <c r="A20" s="170"/>
      <c r="B20" s="205"/>
      <c r="C20" s="170"/>
      <c r="D20" s="436"/>
      <c r="E20" s="1626"/>
      <c r="F20" s="1626"/>
      <c r="G20" s="73"/>
    </row>
    <row r="21" spans="1:7">
      <c r="A21" s="1047" t="s">
        <v>485</v>
      </c>
      <c r="B21" s="1627" t="s">
        <v>490</v>
      </c>
      <c r="C21" s="898" t="s">
        <v>88</v>
      </c>
      <c r="D21" s="1033">
        <v>46.8</v>
      </c>
      <c r="E21" s="1628"/>
      <c r="F21" s="805">
        <f>E21*D21</f>
        <v>0</v>
      </c>
      <c r="G21" s="73"/>
    </row>
    <row r="22" spans="1:7">
      <c r="A22" s="1047" t="s">
        <v>486</v>
      </c>
      <c r="B22" s="1627" t="s">
        <v>1102</v>
      </c>
      <c r="C22" s="898" t="s">
        <v>88</v>
      </c>
      <c r="D22" s="1033">
        <v>15.7</v>
      </c>
      <c r="E22" s="1628"/>
      <c r="F22" s="805">
        <f>E22*D22</f>
        <v>0</v>
      </c>
      <c r="G22" s="73"/>
    </row>
    <row r="23" spans="1:7">
      <c r="A23" s="170"/>
      <c r="B23" s="245"/>
      <c r="C23" s="170"/>
      <c r="D23" s="1629"/>
      <c r="E23" s="1630"/>
      <c r="F23" s="1630"/>
      <c r="G23" s="73"/>
    </row>
    <row r="24" spans="1:7">
      <c r="A24" s="170"/>
      <c r="B24" s="195" t="s">
        <v>282</v>
      </c>
      <c r="C24" s="170"/>
      <c r="D24" s="203"/>
      <c r="E24" s="1630"/>
      <c r="F24" s="1630"/>
      <c r="G24" s="73"/>
    </row>
    <row r="25" spans="1:7">
      <c r="A25" s="170"/>
      <c r="B25" s="195"/>
      <c r="C25" s="170"/>
      <c r="D25" s="203"/>
      <c r="E25" s="1630"/>
      <c r="F25" s="1630"/>
      <c r="G25" s="73"/>
    </row>
    <row r="26" spans="1:7" ht="25.5">
      <c r="A26" s="170"/>
      <c r="B26" s="207" t="s">
        <v>1513</v>
      </c>
      <c r="C26" s="170"/>
      <c r="D26" s="203"/>
      <c r="E26" s="1630"/>
      <c r="F26" s="1630"/>
      <c r="G26" s="73"/>
    </row>
    <row r="27" spans="1:7">
      <c r="A27" s="170"/>
      <c r="B27" s="205"/>
      <c r="C27" s="170"/>
      <c r="D27" s="203"/>
      <c r="E27" s="1630"/>
      <c r="F27" s="1630"/>
      <c r="G27" s="73"/>
    </row>
    <row r="28" spans="1:7">
      <c r="A28" s="1047" t="s">
        <v>489</v>
      </c>
      <c r="B28" s="1627" t="s">
        <v>490</v>
      </c>
      <c r="C28" s="898" t="s">
        <v>88</v>
      </c>
      <c r="D28" s="1033">
        <v>3</v>
      </c>
      <c r="E28" s="1628"/>
      <c r="F28" s="805">
        <f>E28*D28</f>
        <v>0</v>
      </c>
      <c r="G28" s="73"/>
    </row>
    <row r="29" spans="1:7">
      <c r="A29" s="1047" t="s">
        <v>491</v>
      </c>
      <c r="B29" s="1627" t="s">
        <v>1102</v>
      </c>
      <c r="C29" s="898" t="s">
        <v>88</v>
      </c>
      <c r="D29" s="1033">
        <v>2</v>
      </c>
      <c r="E29" s="1628"/>
      <c r="F29" s="805">
        <f>E29*D29</f>
        <v>0</v>
      </c>
      <c r="G29" s="73"/>
    </row>
    <row r="30" spans="1:7">
      <c r="A30" s="174"/>
      <c r="B30" s="178"/>
      <c r="C30" s="174"/>
      <c r="D30" s="177"/>
      <c r="E30" s="524"/>
      <c r="F30" s="524"/>
      <c r="G30" s="73"/>
    </row>
    <row r="31" spans="1:7">
      <c r="A31" s="174"/>
      <c r="B31" s="178" t="s">
        <v>284</v>
      </c>
      <c r="C31" s="174"/>
      <c r="D31" s="177"/>
      <c r="E31" s="524"/>
      <c r="F31" s="524"/>
      <c r="G31" s="73"/>
    </row>
    <row r="32" spans="1:7">
      <c r="A32" s="174"/>
      <c r="B32" s="187"/>
      <c r="C32" s="174"/>
      <c r="D32" s="177"/>
      <c r="E32" s="524"/>
      <c r="F32" s="524"/>
      <c r="G32" s="73"/>
    </row>
    <row r="33" spans="1:7">
      <c r="A33" s="174"/>
      <c r="B33" s="345" t="s">
        <v>492</v>
      </c>
      <c r="C33" s="174"/>
      <c r="D33" s="177"/>
      <c r="E33" s="524"/>
      <c r="F33" s="524"/>
      <c r="G33" s="73"/>
    </row>
    <row r="34" spans="1:7">
      <c r="A34" s="174"/>
      <c r="B34" s="345"/>
      <c r="C34" s="174"/>
      <c r="D34" s="177"/>
      <c r="E34" s="524"/>
      <c r="F34" s="524"/>
      <c r="G34" s="73"/>
    </row>
    <row r="35" spans="1:7" ht="25.5">
      <c r="A35" s="174"/>
      <c r="B35" s="1631" t="s">
        <v>493</v>
      </c>
      <c r="C35" s="174"/>
      <c r="D35" s="177"/>
      <c r="E35" s="524"/>
      <c r="F35" s="524"/>
      <c r="G35" s="73"/>
    </row>
    <row r="36" spans="1:7">
      <c r="A36" s="174"/>
      <c r="B36" s="187"/>
      <c r="C36" s="174"/>
      <c r="D36" s="274"/>
      <c r="E36" s="524"/>
      <c r="F36" s="524"/>
      <c r="G36" s="73"/>
    </row>
    <row r="37" spans="1:7" ht="25.5">
      <c r="A37" s="1021" t="s">
        <v>494</v>
      </c>
      <c r="B37" s="187" t="s">
        <v>288</v>
      </c>
      <c r="C37" s="174" t="s">
        <v>96</v>
      </c>
      <c r="D37" s="274">
        <v>35.799999999999997</v>
      </c>
      <c r="E37" s="1628"/>
      <c r="F37" s="524">
        <f>D37*E37</f>
        <v>0</v>
      </c>
      <c r="G37" s="73"/>
    </row>
    <row r="38" spans="1:7">
      <c r="A38" s="174"/>
      <c r="B38" s="345"/>
      <c r="C38" s="174"/>
      <c r="D38" s="274"/>
      <c r="E38" s="524"/>
      <c r="F38" s="524"/>
      <c r="G38" s="73"/>
    </row>
    <row r="39" spans="1:7" ht="25.5">
      <c r="A39" s="1021" t="s">
        <v>496</v>
      </c>
      <c r="B39" s="181" t="s">
        <v>290</v>
      </c>
      <c r="C39" s="174" t="s">
        <v>96</v>
      </c>
      <c r="D39" s="274">
        <v>7.5</v>
      </c>
      <c r="E39" s="1628"/>
      <c r="F39" s="524">
        <f>D39*E39</f>
        <v>0</v>
      </c>
      <c r="G39" s="73"/>
    </row>
    <row r="40" spans="1:7">
      <c r="A40" s="174"/>
      <c r="B40" s="181"/>
      <c r="C40" s="176"/>
      <c r="D40" s="446"/>
      <c r="E40" s="524"/>
      <c r="F40" s="524"/>
      <c r="G40" s="73"/>
    </row>
    <row r="41" spans="1:7">
      <c r="A41" s="170"/>
      <c r="B41" s="1386" t="s">
        <v>285</v>
      </c>
      <c r="C41" s="170"/>
      <c r="D41" s="196"/>
      <c r="E41" s="1630"/>
      <c r="F41" s="1630"/>
      <c r="G41" s="73"/>
    </row>
    <row r="42" spans="1:7" ht="25.5">
      <c r="A42" s="170"/>
      <c r="B42" s="207" t="s">
        <v>497</v>
      </c>
      <c r="C42" s="170"/>
      <c r="D42" s="196"/>
      <c r="E42" s="1630"/>
      <c r="F42" s="1630"/>
      <c r="G42" s="73"/>
    </row>
    <row r="43" spans="1:7">
      <c r="A43" s="170"/>
      <c r="B43" s="245"/>
      <c r="C43" s="170"/>
      <c r="D43" s="196"/>
      <c r="E43" s="1630"/>
      <c r="F43" s="1630"/>
      <c r="G43" s="73"/>
    </row>
    <row r="44" spans="1:7" ht="25.5">
      <c r="A44" s="243" t="s">
        <v>287</v>
      </c>
      <c r="B44" s="245" t="s">
        <v>288</v>
      </c>
      <c r="C44" s="170" t="s">
        <v>96</v>
      </c>
      <c r="D44" s="196">
        <v>19.100000000000001</v>
      </c>
      <c r="E44" s="1628"/>
      <c r="F44" s="1630">
        <f>D44*E44</f>
        <v>0</v>
      </c>
      <c r="G44" s="73"/>
    </row>
    <row r="45" spans="1:7">
      <c r="A45" s="174"/>
      <c r="B45" s="345"/>
      <c r="C45" s="174"/>
      <c r="D45" s="274"/>
      <c r="E45" s="524"/>
      <c r="F45" s="524"/>
      <c r="G45" s="73"/>
    </row>
    <row r="46" spans="1:7" ht="25.5">
      <c r="A46" s="243" t="s">
        <v>289</v>
      </c>
      <c r="B46" s="245" t="s">
        <v>290</v>
      </c>
      <c r="C46" s="170" t="s">
        <v>96</v>
      </c>
      <c r="D46" s="196">
        <v>16.850000000000001</v>
      </c>
      <c r="E46" s="1628"/>
      <c r="F46" s="1630">
        <f>D46*E46</f>
        <v>0</v>
      </c>
      <c r="G46" s="73"/>
    </row>
    <row r="47" spans="1:7">
      <c r="A47" s="243"/>
      <c r="B47" s="360"/>
      <c r="C47" s="170"/>
      <c r="D47" s="196"/>
      <c r="E47" s="1632"/>
      <c r="F47" s="1630"/>
      <c r="G47" s="73"/>
    </row>
    <row r="48" spans="1:7">
      <c r="A48" s="174"/>
      <c r="B48" s="200" t="s">
        <v>291</v>
      </c>
      <c r="C48" s="176"/>
      <c r="D48" s="446"/>
      <c r="E48" s="524"/>
      <c r="F48" s="524"/>
      <c r="G48" s="73"/>
    </row>
    <row r="49" spans="1:7">
      <c r="A49" s="174"/>
      <c r="B49" s="200"/>
      <c r="C49" s="176"/>
      <c r="D49" s="446"/>
      <c r="E49" s="524"/>
      <c r="F49" s="524"/>
      <c r="G49" s="73"/>
    </row>
    <row r="50" spans="1:7" ht="29.25" customHeight="1">
      <c r="A50" s="174"/>
      <c r="B50" s="180" t="s">
        <v>1329</v>
      </c>
      <c r="C50" s="174"/>
      <c r="D50" s="274"/>
      <c r="E50" s="524"/>
      <c r="F50" s="524"/>
      <c r="G50" s="73"/>
    </row>
    <row r="51" spans="1:7">
      <c r="A51" s="174"/>
      <c r="B51" s="181"/>
      <c r="C51" s="174"/>
      <c r="D51" s="274"/>
      <c r="E51" s="524"/>
      <c r="F51" s="524"/>
      <c r="G51" s="73"/>
    </row>
    <row r="52" spans="1:7">
      <c r="A52" s="174" t="s">
        <v>411</v>
      </c>
      <c r="B52" s="181" t="s">
        <v>293</v>
      </c>
      <c r="C52" s="174" t="s">
        <v>88</v>
      </c>
      <c r="D52" s="274">
        <v>62.5</v>
      </c>
      <c r="E52" s="1628"/>
      <c r="F52" s="524">
        <f>D52*E52</f>
        <v>0</v>
      </c>
      <c r="G52" s="73"/>
    </row>
    <row r="53" spans="1:7">
      <c r="A53" s="174" t="s">
        <v>294</v>
      </c>
      <c r="B53" s="187" t="s">
        <v>282</v>
      </c>
      <c r="C53" s="174" t="s">
        <v>88</v>
      </c>
      <c r="D53" s="274">
        <v>5</v>
      </c>
      <c r="E53" s="1628"/>
      <c r="F53" s="524">
        <f>D53*E53</f>
        <v>0</v>
      </c>
      <c r="G53" s="73"/>
    </row>
    <row r="54" spans="1:7">
      <c r="A54" s="174"/>
      <c r="B54" s="187"/>
      <c r="C54" s="174"/>
      <c r="D54" s="274"/>
      <c r="E54" s="1632"/>
      <c r="F54" s="524"/>
      <c r="G54" s="73"/>
    </row>
    <row r="55" spans="1:7">
      <c r="A55" s="174"/>
      <c r="B55" s="175" t="s">
        <v>301</v>
      </c>
      <c r="C55" s="174"/>
      <c r="D55" s="177"/>
      <c r="E55" s="524"/>
      <c r="F55" s="524"/>
      <c r="G55" s="73"/>
    </row>
    <row r="56" spans="1:7">
      <c r="A56" s="174"/>
      <c r="B56" s="175"/>
      <c r="C56" s="174"/>
      <c r="D56" s="177"/>
      <c r="E56" s="524"/>
      <c r="F56" s="524"/>
      <c r="G56" s="73"/>
    </row>
    <row r="57" spans="1:7" ht="25.5">
      <c r="A57" s="174"/>
      <c r="B57" s="199" t="s">
        <v>501</v>
      </c>
      <c r="C57" s="174"/>
      <c r="D57" s="177"/>
      <c r="E57" s="524"/>
      <c r="F57" s="524"/>
      <c r="G57" s="73"/>
    </row>
    <row r="58" spans="1:7" s="57" customFormat="1">
      <c r="A58" s="174"/>
      <c r="B58" s="187"/>
      <c r="C58" s="174"/>
      <c r="D58" s="177"/>
      <c r="E58" s="524"/>
      <c r="F58" s="524"/>
      <c r="G58" s="791"/>
    </row>
    <row r="59" spans="1:7" ht="38.25">
      <c r="A59" s="174" t="s">
        <v>297</v>
      </c>
      <c r="B59" s="187" t="s">
        <v>1574</v>
      </c>
      <c r="C59" s="174" t="s">
        <v>88</v>
      </c>
      <c r="D59" s="274">
        <v>11.5</v>
      </c>
      <c r="E59" s="804"/>
      <c r="F59" s="524">
        <f>D59*E59</f>
        <v>0</v>
      </c>
      <c r="G59" s="73"/>
    </row>
    <row r="60" spans="1:7">
      <c r="A60" s="174"/>
      <c r="B60" s="187"/>
      <c r="C60" s="174"/>
      <c r="D60" s="177"/>
      <c r="E60" s="989"/>
      <c r="F60" s="549"/>
      <c r="G60" s="73"/>
    </row>
    <row r="61" spans="1:7">
      <c r="A61" s="1379"/>
      <c r="B61" s="1392"/>
      <c r="C61" s="1393"/>
      <c r="D61" s="1394"/>
      <c r="E61" s="1633" t="s">
        <v>48</v>
      </c>
      <c r="F61" s="1634">
        <f>SUM(F8:F60)</f>
        <v>0</v>
      </c>
      <c r="G61" s="73"/>
    </row>
    <row r="62" spans="1:7">
      <c r="A62" s="170"/>
      <c r="B62" s="195"/>
      <c r="C62" s="170"/>
      <c r="D62" s="1629"/>
      <c r="E62" s="997"/>
      <c r="F62" s="825"/>
      <c r="G62" s="73"/>
    </row>
    <row r="63" spans="1:7">
      <c r="A63" s="170"/>
      <c r="B63" s="1385" t="s">
        <v>306</v>
      </c>
      <c r="C63" s="170"/>
      <c r="D63" s="196"/>
      <c r="E63" s="1630"/>
      <c r="F63" s="1630"/>
      <c r="G63" s="73"/>
    </row>
    <row r="64" spans="1:7">
      <c r="A64" s="170"/>
      <c r="B64" s="245"/>
      <c r="C64" s="170"/>
      <c r="D64" s="196"/>
      <c r="E64" s="1630"/>
      <c r="F64" s="1630"/>
      <c r="G64" s="73"/>
    </row>
    <row r="65" spans="1:7">
      <c r="A65" s="170"/>
      <c r="B65" s="1385" t="s">
        <v>307</v>
      </c>
      <c r="C65" s="170"/>
      <c r="D65" s="196"/>
      <c r="E65" s="1630"/>
      <c r="F65" s="1630"/>
      <c r="G65" s="73"/>
    </row>
    <row r="66" spans="1:7">
      <c r="A66" s="170"/>
      <c r="B66" s="245"/>
      <c r="C66" s="170"/>
      <c r="D66" s="196"/>
      <c r="E66" s="1630"/>
      <c r="F66" s="1630"/>
      <c r="G66" s="73"/>
    </row>
    <row r="67" spans="1:7">
      <c r="A67" s="170"/>
      <c r="B67" s="1386" t="s">
        <v>168</v>
      </c>
      <c r="C67" s="170"/>
      <c r="D67" s="196"/>
      <c r="E67" s="1630"/>
      <c r="F67" s="1630"/>
      <c r="G67" s="73"/>
    </row>
    <row r="68" spans="1:7">
      <c r="A68" s="170"/>
      <c r="B68" s="1386"/>
      <c r="C68" s="170"/>
      <c r="D68" s="196"/>
      <c r="E68" s="1630"/>
      <c r="F68" s="1630"/>
      <c r="G68" s="73"/>
    </row>
    <row r="69" spans="1:7">
      <c r="A69" s="170"/>
      <c r="B69" s="195" t="s">
        <v>309</v>
      </c>
      <c r="C69" s="170"/>
      <c r="D69" s="196"/>
      <c r="E69" s="1630"/>
      <c r="F69" s="1630"/>
      <c r="G69" s="73"/>
    </row>
    <row r="70" spans="1:7" s="814" customFormat="1">
      <c r="A70" s="170"/>
      <c r="B70" s="195"/>
      <c r="C70" s="170"/>
      <c r="D70" s="196"/>
      <c r="E70" s="1630"/>
      <c r="F70" s="1630"/>
      <c r="G70" s="813"/>
    </row>
    <row r="71" spans="1:7" s="814" customFormat="1" ht="38.25">
      <c r="A71" s="170"/>
      <c r="B71" s="192" t="s">
        <v>310</v>
      </c>
      <c r="C71" s="170"/>
      <c r="D71" s="196"/>
      <c r="E71" s="1630"/>
      <c r="F71" s="1630"/>
      <c r="G71" s="813"/>
    </row>
    <row r="72" spans="1:7" s="814" customFormat="1">
      <c r="A72" s="170"/>
      <c r="B72" s="245"/>
      <c r="C72" s="170"/>
      <c r="D72" s="196"/>
      <c r="E72" s="1630"/>
      <c r="F72" s="1630"/>
      <c r="G72" s="813"/>
    </row>
    <row r="73" spans="1:7" s="814" customFormat="1">
      <c r="A73" s="170" t="s">
        <v>311</v>
      </c>
      <c r="B73" s="245" t="s">
        <v>506</v>
      </c>
      <c r="C73" s="170" t="s">
        <v>88</v>
      </c>
      <c r="D73" s="196">
        <v>9.6</v>
      </c>
      <c r="E73" s="1628"/>
      <c r="F73" s="1630">
        <f>D73*E73</f>
        <v>0</v>
      </c>
      <c r="G73" s="813"/>
    </row>
    <row r="74" spans="1:7" s="814" customFormat="1">
      <c r="A74" s="170"/>
      <c r="B74" s="245"/>
      <c r="C74" s="170"/>
      <c r="D74" s="196"/>
      <c r="E74" s="1630"/>
      <c r="F74" s="1630"/>
      <c r="G74" s="813"/>
    </row>
    <row r="75" spans="1:7">
      <c r="A75" s="170"/>
      <c r="B75" s="195" t="s">
        <v>170</v>
      </c>
      <c r="C75" s="170"/>
      <c r="D75" s="196"/>
      <c r="E75" s="1630"/>
      <c r="F75" s="1630"/>
      <c r="G75" s="73"/>
    </row>
    <row r="76" spans="1:7">
      <c r="A76" s="170"/>
      <c r="B76" s="195"/>
      <c r="C76" s="170"/>
      <c r="D76" s="196"/>
      <c r="E76" s="1630"/>
      <c r="F76" s="1630"/>
      <c r="G76" s="73"/>
    </row>
    <row r="77" spans="1:7" ht="38.25">
      <c r="A77" s="170"/>
      <c r="B77" s="192" t="s">
        <v>312</v>
      </c>
      <c r="C77" s="170"/>
      <c r="D77" s="196"/>
      <c r="E77" s="1630"/>
      <c r="F77" s="1630"/>
      <c r="G77" s="73"/>
    </row>
    <row r="78" spans="1:7">
      <c r="A78" s="170"/>
      <c r="B78" s="245"/>
      <c r="C78" s="170"/>
      <c r="D78" s="196"/>
      <c r="E78" s="1630"/>
      <c r="F78" s="1630"/>
      <c r="G78" s="73"/>
    </row>
    <row r="79" spans="1:7">
      <c r="A79" s="170" t="s">
        <v>171</v>
      </c>
      <c r="B79" s="245" t="s">
        <v>506</v>
      </c>
      <c r="C79" s="170" t="s">
        <v>88</v>
      </c>
      <c r="D79" s="196">
        <v>70.3</v>
      </c>
      <c r="E79" s="1628"/>
      <c r="F79" s="1630">
        <f>D79*E79</f>
        <v>0</v>
      </c>
      <c r="G79" s="73"/>
    </row>
    <row r="80" spans="1:7">
      <c r="A80" s="170"/>
      <c r="B80" s="245"/>
      <c r="C80" s="170"/>
      <c r="D80" s="196"/>
      <c r="E80" s="1630"/>
      <c r="F80" s="1630"/>
      <c r="G80" s="73"/>
    </row>
    <row r="81" spans="1:7">
      <c r="A81" s="170"/>
      <c r="B81" s="197" t="s">
        <v>1110</v>
      </c>
      <c r="C81" s="170"/>
      <c r="D81" s="196"/>
      <c r="E81" s="1630"/>
      <c r="F81" s="1630"/>
      <c r="G81" s="73"/>
    </row>
    <row r="82" spans="1:7">
      <c r="A82" s="170"/>
      <c r="B82" s="205"/>
      <c r="C82" s="170"/>
      <c r="D82" s="196"/>
      <c r="E82" s="1630"/>
      <c r="F82" s="1630"/>
      <c r="G82" s="73"/>
    </row>
    <row r="83" spans="1:7" s="130" customFormat="1">
      <c r="A83" s="170"/>
      <c r="B83" s="195" t="s">
        <v>314</v>
      </c>
      <c r="C83" s="170"/>
      <c r="D83" s="196"/>
      <c r="E83" s="1630"/>
      <c r="F83" s="1630"/>
      <c r="G83" s="828"/>
    </row>
    <row r="84" spans="1:7" s="130" customFormat="1">
      <c r="A84" s="170"/>
      <c r="B84" s="245"/>
      <c r="C84" s="170"/>
      <c r="D84" s="196"/>
      <c r="E84" s="1630"/>
      <c r="F84" s="1630"/>
      <c r="G84" s="828"/>
    </row>
    <row r="85" spans="1:7" ht="25.5">
      <c r="A85" s="170"/>
      <c r="B85" s="1635" t="s">
        <v>1335</v>
      </c>
      <c r="C85" s="170"/>
      <c r="D85" s="196"/>
      <c r="E85" s="1630"/>
      <c r="F85" s="1630"/>
      <c r="G85" s="63"/>
    </row>
    <row r="86" spans="1:7">
      <c r="A86" s="170"/>
      <c r="B86" s="245"/>
      <c r="C86" s="170"/>
      <c r="D86" s="196"/>
      <c r="E86" s="1630"/>
      <c r="F86" s="1630"/>
      <c r="G86" s="73"/>
    </row>
    <row r="87" spans="1:7">
      <c r="A87" s="243" t="s">
        <v>315</v>
      </c>
      <c r="B87" s="245" t="s">
        <v>316</v>
      </c>
      <c r="C87" s="170" t="s">
        <v>88</v>
      </c>
      <c r="D87" s="196">
        <v>9.6</v>
      </c>
      <c r="E87" s="1628"/>
      <c r="F87" s="1630">
        <f>D87*E87</f>
        <v>0</v>
      </c>
      <c r="G87" s="73"/>
    </row>
    <row r="88" spans="1:7">
      <c r="A88" s="170"/>
      <c r="B88" s="359"/>
      <c r="C88" s="170"/>
      <c r="D88" s="196"/>
      <c r="E88" s="1630"/>
      <c r="F88" s="1630"/>
      <c r="G88" s="73"/>
    </row>
    <row r="89" spans="1:7">
      <c r="A89" s="170"/>
      <c r="B89" s="1385" t="s">
        <v>321</v>
      </c>
      <c r="C89" s="170"/>
      <c r="D89" s="196"/>
      <c r="E89" s="1630"/>
      <c r="F89" s="1630"/>
      <c r="G89" s="73"/>
    </row>
    <row r="90" spans="1:7">
      <c r="A90" s="170"/>
      <c r="B90" s="245"/>
      <c r="C90" s="170"/>
      <c r="D90" s="196"/>
      <c r="E90" s="1630"/>
      <c r="F90" s="1630"/>
      <c r="G90" s="73"/>
    </row>
    <row r="91" spans="1:7">
      <c r="A91" s="170"/>
      <c r="B91" s="1386" t="s">
        <v>317</v>
      </c>
      <c r="C91" s="170"/>
      <c r="D91" s="196"/>
      <c r="E91" s="1630"/>
      <c r="F91" s="1630"/>
      <c r="G91" s="73"/>
    </row>
    <row r="92" spans="1:7">
      <c r="A92" s="243"/>
      <c r="B92" s="245"/>
      <c r="C92" s="170"/>
      <c r="D92" s="196"/>
      <c r="E92" s="1630"/>
      <c r="F92" s="1630"/>
      <c r="G92" s="73"/>
    </row>
    <row r="93" spans="1:7" ht="25.5">
      <c r="A93" s="170"/>
      <c r="B93" s="192" t="s">
        <v>1336</v>
      </c>
      <c r="C93" s="170"/>
      <c r="D93" s="196"/>
      <c r="E93" s="1630"/>
      <c r="F93" s="1630"/>
      <c r="G93" s="73"/>
    </row>
    <row r="94" spans="1:7">
      <c r="A94" s="170"/>
      <c r="B94" s="245"/>
      <c r="C94" s="170"/>
      <c r="D94" s="196"/>
      <c r="E94" s="1630"/>
      <c r="F94" s="1630"/>
      <c r="G94" s="73"/>
    </row>
    <row r="95" spans="1:7">
      <c r="A95" s="243" t="s">
        <v>322</v>
      </c>
      <c r="B95" s="245" t="s">
        <v>1445</v>
      </c>
      <c r="C95" s="170" t="s">
        <v>88</v>
      </c>
      <c r="D95" s="196">
        <v>38.4</v>
      </c>
      <c r="E95" s="1628"/>
      <c r="F95" s="1630">
        <f>D95*E95</f>
        <v>0</v>
      </c>
      <c r="G95" s="73"/>
    </row>
    <row r="96" spans="1:7" s="130" customFormat="1">
      <c r="A96" s="243"/>
      <c r="B96" s="245"/>
      <c r="C96" s="170"/>
      <c r="D96" s="196"/>
      <c r="E96" s="1630"/>
      <c r="F96" s="1630"/>
      <c r="G96" s="828"/>
    </row>
    <row r="97" spans="1:7" s="130" customFormat="1">
      <c r="A97" s="170"/>
      <c r="B97" s="1386" t="s">
        <v>1339</v>
      </c>
      <c r="C97" s="170"/>
      <c r="D97" s="196"/>
      <c r="E97" s="1630"/>
      <c r="F97" s="1630"/>
      <c r="G97" s="828"/>
    </row>
    <row r="98" spans="1:7" s="130" customFormat="1">
      <c r="A98" s="170"/>
      <c r="B98" s="245"/>
      <c r="C98" s="170"/>
      <c r="D98" s="196"/>
      <c r="E98" s="1630"/>
      <c r="F98" s="1630"/>
      <c r="G98" s="828"/>
    </row>
    <row r="99" spans="1:7" s="130" customFormat="1" ht="25.5">
      <c r="A99" s="170"/>
      <c r="B99" s="192" t="s">
        <v>1340</v>
      </c>
      <c r="C99" s="170"/>
      <c r="D99" s="196"/>
      <c r="E99" s="1630"/>
      <c r="F99" s="1630"/>
      <c r="G99" s="828"/>
    </row>
    <row r="100" spans="1:7" s="130" customFormat="1">
      <c r="A100" s="170"/>
      <c r="B100" s="245"/>
      <c r="C100" s="170"/>
      <c r="D100" s="196"/>
      <c r="E100" s="1630"/>
      <c r="F100" s="1630"/>
      <c r="G100" s="828"/>
    </row>
    <row r="101" spans="1:7" s="130" customFormat="1">
      <c r="A101" s="243" t="s">
        <v>1341</v>
      </c>
      <c r="B101" s="245" t="s">
        <v>1445</v>
      </c>
      <c r="C101" s="170" t="s">
        <v>88</v>
      </c>
      <c r="D101" s="196">
        <v>31.9</v>
      </c>
      <c r="E101" s="1628"/>
      <c r="F101" s="1630">
        <f>E101*D101</f>
        <v>0</v>
      </c>
      <c r="G101" s="828"/>
    </row>
    <row r="102" spans="1:7" s="130" customFormat="1">
      <c r="A102" s="898"/>
      <c r="B102" s="904"/>
      <c r="C102" s="898"/>
      <c r="D102" s="1164"/>
      <c r="E102" s="1165"/>
      <c r="F102" s="876"/>
      <c r="G102" s="828"/>
    </row>
    <row r="103" spans="1:7" s="130" customFormat="1">
      <c r="A103" s="170"/>
      <c r="B103" s="197" t="s">
        <v>172</v>
      </c>
      <c r="C103" s="170"/>
      <c r="D103" s="196"/>
      <c r="E103" s="1630"/>
      <c r="F103" s="1630"/>
      <c r="G103" s="828"/>
    </row>
    <row r="104" spans="1:7" s="130" customFormat="1">
      <c r="A104" s="170"/>
      <c r="B104" s="245"/>
      <c r="C104" s="170"/>
      <c r="D104" s="196"/>
      <c r="E104" s="1630"/>
      <c r="F104" s="1630"/>
      <c r="G104" s="828"/>
    </row>
    <row r="105" spans="1:7" s="130" customFormat="1">
      <c r="A105" s="170"/>
      <c r="B105" s="1385" t="s">
        <v>173</v>
      </c>
      <c r="C105" s="170"/>
      <c r="D105" s="196"/>
      <c r="E105" s="1630"/>
      <c r="F105" s="1630"/>
      <c r="G105" s="828"/>
    </row>
    <row r="106" spans="1:7" s="130" customFormat="1">
      <c r="A106" s="170"/>
      <c r="B106" s="245"/>
      <c r="C106" s="170"/>
      <c r="D106" s="196"/>
      <c r="E106" s="1630"/>
      <c r="F106" s="1630"/>
      <c r="G106" s="828"/>
    </row>
    <row r="107" spans="1:7" s="130" customFormat="1" ht="28.5" customHeight="1">
      <c r="A107" s="170"/>
      <c r="B107" s="195" t="s">
        <v>176</v>
      </c>
      <c r="C107" s="170"/>
      <c r="D107" s="196"/>
      <c r="E107" s="1630"/>
      <c r="F107" s="1630"/>
      <c r="G107" s="828"/>
    </row>
    <row r="108" spans="1:7" s="130" customFormat="1">
      <c r="A108" s="170"/>
      <c r="B108" s="205"/>
      <c r="C108" s="170"/>
      <c r="D108" s="196"/>
      <c r="E108" s="1630"/>
      <c r="F108" s="1630"/>
      <c r="G108" s="828"/>
    </row>
    <row r="109" spans="1:7" s="130" customFormat="1">
      <c r="A109" s="170"/>
      <c r="B109" s="192" t="s">
        <v>177</v>
      </c>
      <c r="C109" s="170"/>
      <c r="D109" s="196"/>
      <c r="E109" s="1630"/>
      <c r="F109" s="1630"/>
      <c r="G109" s="828"/>
    </row>
    <row r="110" spans="1:7" s="130" customFormat="1">
      <c r="A110" s="170"/>
      <c r="B110" s="245"/>
      <c r="C110" s="170"/>
      <c r="D110" s="196"/>
      <c r="E110" s="1630"/>
      <c r="F110" s="1630"/>
      <c r="G110" s="828"/>
    </row>
    <row r="111" spans="1:7" s="130" customFormat="1">
      <c r="A111" s="1636" t="s">
        <v>329</v>
      </c>
      <c r="B111" s="1637" t="s">
        <v>1618</v>
      </c>
      <c r="C111" s="1636" t="s">
        <v>96</v>
      </c>
      <c r="D111" s="1638">
        <v>46.1</v>
      </c>
      <c r="E111" s="1639"/>
      <c r="F111" s="1640">
        <f>D111*E111</f>
        <v>0</v>
      </c>
      <c r="G111" s="828"/>
    </row>
    <row r="112" spans="1:7" s="130" customFormat="1">
      <c r="A112" s="174" t="s">
        <v>1385</v>
      </c>
      <c r="B112" s="187" t="s">
        <v>1386</v>
      </c>
      <c r="C112" s="174" t="s">
        <v>96</v>
      </c>
      <c r="D112" s="265">
        <v>272.5</v>
      </c>
      <c r="E112" s="1628"/>
      <c r="F112" s="524">
        <f>D112*E112</f>
        <v>0</v>
      </c>
      <c r="G112" s="828"/>
    </row>
    <row r="113" spans="1:7" s="130" customFormat="1">
      <c r="A113" s="170"/>
      <c r="B113" s="1385"/>
      <c r="C113" s="170"/>
      <c r="D113" s="196"/>
      <c r="E113" s="997"/>
      <c r="F113" s="825"/>
      <c r="G113" s="828"/>
    </row>
    <row r="114" spans="1:7" s="130" customFormat="1">
      <c r="A114" s="170"/>
      <c r="B114" s="197" t="s">
        <v>178</v>
      </c>
      <c r="C114" s="170"/>
      <c r="D114" s="196"/>
      <c r="E114" s="1630"/>
      <c r="F114" s="1630"/>
      <c r="G114" s="828"/>
    </row>
    <row r="115" spans="1:7" s="130" customFormat="1">
      <c r="A115" s="170"/>
      <c r="B115" s="205"/>
      <c r="C115" s="170"/>
      <c r="D115" s="196"/>
      <c r="E115" s="1630"/>
      <c r="F115" s="1630"/>
      <c r="G115" s="828"/>
    </row>
    <row r="116" spans="1:7" s="130" customFormat="1">
      <c r="A116" s="1401"/>
      <c r="B116" s="908" t="s">
        <v>1447</v>
      </c>
      <c r="C116" s="1401"/>
      <c r="D116" s="1402"/>
      <c r="E116" s="458"/>
      <c r="F116" s="458"/>
      <c r="G116" s="828"/>
    </row>
    <row r="117" spans="1:7" s="130" customFormat="1">
      <c r="A117" s="1401"/>
      <c r="B117" s="1641"/>
      <c r="C117" s="1401"/>
      <c r="D117" s="1402"/>
      <c r="E117" s="458"/>
      <c r="F117" s="458"/>
      <c r="G117" s="828"/>
    </row>
    <row r="118" spans="1:7" s="130" customFormat="1" ht="25.5">
      <c r="A118" s="1401"/>
      <c r="B118" s="180" t="s">
        <v>1691</v>
      </c>
      <c r="C118" s="1401"/>
      <c r="D118" s="1402"/>
      <c r="E118" s="458"/>
      <c r="F118" s="458"/>
      <c r="G118" s="828"/>
    </row>
    <row r="119" spans="1:7" s="130" customFormat="1">
      <c r="A119" s="170"/>
      <c r="B119" s="205"/>
      <c r="C119" s="170"/>
      <c r="D119" s="196"/>
      <c r="E119" s="1630"/>
      <c r="F119" s="1630"/>
      <c r="G119" s="828"/>
    </row>
    <row r="120" spans="1:7" s="130" customFormat="1">
      <c r="A120" s="170" t="s">
        <v>179</v>
      </c>
      <c r="B120" s="359" t="s">
        <v>514</v>
      </c>
      <c r="C120" s="170" t="s">
        <v>86</v>
      </c>
      <c r="D120" s="265">
        <f>0.11</f>
        <v>0.11</v>
      </c>
      <c r="E120" s="2429"/>
      <c r="F120" s="1630">
        <f>D120*E120</f>
        <v>0</v>
      </c>
      <c r="G120" s="828"/>
    </row>
    <row r="121" spans="1:7" s="130" customFormat="1">
      <c r="A121" s="170"/>
      <c r="B121" s="359"/>
      <c r="C121" s="170"/>
      <c r="D121" s="265"/>
      <c r="E121" s="1632"/>
      <c r="F121" s="1630"/>
      <c r="G121" s="828"/>
    </row>
    <row r="122" spans="1:7">
      <c r="A122" s="243"/>
      <c r="B122" s="245"/>
      <c r="C122" s="170"/>
      <c r="D122" s="196"/>
      <c r="E122" s="997"/>
      <c r="F122" s="825"/>
      <c r="G122" s="63"/>
    </row>
    <row r="123" spans="1:7">
      <c r="A123" s="131"/>
      <c r="B123" s="132"/>
      <c r="C123" s="133"/>
      <c r="D123" s="497"/>
      <c r="E123" s="1642" t="s">
        <v>48</v>
      </c>
      <c r="F123" s="134">
        <f>SUM(F62:F122)</f>
        <v>0</v>
      </c>
      <c r="G123" s="63"/>
    </row>
    <row r="124" spans="1:7">
      <c r="A124" s="243"/>
      <c r="B124" s="245"/>
      <c r="C124" s="170"/>
      <c r="D124" s="196"/>
      <c r="E124" s="997"/>
      <c r="F124" s="825"/>
      <c r="G124" s="63"/>
    </row>
    <row r="125" spans="1:7">
      <c r="A125" s="170"/>
      <c r="B125" s="197" t="s">
        <v>1387</v>
      </c>
      <c r="C125" s="170"/>
      <c r="D125" s="196"/>
      <c r="E125" s="1630"/>
      <c r="F125" s="1630"/>
      <c r="G125" s="63"/>
    </row>
    <row r="126" spans="1:7">
      <c r="A126" s="170"/>
      <c r="B126" s="205"/>
      <c r="C126" s="170"/>
      <c r="D126" s="196"/>
      <c r="E126" s="1630"/>
      <c r="F126" s="1630"/>
      <c r="G126" s="63"/>
    </row>
    <row r="127" spans="1:7">
      <c r="A127" s="170"/>
      <c r="B127" s="207" t="s">
        <v>1393</v>
      </c>
      <c r="C127" s="170"/>
      <c r="D127" s="196"/>
      <c r="E127" s="1630"/>
      <c r="F127" s="1630"/>
      <c r="G127" s="63"/>
    </row>
    <row r="128" spans="1:7">
      <c r="A128" s="170"/>
      <c r="B128" s="205"/>
      <c r="C128" s="170"/>
      <c r="D128" s="196"/>
      <c r="E128" s="1630"/>
      <c r="F128" s="1630"/>
      <c r="G128" s="63"/>
    </row>
    <row r="129" spans="1:7">
      <c r="A129" s="170" t="s">
        <v>1394</v>
      </c>
      <c r="B129" s="205" t="s">
        <v>1395</v>
      </c>
      <c r="C129" s="170" t="s">
        <v>209</v>
      </c>
      <c r="D129" s="196">
        <v>71.2</v>
      </c>
      <c r="E129" s="1628"/>
      <c r="F129" s="1630">
        <f>D129*E129</f>
        <v>0</v>
      </c>
      <c r="G129" s="63"/>
    </row>
    <row r="130" spans="1:7">
      <c r="A130" s="170"/>
      <c r="B130" s="195"/>
      <c r="C130" s="170"/>
      <c r="D130" s="196"/>
      <c r="E130" s="1630"/>
      <c r="F130" s="1630"/>
      <c r="G130" s="63"/>
    </row>
    <row r="131" spans="1:7">
      <c r="A131" s="170"/>
      <c r="B131" s="197" t="s">
        <v>180</v>
      </c>
      <c r="C131" s="170"/>
      <c r="D131" s="196"/>
      <c r="E131" s="1630"/>
      <c r="F131" s="1630"/>
      <c r="G131" s="63"/>
    </row>
    <row r="132" spans="1:7">
      <c r="A132" s="170"/>
      <c r="B132" s="205"/>
      <c r="C132" s="170"/>
      <c r="D132" s="196"/>
      <c r="E132" s="1630"/>
      <c r="F132" s="1630"/>
      <c r="G132" s="63"/>
    </row>
    <row r="133" spans="1:7">
      <c r="A133" s="170"/>
      <c r="B133" s="1405" t="s">
        <v>181</v>
      </c>
      <c r="C133" s="170"/>
      <c r="D133" s="196"/>
      <c r="E133" s="1630"/>
      <c r="F133" s="1630"/>
      <c r="G133" s="63"/>
    </row>
    <row r="134" spans="1:7">
      <c r="A134" s="170"/>
      <c r="B134" s="205"/>
      <c r="C134" s="170"/>
      <c r="D134" s="196"/>
      <c r="E134" s="1630"/>
      <c r="F134" s="1630"/>
      <c r="G134" s="63"/>
    </row>
    <row r="135" spans="1:7">
      <c r="A135" s="170"/>
      <c r="B135" s="1406" t="s">
        <v>182</v>
      </c>
      <c r="C135" s="170"/>
      <c r="D135" s="196"/>
      <c r="E135" s="1630"/>
      <c r="F135" s="1630"/>
      <c r="G135" s="63"/>
    </row>
    <row r="136" spans="1:7">
      <c r="A136" s="170"/>
      <c r="B136" s="205"/>
      <c r="C136" s="170"/>
      <c r="D136" s="196"/>
      <c r="E136" s="1630"/>
      <c r="F136" s="1630"/>
      <c r="G136" s="63"/>
    </row>
    <row r="137" spans="1:7">
      <c r="A137" s="174" t="s">
        <v>363</v>
      </c>
      <c r="B137" s="1643" t="s">
        <v>518</v>
      </c>
      <c r="C137" s="1401" t="s">
        <v>96</v>
      </c>
      <c r="D137" s="1402">
        <v>192</v>
      </c>
      <c r="E137" s="1628"/>
      <c r="F137" s="458">
        <f>E137*D137</f>
        <v>0</v>
      </c>
      <c r="G137" s="63"/>
    </row>
    <row r="138" spans="1:7">
      <c r="A138" s="170"/>
      <c r="B138" s="205"/>
      <c r="C138" s="170"/>
      <c r="D138" s="196"/>
      <c r="E138" s="1630"/>
      <c r="F138" s="1630"/>
      <c r="G138" s="63"/>
    </row>
    <row r="139" spans="1:7">
      <c r="A139" s="170"/>
      <c r="B139" s="195" t="s">
        <v>1345</v>
      </c>
      <c r="C139" s="170"/>
      <c r="D139" s="196"/>
      <c r="E139" s="1630"/>
      <c r="F139" s="1630"/>
      <c r="G139" s="63"/>
    </row>
    <row r="140" spans="1:7">
      <c r="A140" s="170"/>
      <c r="B140" s="205"/>
      <c r="C140" s="170"/>
      <c r="D140" s="196"/>
      <c r="E140" s="1630"/>
      <c r="F140" s="1630"/>
      <c r="G140" s="63"/>
    </row>
    <row r="141" spans="1:7" ht="25.5">
      <c r="A141" s="65"/>
      <c r="B141" s="512" t="s">
        <v>1449</v>
      </c>
      <c r="C141" s="65"/>
      <c r="D141" s="103"/>
      <c r="E141" s="1644"/>
      <c r="F141" s="524"/>
    </row>
    <row r="142" spans="1:7">
      <c r="A142" s="65"/>
      <c r="B142" s="266"/>
      <c r="C142" s="65"/>
      <c r="D142" s="103"/>
      <c r="E142" s="1644"/>
      <c r="F142" s="524"/>
    </row>
    <row r="143" spans="1:7">
      <c r="A143" s="247" t="s">
        <v>1346</v>
      </c>
      <c r="B143" s="189" t="s">
        <v>2950</v>
      </c>
      <c r="C143" s="174" t="s">
        <v>31</v>
      </c>
      <c r="D143" s="176">
        <v>8</v>
      </c>
      <c r="E143" s="1173"/>
      <c r="F143" s="524">
        <f>E143*D143</f>
        <v>0</v>
      </c>
    </row>
    <row r="144" spans="1:7">
      <c r="A144" s="1068" t="s">
        <v>1346</v>
      </c>
      <c r="B144" s="1645" t="s">
        <v>2927</v>
      </c>
      <c r="C144" s="1068" t="s">
        <v>31</v>
      </c>
      <c r="D144" s="1646">
        <v>4</v>
      </c>
      <c r="E144" s="1194"/>
      <c r="F144" s="1647">
        <f>D144*E144</f>
        <v>0</v>
      </c>
    </row>
    <row r="145" spans="1:6">
      <c r="A145" s="170"/>
      <c r="B145" s="205"/>
      <c r="C145" s="170"/>
      <c r="D145" s="196"/>
      <c r="E145" s="1630"/>
      <c r="F145" s="1630"/>
    </row>
    <row r="146" spans="1:6">
      <c r="A146" s="770"/>
      <c r="B146" s="902" t="s">
        <v>1160</v>
      </c>
      <c r="C146" s="1548"/>
      <c r="D146" s="446"/>
      <c r="E146" s="1648"/>
      <c r="F146" s="1648"/>
    </row>
    <row r="147" spans="1:6">
      <c r="A147" s="770"/>
      <c r="B147" s="1039"/>
      <c r="C147" s="1548"/>
      <c r="D147" s="446"/>
      <c r="E147" s="1648"/>
      <c r="F147" s="1648"/>
    </row>
    <row r="148" spans="1:6">
      <c r="A148" s="1004"/>
      <c r="B148" s="1130" t="s">
        <v>222</v>
      </c>
      <c r="C148" s="1004"/>
      <c r="D148" s="1009"/>
      <c r="E148" s="1649"/>
      <c r="F148" s="1649"/>
    </row>
    <row r="149" spans="1:6">
      <c r="A149" s="1004"/>
      <c r="B149" s="922"/>
      <c r="C149" s="1004"/>
      <c r="D149" s="1009"/>
      <c r="E149" s="1649"/>
      <c r="F149" s="1649"/>
    </row>
    <row r="150" spans="1:6">
      <c r="A150" s="898"/>
      <c r="B150" s="1065" t="s">
        <v>1619</v>
      </c>
      <c r="C150" s="898"/>
      <c r="D150" s="1007"/>
      <c r="E150" s="1649"/>
      <c r="F150" s="524"/>
    </row>
    <row r="151" spans="1:6">
      <c r="A151" s="174"/>
      <c r="B151" s="187"/>
      <c r="C151" s="174"/>
      <c r="D151" s="274"/>
      <c r="E151" s="524"/>
      <c r="F151" s="524"/>
    </row>
    <row r="152" spans="1:6">
      <c r="A152" s="174"/>
      <c r="B152" s="188" t="s">
        <v>224</v>
      </c>
      <c r="C152" s="174"/>
      <c r="D152" s="274"/>
      <c r="E152" s="524"/>
      <c r="F152" s="524"/>
    </row>
    <row r="153" spans="1:6">
      <c r="A153" s="174"/>
      <c r="B153" s="183"/>
      <c r="C153" s="174"/>
      <c r="D153" s="274"/>
      <c r="E153" s="524"/>
      <c r="F153" s="524"/>
    </row>
    <row r="154" spans="1:6" ht="38.25">
      <c r="A154" s="994"/>
      <c r="B154" s="712" t="s">
        <v>1620</v>
      </c>
      <c r="C154" s="995"/>
      <c r="D154" s="999"/>
      <c r="E154" s="1630"/>
      <c r="F154" s="524"/>
    </row>
    <row r="155" spans="1:6">
      <c r="A155" s="994"/>
      <c r="B155" s="376"/>
      <c r="C155" s="995"/>
      <c r="D155" s="999"/>
      <c r="E155" s="1630"/>
      <c r="F155" s="524"/>
    </row>
    <row r="156" spans="1:6">
      <c r="A156" s="1650" t="s">
        <v>1219</v>
      </c>
      <c r="B156" s="181" t="s">
        <v>226</v>
      </c>
      <c r="C156" s="174" t="s">
        <v>209</v>
      </c>
      <c r="D156" s="274">
        <v>18</v>
      </c>
      <c r="E156" s="1023"/>
      <c r="F156" s="524">
        <f>D156*E156</f>
        <v>0</v>
      </c>
    </row>
    <row r="157" spans="1:6">
      <c r="A157" s="1650"/>
      <c r="B157" s="181"/>
      <c r="C157" s="174"/>
      <c r="D157" s="274"/>
      <c r="E157" s="524"/>
      <c r="F157" s="524"/>
    </row>
    <row r="158" spans="1:6" ht="25.5">
      <c r="A158" s="994"/>
      <c r="B158" s="712" t="s">
        <v>1621</v>
      </c>
      <c r="C158" s="995"/>
      <c r="D158" s="999"/>
      <c r="E158" s="1630"/>
      <c r="F158" s="524"/>
    </row>
    <row r="159" spans="1:6">
      <c r="A159" s="994"/>
      <c r="B159" s="376"/>
      <c r="C159" s="995"/>
      <c r="D159" s="999"/>
      <c r="E159" s="1630"/>
      <c r="F159" s="524"/>
    </row>
    <row r="160" spans="1:6">
      <c r="A160" s="1650" t="s">
        <v>1236</v>
      </c>
      <c r="B160" s="181" t="s">
        <v>226</v>
      </c>
      <c r="C160" s="174" t="s">
        <v>209</v>
      </c>
      <c r="D160" s="274">
        <v>12</v>
      </c>
      <c r="E160" s="1651"/>
      <c r="F160" s="524">
        <f>D160*E160</f>
        <v>0</v>
      </c>
    </row>
    <row r="161" spans="1:6">
      <c r="A161" s="261"/>
      <c r="B161" s="175"/>
      <c r="C161" s="261"/>
      <c r="D161" s="1011"/>
      <c r="E161" s="989"/>
      <c r="F161" s="549"/>
    </row>
    <row r="162" spans="1:6">
      <c r="A162" s="174"/>
      <c r="B162" s="197" t="s">
        <v>184</v>
      </c>
      <c r="C162" s="174"/>
      <c r="D162" s="274"/>
      <c r="E162" s="524"/>
      <c r="F162" s="524"/>
    </row>
    <row r="163" spans="1:6">
      <c r="A163" s="174"/>
      <c r="B163" s="189"/>
      <c r="C163" s="174"/>
      <c r="D163" s="274"/>
      <c r="E163" s="524"/>
      <c r="F163" s="524"/>
    </row>
    <row r="164" spans="1:6">
      <c r="A164" s="247"/>
      <c r="B164" s="1652" t="s">
        <v>232</v>
      </c>
      <c r="C164" s="174"/>
      <c r="D164" s="186"/>
      <c r="E164" s="524"/>
      <c r="F164" s="524"/>
    </row>
    <row r="165" spans="1:6">
      <c r="A165" s="247"/>
      <c r="B165" s="189"/>
      <c r="C165" s="174"/>
      <c r="D165" s="186"/>
      <c r="E165" s="524"/>
      <c r="F165" s="524"/>
    </row>
    <row r="166" spans="1:6">
      <c r="A166" s="1104"/>
      <c r="B166" s="1065" t="s">
        <v>1170</v>
      </c>
      <c r="C166" s="914"/>
      <c r="D166" s="1106"/>
      <c r="E166" s="1653"/>
      <c r="F166" s="1653"/>
    </row>
    <row r="167" spans="1:6">
      <c r="A167" s="1104"/>
      <c r="B167" s="924"/>
      <c r="C167" s="914"/>
      <c r="D167" s="1106"/>
      <c r="E167" s="1653"/>
      <c r="F167" s="1653"/>
    </row>
    <row r="168" spans="1:6" ht="27">
      <c r="A168" s="1654"/>
      <c r="B168" s="1129" t="s">
        <v>1622</v>
      </c>
      <c r="C168" s="914"/>
      <c r="D168" s="915"/>
      <c r="E168" s="1653"/>
      <c r="F168" s="1655"/>
    </row>
    <row r="169" spans="1:6">
      <c r="A169" s="1654"/>
      <c r="B169" s="924"/>
      <c r="C169" s="914"/>
      <c r="D169" s="915"/>
      <c r="E169" s="1653"/>
      <c r="F169" s="1655"/>
    </row>
    <row r="170" spans="1:6">
      <c r="A170" s="1126" t="s">
        <v>1623</v>
      </c>
      <c r="B170" s="1127" t="s">
        <v>1624</v>
      </c>
      <c r="C170" s="918" t="s">
        <v>31</v>
      </c>
      <c r="D170" s="1057">
        <v>10</v>
      </c>
      <c r="E170" s="1628"/>
      <c r="F170" s="1655">
        <f>D170*E170</f>
        <v>0</v>
      </c>
    </row>
    <row r="171" spans="1:6">
      <c r="A171" s="1654"/>
      <c r="B171" s="1065"/>
      <c r="C171" s="170"/>
      <c r="D171" s="196"/>
      <c r="E171" s="1656"/>
      <c r="F171" s="1630"/>
    </row>
    <row r="172" spans="1:6">
      <c r="A172" s="1654"/>
      <c r="B172" s="195" t="s">
        <v>373</v>
      </c>
      <c r="C172" s="170"/>
      <c r="D172" s="196"/>
      <c r="E172" s="1656"/>
      <c r="F172" s="1630"/>
    </row>
    <row r="173" spans="1:6">
      <c r="A173" s="1654"/>
      <c r="B173" s="195"/>
      <c r="C173" s="170"/>
      <c r="D173" s="196"/>
      <c r="E173" s="1656"/>
      <c r="F173" s="1630"/>
    </row>
    <row r="174" spans="1:6" ht="38.25">
      <c r="A174" s="1654"/>
      <c r="B174" s="1657" t="s">
        <v>1625</v>
      </c>
      <c r="C174" s="170"/>
      <c r="D174" s="196"/>
      <c r="E174" s="1656"/>
      <c r="F174" s="1630"/>
    </row>
    <row r="175" spans="1:6">
      <c r="A175" s="1079"/>
      <c r="B175" s="1096"/>
      <c r="C175" s="170"/>
      <c r="D175" s="196"/>
      <c r="E175" s="1656"/>
      <c r="F175" s="1630"/>
    </row>
    <row r="176" spans="1:6">
      <c r="A176" s="1658" t="s">
        <v>1626</v>
      </c>
      <c r="B176" s="917" t="s">
        <v>3049</v>
      </c>
      <c r="C176" s="918" t="s">
        <v>31</v>
      </c>
      <c r="D176" s="1659">
        <v>4</v>
      </c>
      <c r="E176" s="1628"/>
      <c r="F176" s="524">
        <f>E176*D176</f>
        <v>0</v>
      </c>
    </row>
    <row r="177" spans="1:6">
      <c r="A177" s="1658" t="s">
        <v>1627</v>
      </c>
      <c r="B177" s="917" t="s">
        <v>3050</v>
      </c>
      <c r="C177" s="918" t="s">
        <v>31</v>
      </c>
      <c r="D177" s="1659">
        <v>48</v>
      </c>
      <c r="E177" s="1628"/>
      <c r="F177" s="524">
        <f>E177*D177</f>
        <v>0</v>
      </c>
    </row>
    <row r="178" spans="1:6">
      <c r="A178" s="1087"/>
      <c r="B178" s="1094"/>
      <c r="C178" s="1087"/>
      <c r="D178" s="1088"/>
      <c r="E178" s="1173"/>
      <c r="F178" s="1174"/>
    </row>
    <row r="179" spans="1:6">
      <c r="A179" s="247"/>
      <c r="B179" s="1097" t="s">
        <v>1051</v>
      </c>
      <c r="C179" s="261"/>
      <c r="D179" s="1156"/>
      <c r="E179" s="1648"/>
      <c r="F179" s="524"/>
    </row>
    <row r="180" spans="1:6">
      <c r="A180" s="247"/>
      <c r="B180" s="1097"/>
      <c r="C180" s="261"/>
      <c r="D180" s="1156"/>
      <c r="E180" s="1648"/>
      <c r="F180" s="524"/>
    </row>
    <row r="181" spans="1:6" ht="25.5">
      <c r="A181" s="247"/>
      <c r="B181" s="275" t="s">
        <v>1628</v>
      </c>
      <c r="C181" s="261"/>
      <c r="D181" s="1156"/>
      <c r="E181" s="1648"/>
      <c r="F181" s="524"/>
    </row>
    <row r="182" spans="1:6">
      <c r="A182" s="247"/>
      <c r="B182" s="373"/>
      <c r="C182" s="261"/>
      <c r="D182" s="1156"/>
      <c r="E182" s="1648"/>
      <c r="F182" s="524"/>
    </row>
    <row r="183" spans="1:6">
      <c r="A183" s="174" t="s">
        <v>1629</v>
      </c>
      <c r="B183" s="189" t="s">
        <v>1630</v>
      </c>
      <c r="C183" s="174" t="s">
        <v>31</v>
      </c>
      <c r="D183" s="1660">
        <v>48</v>
      </c>
      <c r="E183" s="524"/>
      <c r="F183" s="524">
        <f>E183*D183</f>
        <v>0</v>
      </c>
    </row>
    <row r="184" spans="1:6">
      <c r="A184" s="174"/>
      <c r="B184" s="189"/>
      <c r="C184" s="174"/>
      <c r="D184" s="274"/>
      <c r="E184" s="989"/>
      <c r="F184" s="549"/>
    </row>
    <row r="185" spans="1:6">
      <c r="A185" s="170"/>
      <c r="B185" s="173"/>
      <c r="C185" s="170"/>
      <c r="D185" s="196"/>
      <c r="E185" s="997"/>
      <c r="F185" s="825"/>
    </row>
    <row r="186" spans="1:6">
      <c r="A186" s="170"/>
      <c r="B186" s="173"/>
      <c r="C186" s="170"/>
      <c r="D186" s="196"/>
      <c r="E186" s="997"/>
      <c r="F186" s="825"/>
    </row>
    <row r="187" spans="1:6">
      <c r="A187" s="131"/>
      <c r="B187" s="132"/>
      <c r="C187" s="133"/>
      <c r="D187" s="497"/>
      <c r="E187" s="1642" t="s">
        <v>48</v>
      </c>
      <c r="F187" s="134">
        <f>SUM(F124:F186)</f>
        <v>0</v>
      </c>
    </row>
    <row r="188" spans="1:6">
      <c r="A188" s="170"/>
      <c r="B188" s="173"/>
      <c r="C188" s="170"/>
      <c r="D188" s="196"/>
      <c r="E188" s="997"/>
      <c r="F188" s="825"/>
    </row>
    <row r="189" spans="1:6">
      <c r="A189" s="243"/>
      <c r="B189" s="197" t="s">
        <v>234</v>
      </c>
      <c r="C189" s="170"/>
      <c r="D189" s="196"/>
      <c r="E189" s="1630"/>
      <c r="F189" s="1630"/>
    </row>
    <row r="190" spans="1:6">
      <c r="A190" s="243"/>
      <c r="B190" s="362"/>
      <c r="C190" s="170"/>
      <c r="D190" s="196"/>
      <c r="E190" s="1630"/>
      <c r="F190" s="1630"/>
    </row>
    <row r="191" spans="1:6">
      <c r="A191" s="1295"/>
      <c r="B191" s="1051" t="s">
        <v>1631</v>
      </c>
      <c r="C191" s="689"/>
      <c r="D191" s="1009"/>
      <c r="E191" s="1655"/>
      <c r="F191" s="1655"/>
    </row>
    <row r="192" spans="1:6">
      <c r="A192" s="1295"/>
      <c r="B192" s="1051"/>
      <c r="C192" s="689"/>
      <c r="D192" s="1009"/>
      <c r="E192" s="1655"/>
      <c r="F192" s="1655"/>
    </row>
    <row r="193" spans="1:6" ht="51">
      <c r="A193" s="1004"/>
      <c r="B193" s="1661" t="s">
        <v>1632</v>
      </c>
      <c r="C193" s="1047"/>
      <c r="D193" s="1151"/>
      <c r="E193" s="789"/>
      <c r="F193" s="1655"/>
    </row>
    <row r="194" spans="1:6">
      <c r="A194" s="1004"/>
      <c r="B194" s="922"/>
      <c r="C194" s="1047"/>
      <c r="D194" s="1151"/>
      <c r="E194" s="789"/>
      <c r="F194" s="1655"/>
    </row>
    <row r="195" spans="1:6">
      <c r="A195" s="898" t="s">
        <v>1633</v>
      </c>
      <c r="B195" s="1154" t="s">
        <v>2956</v>
      </c>
      <c r="C195" s="898" t="s">
        <v>31</v>
      </c>
      <c r="D195" s="1503">
        <v>4</v>
      </c>
      <c r="E195" s="447"/>
      <c r="F195" s="524">
        <f>E195*D195</f>
        <v>0</v>
      </c>
    </row>
    <row r="196" spans="1:6">
      <c r="A196" s="1087"/>
      <c r="B196" s="1086"/>
      <c r="C196" s="1087"/>
      <c r="D196" s="1088"/>
      <c r="E196" s="1173"/>
      <c r="F196" s="1174"/>
    </row>
    <row r="197" spans="1:6" ht="25.5">
      <c r="A197" s="174"/>
      <c r="B197" s="292" t="s">
        <v>195</v>
      </c>
      <c r="C197" s="174"/>
      <c r="D197" s="186"/>
      <c r="E197" s="524"/>
      <c r="F197" s="524"/>
    </row>
    <row r="198" spans="1:6">
      <c r="A198" s="174"/>
      <c r="B198" s="189"/>
      <c r="C198" s="174"/>
      <c r="D198" s="186"/>
      <c r="E198" s="524"/>
      <c r="F198" s="524"/>
    </row>
    <row r="199" spans="1:6">
      <c r="A199" s="174"/>
      <c r="B199" s="175" t="s">
        <v>265</v>
      </c>
      <c r="C199" s="174"/>
      <c r="D199" s="186"/>
      <c r="E199" s="524"/>
      <c r="F199" s="524"/>
    </row>
    <row r="200" spans="1:6">
      <c r="A200" s="174"/>
      <c r="B200" s="189"/>
      <c r="C200" s="174"/>
      <c r="D200" s="186"/>
      <c r="E200" s="524"/>
      <c r="F200" s="524"/>
    </row>
    <row r="201" spans="1:6">
      <c r="A201" s="174"/>
      <c r="B201" s="293" t="s">
        <v>1080</v>
      </c>
      <c r="C201" s="174"/>
      <c r="D201" s="186"/>
      <c r="E201" s="524"/>
      <c r="F201" s="524"/>
    </row>
    <row r="202" spans="1:6">
      <c r="A202" s="174"/>
      <c r="B202" s="293"/>
      <c r="C202" s="174"/>
      <c r="D202" s="186"/>
      <c r="E202" s="524"/>
      <c r="F202" s="524"/>
    </row>
    <row r="203" spans="1:6">
      <c r="A203" s="174"/>
      <c r="B203" s="199" t="s">
        <v>266</v>
      </c>
      <c r="C203" s="174"/>
      <c r="D203" s="186"/>
      <c r="E203" s="524"/>
      <c r="F203" s="524"/>
    </row>
    <row r="204" spans="1:6">
      <c r="A204" s="174"/>
      <c r="B204" s="189"/>
      <c r="C204" s="174"/>
      <c r="D204" s="186"/>
      <c r="E204" s="524"/>
      <c r="F204" s="524"/>
    </row>
    <row r="205" spans="1:6">
      <c r="A205" s="174" t="s">
        <v>267</v>
      </c>
      <c r="B205" s="189" t="s">
        <v>268</v>
      </c>
      <c r="C205" s="174" t="s">
        <v>88</v>
      </c>
      <c r="D205" s="265">
        <v>1.5</v>
      </c>
      <c r="E205" s="1628"/>
      <c r="F205" s="524">
        <f>E205*D205</f>
        <v>0</v>
      </c>
    </row>
    <row r="206" spans="1:6">
      <c r="A206" s="174"/>
      <c r="B206" s="189"/>
      <c r="C206" s="174"/>
      <c r="D206" s="265"/>
      <c r="E206" s="524"/>
      <c r="F206" s="524"/>
    </row>
    <row r="207" spans="1:6">
      <c r="A207" s="174"/>
      <c r="B207" s="175" t="s">
        <v>269</v>
      </c>
      <c r="C207" s="174"/>
      <c r="D207" s="186"/>
      <c r="E207" s="524"/>
      <c r="F207" s="524"/>
    </row>
    <row r="208" spans="1:6">
      <c r="A208" s="174"/>
      <c r="B208" s="189"/>
      <c r="C208" s="174"/>
      <c r="D208" s="186"/>
      <c r="E208" s="524"/>
      <c r="F208" s="524"/>
    </row>
    <row r="209" spans="1:6" ht="25.5">
      <c r="A209" s="174"/>
      <c r="B209" s="199" t="s">
        <v>270</v>
      </c>
      <c r="C209" s="174"/>
      <c r="D209" s="186"/>
      <c r="E209" s="524"/>
      <c r="F209" s="524"/>
    </row>
    <row r="210" spans="1:6">
      <c r="A210" s="174"/>
      <c r="B210" s="189"/>
      <c r="C210" s="174"/>
      <c r="D210" s="186"/>
      <c r="E210" s="524"/>
      <c r="F210" s="524"/>
    </row>
    <row r="211" spans="1:6">
      <c r="A211" s="247" t="s">
        <v>271</v>
      </c>
      <c r="B211" s="189" t="s">
        <v>2936</v>
      </c>
      <c r="C211" s="174" t="s">
        <v>209</v>
      </c>
      <c r="D211" s="186">
        <v>30</v>
      </c>
      <c r="E211" s="1628"/>
      <c r="F211" s="524">
        <f>E211*D211</f>
        <v>0</v>
      </c>
    </row>
    <row r="212" spans="1:6">
      <c r="A212" s="174"/>
      <c r="B212" s="189"/>
      <c r="C212" s="174"/>
      <c r="D212" s="1558"/>
      <c r="E212" s="1648"/>
      <c r="F212" s="1648"/>
    </row>
    <row r="213" spans="1:6">
      <c r="A213" s="170"/>
      <c r="B213" s="1447" t="s">
        <v>343</v>
      </c>
      <c r="C213" s="170"/>
      <c r="D213" s="196"/>
      <c r="E213" s="1630"/>
      <c r="F213" s="1630"/>
    </row>
    <row r="214" spans="1:6">
      <c r="A214" s="170"/>
      <c r="B214" s="205"/>
      <c r="C214" s="170"/>
      <c r="D214" s="196"/>
      <c r="E214" s="1630"/>
      <c r="F214" s="1630"/>
    </row>
    <row r="215" spans="1:6">
      <c r="A215" s="201" t="s">
        <v>1634</v>
      </c>
      <c r="B215" s="202" t="s">
        <v>1489</v>
      </c>
      <c r="C215" s="170" t="s">
        <v>88</v>
      </c>
      <c r="D215" s="196">
        <v>44.8</v>
      </c>
      <c r="E215" s="1628"/>
      <c r="F215" s="1630">
        <f>D215*E215</f>
        <v>0</v>
      </c>
    </row>
    <row r="216" spans="1:6">
      <c r="A216" s="170"/>
      <c r="B216" s="205"/>
      <c r="C216" s="170"/>
      <c r="D216" s="196"/>
      <c r="E216" s="1628"/>
      <c r="F216" s="1630"/>
    </row>
    <row r="217" spans="1:6">
      <c r="A217" s="201" t="s">
        <v>1635</v>
      </c>
      <c r="B217" s="202" t="s">
        <v>1491</v>
      </c>
      <c r="C217" s="170" t="s">
        <v>88</v>
      </c>
      <c r="D217" s="196">
        <v>38.4</v>
      </c>
      <c r="E217" s="1628"/>
      <c r="F217" s="1630">
        <f>D217*E217</f>
        <v>0</v>
      </c>
    </row>
    <row r="218" spans="1:6">
      <c r="A218" s="170"/>
      <c r="B218" s="202"/>
      <c r="C218" s="170"/>
      <c r="D218" s="196"/>
      <c r="E218" s="1630"/>
      <c r="F218" s="1648"/>
    </row>
    <row r="219" spans="1:6" ht="38.25">
      <c r="A219" s="201" t="s">
        <v>1636</v>
      </c>
      <c r="B219" s="202" t="s">
        <v>1637</v>
      </c>
      <c r="C219" s="170" t="s">
        <v>31</v>
      </c>
      <c r="D219" s="203">
        <v>4</v>
      </c>
      <c r="E219" s="1628"/>
      <c r="F219" s="1630">
        <f>D219*E219</f>
        <v>0</v>
      </c>
    </row>
    <row r="220" spans="1:6">
      <c r="A220" s="170"/>
      <c r="B220" s="205"/>
      <c r="C220" s="170"/>
      <c r="D220" s="196"/>
      <c r="E220" s="1628"/>
      <c r="F220" s="1630"/>
    </row>
    <row r="221" spans="1:6" ht="25.5">
      <c r="A221" s="201" t="s">
        <v>1638</v>
      </c>
      <c r="B221" s="202" t="s">
        <v>1639</v>
      </c>
      <c r="C221" s="170" t="s">
        <v>31</v>
      </c>
      <c r="D221" s="203">
        <v>2</v>
      </c>
      <c r="E221" s="1628"/>
      <c r="F221" s="1630">
        <f>D221*E221</f>
        <v>0</v>
      </c>
    </row>
    <row r="222" spans="1:6">
      <c r="A222" s="1104"/>
      <c r="B222" s="924"/>
      <c r="C222" s="914"/>
      <c r="D222" s="1106"/>
      <c r="E222" s="1107"/>
      <c r="F222" s="1082"/>
    </row>
    <row r="223" spans="1:6">
      <c r="A223" s="1104"/>
      <c r="B223" s="1065"/>
      <c r="C223" s="914"/>
      <c r="D223" s="1106"/>
      <c r="E223" s="1107"/>
      <c r="F223" s="1082"/>
    </row>
    <row r="224" spans="1:6">
      <c r="A224" s="1108"/>
      <c r="B224" s="1109"/>
      <c r="C224" s="1052"/>
      <c r="D224" s="1110"/>
      <c r="E224" s="1111"/>
      <c r="F224" s="1082"/>
    </row>
    <row r="225" spans="1:6">
      <c r="A225" s="1108"/>
      <c r="B225" s="1112"/>
      <c r="C225" s="1052"/>
      <c r="D225" s="1110"/>
      <c r="E225" s="1111"/>
      <c r="F225" s="1082"/>
    </row>
    <row r="226" spans="1:6">
      <c r="A226" s="1113"/>
      <c r="B226" s="1056"/>
      <c r="C226" s="1055"/>
      <c r="D226" s="1114"/>
      <c r="E226" s="1115"/>
      <c r="F226" s="1082"/>
    </row>
    <row r="227" spans="1:6">
      <c r="A227" s="174"/>
      <c r="B227" s="189"/>
      <c r="C227" s="174"/>
      <c r="D227" s="186"/>
      <c r="E227" s="989"/>
      <c r="F227" s="549"/>
    </row>
    <row r="228" spans="1:6">
      <c r="A228" s="174"/>
      <c r="B228" s="292"/>
      <c r="C228" s="174"/>
      <c r="D228" s="186"/>
      <c r="E228" s="989"/>
      <c r="F228" s="549"/>
    </row>
    <row r="229" spans="1:6">
      <c r="A229" s="174"/>
      <c r="B229" s="189"/>
      <c r="C229" s="174"/>
      <c r="D229" s="186"/>
      <c r="E229" s="989"/>
      <c r="F229" s="549"/>
    </row>
    <row r="230" spans="1:6">
      <c r="A230" s="174"/>
      <c r="B230" s="175"/>
      <c r="C230" s="174"/>
      <c r="D230" s="186"/>
      <c r="E230" s="989"/>
      <c r="F230" s="549"/>
    </row>
    <row r="231" spans="1:6">
      <c r="A231" s="174"/>
      <c r="B231" s="189"/>
      <c r="C231" s="174"/>
      <c r="D231" s="186"/>
      <c r="E231" s="989"/>
      <c r="F231" s="549"/>
    </row>
    <row r="232" spans="1:6">
      <c r="A232" s="174"/>
      <c r="B232" s="293"/>
      <c r="C232" s="174"/>
      <c r="D232" s="186"/>
      <c r="E232" s="989"/>
      <c r="F232" s="549"/>
    </row>
    <row r="233" spans="1:6">
      <c r="A233" s="174"/>
      <c r="B233" s="293"/>
      <c r="C233" s="174"/>
      <c r="D233" s="186"/>
      <c r="E233" s="989"/>
      <c r="F233" s="549"/>
    </row>
    <row r="234" spans="1:6">
      <c r="A234" s="174"/>
      <c r="B234" s="199"/>
      <c r="C234" s="174"/>
      <c r="D234" s="186"/>
      <c r="E234" s="989"/>
      <c r="F234" s="549"/>
    </row>
    <row r="235" spans="1:6">
      <c r="A235" s="174"/>
      <c r="B235" s="189"/>
      <c r="C235" s="174"/>
      <c r="D235" s="186"/>
      <c r="E235" s="989"/>
      <c r="F235" s="549"/>
    </row>
    <row r="236" spans="1:6">
      <c r="A236" s="174"/>
      <c r="B236" s="189"/>
      <c r="C236" s="174"/>
      <c r="D236" s="265"/>
      <c r="E236" s="1662"/>
      <c r="F236" s="549"/>
    </row>
    <row r="237" spans="1:6">
      <c r="A237" s="1663"/>
      <c r="B237" s="1410"/>
      <c r="C237" s="506"/>
      <c r="D237" s="1222"/>
      <c r="E237" s="1664"/>
      <c r="F237" s="950"/>
    </row>
    <row r="238" spans="1:6">
      <c r="A238" s="1663"/>
      <c r="B238" s="1410"/>
      <c r="C238" s="506"/>
      <c r="D238" s="1222"/>
      <c r="E238" s="1664"/>
      <c r="F238" s="950"/>
    </row>
    <row r="239" spans="1:6">
      <c r="A239" s="1663"/>
      <c r="B239" s="1410"/>
      <c r="C239" s="506"/>
      <c r="D239" s="1222"/>
      <c r="E239" s="1664"/>
      <c r="F239" s="950"/>
    </row>
    <row r="240" spans="1:6">
      <c r="A240" s="1663"/>
      <c r="B240" s="1410"/>
      <c r="C240" s="506"/>
      <c r="D240" s="1222"/>
      <c r="E240" s="1664"/>
      <c r="F240" s="950"/>
    </row>
    <row r="241" spans="1:6">
      <c r="A241" s="1663"/>
      <c r="B241" s="1410"/>
      <c r="C241" s="506"/>
      <c r="D241" s="1222"/>
      <c r="E241" s="1664"/>
      <c r="F241" s="950"/>
    </row>
    <row r="242" spans="1:6">
      <c r="A242" s="1663"/>
      <c r="B242" s="1410"/>
      <c r="C242" s="506"/>
      <c r="D242" s="1222"/>
      <c r="E242" s="1664"/>
      <c r="F242" s="950"/>
    </row>
    <row r="243" spans="1:6">
      <c r="A243" s="131"/>
      <c r="B243" s="132"/>
      <c r="C243" s="133"/>
      <c r="D243" s="497"/>
      <c r="E243" s="1642" t="s">
        <v>48</v>
      </c>
      <c r="F243" s="134">
        <f>SUM(F188:F242)</f>
        <v>0</v>
      </c>
    </row>
    <row r="244" spans="1:6">
      <c r="A244" s="170"/>
      <c r="B244" s="205"/>
      <c r="C244" s="170"/>
      <c r="D244" s="196"/>
      <c r="E244" s="1630"/>
      <c r="F244" s="825"/>
    </row>
    <row r="245" spans="1:6">
      <c r="A245" s="233"/>
      <c r="B245" s="1454" t="s">
        <v>70</v>
      </c>
      <c r="C245" s="170"/>
      <c r="D245" s="196"/>
      <c r="E245" s="1630"/>
      <c r="F245" s="825"/>
    </row>
    <row r="246" spans="1:6">
      <c r="A246" s="233"/>
      <c r="B246" s="239"/>
      <c r="C246" s="170"/>
      <c r="D246" s="196"/>
      <c r="E246" s="1630"/>
      <c r="F246" s="825"/>
    </row>
    <row r="247" spans="1:6">
      <c r="A247" s="233"/>
      <c r="B247" s="1357" t="s">
        <v>1640</v>
      </c>
      <c r="C247" s="170"/>
      <c r="D247" s="196"/>
      <c r="E247" s="1630"/>
      <c r="F247" s="825">
        <f>F61</f>
        <v>0</v>
      </c>
    </row>
    <row r="248" spans="1:6">
      <c r="A248" s="233"/>
      <c r="B248" s="1357" t="s">
        <v>1641</v>
      </c>
      <c r="C248" s="170"/>
      <c r="D248" s="196"/>
      <c r="E248" s="1630"/>
      <c r="F248" s="825">
        <f>F123</f>
        <v>0</v>
      </c>
    </row>
    <row r="249" spans="1:6">
      <c r="A249" s="233"/>
      <c r="B249" s="1357" t="s">
        <v>1642</v>
      </c>
      <c r="C249" s="170"/>
      <c r="D249" s="196"/>
      <c r="E249" s="1630"/>
      <c r="F249" s="825">
        <f>F187</f>
        <v>0</v>
      </c>
    </row>
    <row r="250" spans="1:6">
      <c r="A250" s="233"/>
      <c r="B250" s="1357" t="s">
        <v>1643</v>
      </c>
      <c r="C250" s="170"/>
      <c r="D250" s="196"/>
      <c r="E250" s="1630"/>
      <c r="F250" s="825">
        <f>F243</f>
        <v>0</v>
      </c>
    </row>
    <row r="251" spans="1:6">
      <c r="A251" s="233"/>
      <c r="B251" s="1357"/>
      <c r="C251" s="170"/>
      <c r="D251" s="196"/>
      <c r="E251" s="1630"/>
      <c r="F251" s="825"/>
    </row>
    <row r="252" spans="1:6">
      <c r="A252" s="233"/>
      <c r="B252" s="165"/>
      <c r="C252" s="170"/>
      <c r="D252" s="196"/>
      <c r="E252" s="1630"/>
      <c r="F252" s="825"/>
    </row>
    <row r="253" spans="1:6">
      <c r="A253" s="233"/>
      <c r="B253" s="165"/>
      <c r="C253" s="170"/>
      <c r="D253" s="196"/>
      <c r="E253" s="1630"/>
      <c r="F253" s="825"/>
    </row>
    <row r="254" spans="1:6">
      <c r="A254" s="233"/>
      <c r="B254" s="239"/>
      <c r="C254" s="170"/>
      <c r="D254" s="196"/>
      <c r="E254" s="1630"/>
      <c r="F254" s="825"/>
    </row>
    <row r="255" spans="1:6">
      <c r="A255" s="233"/>
      <c r="B255" s="239"/>
      <c r="C255" s="170"/>
      <c r="D255" s="196"/>
      <c r="E255" s="1630"/>
      <c r="F255" s="825"/>
    </row>
    <row r="256" spans="1:6">
      <c r="A256" s="233"/>
      <c r="B256" s="239"/>
      <c r="C256" s="170"/>
      <c r="D256" s="196"/>
      <c r="E256" s="1630"/>
      <c r="F256" s="825"/>
    </row>
    <row r="257" spans="1:6">
      <c r="A257" s="233"/>
      <c r="B257" s="239"/>
      <c r="C257" s="170"/>
      <c r="D257" s="196"/>
      <c r="E257" s="1630"/>
      <c r="F257" s="825"/>
    </row>
    <row r="258" spans="1:6">
      <c r="A258" s="233"/>
      <c r="B258" s="239"/>
      <c r="C258" s="170"/>
      <c r="D258" s="196"/>
      <c r="E258" s="1630"/>
      <c r="F258" s="825"/>
    </row>
    <row r="259" spans="1:6">
      <c r="A259" s="233"/>
      <c r="B259" s="239"/>
      <c r="C259" s="170"/>
      <c r="D259" s="196"/>
      <c r="E259" s="1630"/>
      <c r="F259" s="825"/>
    </row>
    <row r="260" spans="1:6">
      <c r="A260" s="233"/>
      <c r="B260" s="239"/>
      <c r="C260" s="170"/>
      <c r="D260" s="196"/>
      <c r="E260" s="1630"/>
      <c r="F260" s="825"/>
    </row>
    <row r="261" spans="1:6">
      <c r="A261" s="233"/>
      <c r="B261" s="239"/>
      <c r="C261" s="170"/>
      <c r="D261" s="196"/>
      <c r="E261" s="1630"/>
      <c r="F261" s="825"/>
    </row>
    <row r="262" spans="1:6">
      <c r="A262" s="233"/>
      <c r="B262" s="239"/>
      <c r="C262" s="170"/>
      <c r="D262" s="196"/>
      <c r="E262" s="1630"/>
      <c r="F262" s="825"/>
    </row>
    <row r="263" spans="1:6">
      <c r="A263" s="233"/>
      <c r="B263" s="239"/>
      <c r="C263" s="170"/>
      <c r="D263" s="196"/>
      <c r="E263" s="1630"/>
      <c r="F263" s="825"/>
    </row>
    <row r="264" spans="1:6">
      <c r="A264" s="233"/>
      <c r="B264" s="239"/>
      <c r="C264" s="170"/>
      <c r="D264" s="196"/>
      <c r="E264" s="1630"/>
      <c r="F264" s="825"/>
    </row>
    <row r="265" spans="1:6">
      <c r="A265" s="233"/>
      <c r="B265" s="239"/>
      <c r="C265" s="170"/>
      <c r="D265" s="196"/>
      <c r="E265" s="1630"/>
      <c r="F265" s="825"/>
    </row>
    <row r="266" spans="1:6">
      <c r="A266" s="233"/>
      <c r="B266" s="239"/>
      <c r="C266" s="170"/>
      <c r="D266" s="196"/>
      <c r="E266" s="1630"/>
      <c r="F266" s="825"/>
    </row>
    <row r="267" spans="1:6">
      <c r="A267" s="233"/>
      <c r="B267" s="239"/>
      <c r="C267" s="170"/>
      <c r="D267" s="196"/>
      <c r="E267" s="1630"/>
      <c r="F267" s="825"/>
    </row>
    <row r="268" spans="1:6">
      <c r="A268" s="233"/>
      <c r="B268" s="239"/>
      <c r="C268" s="170"/>
      <c r="D268" s="196"/>
      <c r="E268" s="1630"/>
      <c r="F268" s="825"/>
    </row>
    <row r="269" spans="1:6">
      <c r="A269" s="233"/>
      <c r="B269" s="239"/>
      <c r="C269" s="170"/>
      <c r="D269" s="196"/>
      <c r="E269" s="1630"/>
      <c r="F269" s="825"/>
    </row>
    <row r="270" spans="1:6">
      <c r="A270" s="233"/>
      <c r="B270" s="239"/>
      <c r="C270" s="170"/>
      <c r="D270" s="196"/>
      <c r="E270" s="1630"/>
      <c r="F270" s="825"/>
    </row>
    <row r="271" spans="1:6">
      <c r="A271" s="233"/>
      <c r="B271" s="239"/>
      <c r="C271" s="170"/>
      <c r="D271" s="196"/>
      <c r="E271" s="1630"/>
      <c r="F271" s="825"/>
    </row>
    <row r="272" spans="1:6">
      <c r="A272" s="233"/>
      <c r="B272" s="239"/>
      <c r="C272" s="170"/>
      <c r="D272" s="196"/>
      <c r="E272" s="1630"/>
      <c r="F272" s="825"/>
    </row>
    <row r="273" spans="1:6">
      <c r="A273" s="233"/>
      <c r="B273" s="239"/>
      <c r="C273" s="170"/>
      <c r="D273" s="196"/>
      <c r="E273" s="1630"/>
      <c r="F273" s="825"/>
    </row>
    <row r="274" spans="1:6">
      <c r="A274" s="233"/>
      <c r="B274" s="239"/>
      <c r="C274" s="170"/>
      <c r="D274" s="196"/>
      <c r="E274" s="1630"/>
      <c r="F274" s="825"/>
    </row>
    <row r="275" spans="1:6">
      <c r="A275" s="233"/>
      <c r="B275" s="239"/>
      <c r="C275" s="170"/>
      <c r="D275" s="196"/>
      <c r="E275" s="1630"/>
      <c r="F275" s="825"/>
    </row>
    <row r="276" spans="1:6">
      <c r="A276" s="233"/>
      <c r="B276" s="239"/>
      <c r="C276" s="170"/>
      <c r="D276" s="196"/>
      <c r="E276" s="1630"/>
      <c r="F276" s="825"/>
    </row>
    <row r="277" spans="1:6">
      <c r="A277" s="233"/>
      <c r="B277" s="239"/>
      <c r="C277" s="170"/>
      <c r="D277" s="196"/>
      <c r="E277" s="1630"/>
      <c r="F277" s="825"/>
    </row>
    <row r="278" spans="1:6">
      <c r="A278" s="233"/>
      <c r="B278" s="239"/>
      <c r="C278" s="170"/>
      <c r="D278" s="196"/>
      <c r="E278" s="1630"/>
      <c r="F278" s="825"/>
    </row>
    <row r="279" spans="1:6">
      <c r="A279" s="233"/>
      <c r="B279" s="239"/>
      <c r="C279" s="170"/>
      <c r="D279" s="196"/>
      <c r="E279" s="1630"/>
      <c r="F279" s="825"/>
    </row>
    <row r="280" spans="1:6">
      <c r="A280" s="233"/>
      <c r="B280" s="239"/>
      <c r="C280" s="170"/>
      <c r="D280" s="196"/>
      <c r="E280" s="1630"/>
      <c r="F280" s="825"/>
    </row>
    <row r="281" spans="1:6">
      <c r="A281" s="233"/>
      <c r="B281" s="239"/>
      <c r="C281" s="170"/>
      <c r="D281" s="196"/>
      <c r="E281" s="1630"/>
      <c r="F281" s="825"/>
    </row>
    <row r="282" spans="1:6">
      <c r="A282" s="233"/>
      <c r="B282" s="239"/>
      <c r="C282" s="170"/>
      <c r="D282" s="196"/>
      <c r="E282" s="1630"/>
      <c r="F282" s="825"/>
    </row>
    <row r="283" spans="1:6">
      <c r="A283" s="233"/>
      <c r="B283" s="239"/>
      <c r="C283" s="170"/>
      <c r="D283" s="196"/>
      <c r="E283" s="1630"/>
      <c r="F283" s="825"/>
    </row>
    <row r="284" spans="1:6">
      <c r="A284" s="233"/>
      <c r="B284" s="239"/>
      <c r="C284" s="170"/>
      <c r="D284" s="196"/>
      <c r="E284" s="1630"/>
      <c r="F284" s="825"/>
    </row>
    <row r="285" spans="1:6">
      <c r="A285" s="233"/>
      <c r="B285" s="239"/>
      <c r="C285" s="170"/>
      <c r="D285" s="196"/>
      <c r="E285" s="1630"/>
      <c r="F285" s="825"/>
    </row>
    <row r="286" spans="1:6">
      <c r="A286" s="233"/>
      <c r="B286" s="239"/>
      <c r="C286" s="170"/>
      <c r="D286" s="196"/>
      <c r="E286" s="1630"/>
      <c r="F286" s="825"/>
    </row>
    <row r="287" spans="1:6">
      <c r="A287" s="233"/>
      <c r="B287" s="239"/>
      <c r="C287" s="170"/>
      <c r="D287" s="196"/>
      <c r="E287" s="1630"/>
      <c r="F287" s="825"/>
    </row>
    <row r="288" spans="1:6">
      <c r="A288" s="233"/>
      <c r="B288" s="239"/>
      <c r="C288" s="170"/>
      <c r="D288" s="196"/>
      <c r="E288" s="1630"/>
      <c r="F288" s="825"/>
    </row>
    <row r="289" spans="1:6">
      <c r="A289" s="233"/>
      <c r="B289" s="239"/>
      <c r="C289" s="170"/>
      <c r="D289" s="196"/>
      <c r="E289" s="1630"/>
      <c r="F289" s="825"/>
    </row>
    <row r="290" spans="1:6">
      <c r="A290" s="233"/>
      <c r="B290" s="239"/>
      <c r="C290" s="170"/>
      <c r="D290" s="196"/>
      <c r="E290" s="1630"/>
      <c r="F290" s="825"/>
    </row>
    <row r="291" spans="1:6">
      <c r="A291" s="233"/>
      <c r="B291" s="239"/>
      <c r="C291" s="170"/>
      <c r="D291" s="196"/>
      <c r="E291" s="1630"/>
      <c r="F291" s="825"/>
    </row>
    <row r="292" spans="1:6">
      <c r="A292" s="233"/>
      <c r="B292" s="239"/>
      <c r="C292" s="170"/>
      <c r="D292" s="196"/>
      <c r="E292" s="1630"/>
      <c r="F292" s="825"/>
    </row>
    <row r="293" spans="1:6">
      <c r="A293" s="233"/>
      <c r="B293" s="239"/>
      <c r="C293" s="170"/>
      <c r="D293" s="196"/>
      <c r="E293" s="1630"/>
      <c r="F293" s="825"/>
    </row>
    <row r="294" spans="1:6">
      <c r="A294" s="233"/>
      <c r="B294" s="239"/>
      <c r="C294" s="170"/>
      <c r="D294" s="196"/>
      <c r="E294" s="1630"/>
      <c r="F294" s="825"/>
    </row>
    <row r="295" spans="1:6">
      <c r="A295" s="233"/>
      <c r="B295" s="239"/>
      <c r="C295" s="170"/>
      <c r="D295" s="196"/>
      <c r="E295" s="1630"/>
      <c r="F295" s="825"/>
    </row>
    <row r="296" spans="1:6">
      <c r="A296" s="233"/>
      <c r="B296" s="239"/>
      <c r="C296" s="170"/>
      <c r="D296" s="196"/>
      <c r="E296" s="1630"/>
      <c r="F296" s="825"/>
    </row>
    <row r="297" spans="1:6">
      <c r="A297" s="233"/>
      <c r="B297" s="239"/>
      <c r="C297" s="170"/>
      <c r="D297" s="196"/>
      <c r="E297" s="1630"/>
      <c r="F297" s="825"/>
    </row>
    <row r="298" spans="1:6">
      <c r="A298" s="233"/>
      <c r="B298" s="239"/>
      <c r="C298" s="170"/>
      <c r="D298" s="196"/>
      <c r="E298" s="1630"/>
      <c r="F298" s="825"/>
    </row>
    <row r="299" spans="1:6">
      <c r="A299" s="233"/>
      <c r="B299" s="239"/>
      <c r="C299" s="170"/>
      <c r="D299" s="196"/>
      <c r="E299" s="1630"/>
      <c r="F299" s="825"/>
    </row>
    <row r="300" spans="1:6">
      <c r="A300" s="233"/>
      <c r="B300" s="239"/>
      <c r="C300" s="170"/>
      <c r="D300" s="196"/>
      <c r="E300" s="1630"/>
      <c r="F300" s="825"/>
    </row>
    <row r="301" spans="1:6">
      <c r="A301" s="233"/>
      <c r="B301" s="239"/>
      <c r="C301" s="170"/>
      <c r="D301" s="196"/>
      <c r="E301" s="1630"/>
      <c r="F301" s="825"/>
    </row>
    <row r="302" spans="1:6">
      <c r="A302" s="233"/>
      <c r="B302" s="239"/>
      <c r="C302" s="170"/>
      <c r="D302" s="196"/>
      <c r="E302" s="1630"/>
      <c r="F302" s="825"/>
    </row>
    <row r="303" spans="1:6">
      <c r="A303" s="233"/>
      <c r="B303" s="239"/>
      <c r="C303" s="170"/>
      <c r="D303" s="196"/>
      <c r="E303" s="1630"/>
      <c r="F303" s="825"/>
    </row>
    <row r="304" spans="1:6">
      <c r="A304" s="233"/>
      <c r="B304" s="239"/>
      <c r="C304" s="170"/>
      <c r="D304" s="196"/>
      <c r="E304" s="1630"/>
      <c r="F304" s="825"/>
    </row>
    <row r="305" spans="1:6">
      <c r="A305" s="233"/>
      <c r="B305" s="239"/>
      <c r="C305" s="170"/>
      <c r="D305" s="203"/>
      <c r="E305" s="1630"/>
      <c r="F305" s="825"/>
    </row>
    <row r="306" spans="1:6">
      <c r="A306" s="233"/>
      <c r="B306" s="239"/>
      <c r="C306" s="170"/>
      <c r="D306" s="203"/>
      <c r="E306" s="1630"/>
      <c r="F306" s="825"/>
    </row>
    <row r="307" spans="1:6">
      <c r="A307" s="233"/>
      <c r="B307" s="239"/>
      <c r="C307" s="170"/>
      <c r="D307" s="203"/>
      <c r="E307" s="1630"/>
      <c r="F307" s="825"/>
    </row>
    <row r="308" spans="1:6">
      <c r="A308" s="233"/>
      <c r="B308" s="239"/>
      <c r="C308" s="170"/>
      <c r="D308" s="203"/>
      <c r="E308" s="1630"/>
      <c r="F308" s="825"/>
    </row>
    <row r="309" spans="1:6">
      <c r="A309" s="233"/>
      <c r="B309" s="239"/>
      <c r="C309" s="170"/>
      <c r="D309" s="203"/>
      <c r="E309" s="1630"/>
      <c r="F309" s="825"/>
    </row>
    <row r="310" spans="1:6">
      <c r="A310" s="233"/>
      <c r="B310" s="239"/>
      <c r="C310" s="170"/>
      <c r="D310" s="203"/>
      <c r="E310" s="1630"/>
      <c r="F310" s="825"/>
    </row>
    <row r="311" spans="1:6">
      <c r="A311" s="233"/>
      <c r="B311" s="239"/>
      <c r="C311" s="170"/>
      <c r="D311" s="203"/>
      <c r="E311" s="1630"/>
      <c r="F311" s="825"/>
    </row>
    <row r="312" spans="1:6">
      <c r="A312" s="233"/>
      <c r="B312" s="239"/>
      <c r="C312" s="170"/>
      <c r="D312" s="203"/>
      <c r="E312" s="1630"/>
      <c r="F312" s="825"/>
    </row>
    <row r="313" spans="1:6">
      <c r="A313" s="1379"/>
      <c r="B313" s="1392"/>
      <c r="C313" s="1393"/>
      <c r="D313" s="1458"/>
      <c r="E313" s="1665" t="s">
        <v>71</v>
      </c>
      <c r="F313" s="1634">
        <f>SUM(F244:F312)</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4" manualBreakCount="4">
    <brk id="61" max="5" man="1"/>
    <brk id="123" max="5" man="1"/>
    <brk id="187" max="5" man="1"/>
    <brk id="24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5:I16"/>
  <sheetViews>
    <sheetView view="pageBreakPreview" zoomScale="60" zoomScaleNormal="100" workbookViewId="0">
      <selection activeCell="A16" sqref="A16:I16"/>
    </sheetView>
  </sheetViews>
  <sheetFormatPr defaultRowHeight="15"/>
  <sheetData>
    <row r="15" spans="1:9" ht="26.25">
      <c r="D15" s="1766" t="s">
        <v>1759</v>
      </c>
    </row>
    <row r="16" spans="1:9" ht="55.5" customHeight="1">
      <c r="A16" s="3420" t="s">
        <v>1760</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7"/>
  <sheetViews>
    <sheetView showGridLines="0" view="pageBreakPreview" zoomScaleNormal="100" zoomScaleSheetLayoutView="100" workbookViewId="0">
      <selection activeCell="J11" sqref="J11"/>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92" customWidth="1"/>
    <col min="6" max="6" width="16.7109375" style="892" customWidth="1"/>
    <col min="7" max="7" width="15" style="2" bestFit="1" customWidth="1"/>
    <col min="8" max="8" width="13.42578125" style="2" customWidth="1"/>
    <col min="9"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264" width="13.42578125" style="2" customWidth="1"/>
    <col min="265"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520" width="13.42578125" style="2" customWidth="1"/>
    <col min="521"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776" width="13.42578125" style="2" customWidth="1"/>
    <col min="777"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032" width="13.42578125" style="2" customWidth="1"/>
    <col min="1033"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288" width="13.42578125" style="2" customWidth="1"/>
    <col min="1289"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544" width="13.42578125" style="2" customWidth="1"/>
    <col min="1545"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1800" width="13.42578125" style="2" customWidth="1"/>
    <col min="1801"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056" width="13.42578125" style="2" customWidth="1"/>
    <col min="2057"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312" width="13.42578125" style="2" customWidth="1"/>
    <col min="2313"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568" width="13.42578125" style="2" customWidth="1"/>
    <col min="2569"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2824" width="13.42578125" style="2" customWidth="1"/>
    <col min="2825"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080" width="13.42578125" style="2" customWidth="1"/>
    <col min="3081"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336" width="13.42578125" style="2" customWidth="1"/>
    <col min="3337"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592" width="13.42578125" style="2" customWidth="1"/>
    <col min="3593"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3848" width="13.42578125" style="2" customWidth="1"/>
    <col min="3849"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104" width="13.42578125" style="2" customWidth="1"/>
    <col min="4105"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360" width="13.42578125" style="2" customWidth="1"/>
    <col min="4361"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616" width="13.42578125" style="2" customWidth="1"/>
    <col min="4617"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4872" width="13.42578125" style="2" customWidth="1"/>
    <col min="4873"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128" width="13.42578125" style="2" customWidth="1"/>
    <col min="5129"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384" width="13.42578125" style="2" customWidth="1"/>
    <col min="5385"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640" width="13.42578125" style="2" customWidth="1"/>
    <col min="5641"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5896" width="13.42578125" style="2" customWidth="1"/>
    <col min="5897"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152" width="13.42578125" style="2" customWidth="1"/>
    <col min="6153"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408" width="13.42578125" style="2" customWidth="1"/>
    <col min="6409"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664" width="13.42578125" style="2" customWidth="1"/>
    <col min="6665"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6920" width="13.42578125" style="2" customWidth="1"/>
    <col min="6921"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176" width="13.42578125" style="2" customWidth="1"/>
    <col min="7177"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432" width="13.42578125" style="2" customWidth="1"/>
    <col min="7433"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688" width="13.42578125" style="2" customWidth="1"/>
    <col min="7689"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7944" width="13.42578125" style="2" customWidth="1"/>
    <col min="7945"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200" width="13.42578125" style="2" customWidth="1"/>
    <col min="8201"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456" width="13.42578125" style="2" customWidth="1"/>
    <col min="8457"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712" width="13.42578125" style="2" customWidth="1"/>
    <col min="8713"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8968" width="13.42578125" style="2" customWidth="1"/>
    <col min="8969"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224" width="13.42578125" style="2" customWidth="1"/>
    <col min="9225"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480" width="13.42578125" style="2" customWidth="1"/>
    <col min="9481"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736" width="13.42578125" style="2" customWidth="1"/>
    <col min="9737"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9992" width="13.42578125" style="2" customWidth="1"/>
    <col min="9993"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248" width="13.42578125" style="2" customWidth="1"/>
    <col min="10249"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504" width="13.42578125" style="2" customWidth="1"/>
    <col min="10505"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0760" width="13.42578125" style="2" customWidth="1"/>
    <col min="10761"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016" width="13.42578125" style="2" customWidth="1"/>
    <col min="11017"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272" width="13.42578125" style="2" customWidth="1"/>
    <col min="11273"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528" width="13.42578125" style="2" customWidth="1"/>
    <col min="11529"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1784" width="13.42578125" style="2" customWidth="1"/>
    <col min="11785"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040" width="13.42578125" style="2" customWidth="1"/>
    <col min="12041"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296" width="13.42578125" style="2" customWidth="1"/>
    <col min="12297"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552" width="13.42578125" style="2" customWidth="1"/>
    <col min="12553"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2808" width="13.42578125" style="2" customWidth="1"/>
    <col min="12809"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064" width="13.42578125" style="2" customWidth="1"/>
    <col min="13065"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320" width="13.42578125" style="2" customWidth="1"/>
    <col min="13321"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576" width="13.42578125" style="2" customWidth="1"/>
    <col min="13577"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3832" width="13.42578125" style="2" customWidth="1"/>
    <col min="13833"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088" width="13.42578125" style="2" customWidth="1"/>
    <col min="14089"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344" width="13.42578125" style="2" customWidth="1"/>
    <col min="14345"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600" width="13.42578125" style="2" customWidth="1"/>
    <col min="14601"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4856" width="13.42578125" style="2" customWidth="1"/>
    <col min="14857"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112" width="13.42578125" style="2" customWidth="1"/>
    <col min="15113"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368" width="13.42578125" style="2" customWidth="1"/>
    <col min="15369"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624" width="13.42578125" style="2" customWidth="1"/>
    <col min="15625"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5880" width="13.42578125" style="2" customWidth="1"/>
    <col min="15881"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136" width="13.42578125" style="2" customWidth="1"/>
    <col min="16137"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621" t="s">
        <v>2527</v>
      </c>
      <c r="E2" s="421"/>
      <c r="F2" s="421"/>
      <c r="G2" s="1"/>
    </row>
    <row r="3" spans="1:7" ht="20.100000000000001" customHeight="1">
      <c r="A3" s="5" t="s">
        <v>1644</v>
      </c>
      <c r="B3" s="57"/>
      <c r="C3" s="87"/>
      <c r="D3" s="87"/>
      <c r="E3" s="747"/>
      <c r="F3" s="747"/>
      <c r="G3" s="89"/>
    </row>
    <row r="4" spans="1:7" ht="20.100000000000001" customHeight="1">
      <c r="A4" s="5" t="s">
        <v>1645</v>
      </c>
      <c r="B4" s="57"/>
      <c r="C4" s="87"/>
      <c r="D4" s="87"/>
      <c r="E4" s="747"/>
      <c r="F4" s="747"/>
      <c r="G4" s="90"/>
    </row>
    <row r="5" spans="1:7" ht="13.15" customHeight="1">
      <c r="A5" s="87"/>
      <c r="B5" s="57"/>
      <c r="C5" s="87"/>
      <c r="D5" s="87"/>
      <c r="E5" s="748"/>
      <c r="F5" s="748"/>
      <c r="G5" s="11"/>
    </row>
    <row r="6" spans="1:7">
      <c r="A6" s="12" t="s">
        <v>1</v>
      </c>
      <c r="B6" s="12" t="s">
        <v>2</v>
      </c>
      <c r="C6" s="12" t="s">
        <v>3</v>
      </c>
      <c r="D6" s="13" t="s">
        <v>4</v>
      </c>
      <c r="E6" s="751" t="s">
        <v>5</v>
      </c>
      <c r="F6" s="752" t="s">
        <v>6</v>
      </c>
      <c r="G6" s="16"/>
    </row>
    <row r="7" spans="1:7">
      <c r="A7" s="17"/>
      <c r="B7" s="18"/>
      <c r="C7" s="17"/>
      <c r="D7" s="19"/>
      <c r="E7" s="757" t="s">
        <v>160</v>
      </c>
      <c r="F7" s="758" t="s">
        <v>160</v>
      </c>
      <c r="G7" s="16"/>
    </row>
    <row r="8" spans="1:7">
      <c r="A8" s="174"/>
      <c r="B8" s="187"/>
      <c r="C8" s="174"/>
      <c r="D8" s="174"/>
      <c r="E8" s="759"/>
      <c r="F8" s="759"/>
      <c r="G8" s="242"/>
    </row>
    <row r="9" spans="1:7">
      <c r="A9" s="154"/>
      <c r="B9" s="163" t="s">
        <v>161</v>
      </c>
      <c r="C9" s="154"/>
      <c r="D9" s="760"/>
      <c r="E9" s="761"/>
      <c r="F9" s="762"/>
      <c r="G9" s="763"/>
    </row>
    <row r="10" spans="1:7">
      <c r="A10" s="154"/>
      <c r="B10" s="406"/>
      <c r="C10" s="154"/>
      <c r="D10" s="760"/>
      <c r="E10" s="761"/>
      <c r="F10" s="762"/>
      <c r="G10" s="73"/>
    </row>
    <row r="11" spans="1:7" ht="51">
      <c r="A11" s="893"/>
      <c r="B11" s="338" t="s">
        <v>2671</v>
      </c>
      <c r="C11" s="332"/>
      <c r="D11" s="894"/>
      <c r="E11" s="761"/>
      <c r="F11" s="762"/>
      <c r="G11" s="73"/>
    </row>
    <row r="12" spans="1:7">
      <c r="A12" s="893"/>
      <c r="B12" s="895"/>
      <c r="C12" s="332"/>
      <c r="D12" s="894"/>
      <c r="E12" s="761">
        <v>0</v>
      </c>
      <c r="F12" s="762"/>
      <c r="G12" s="73"/>
    </row>
    <row r="13" spans="1:7">
      <c r="A13" s="1666"/>
      <c r="B13" s="1667" t="s">
        <v>166</v>
      </c>
      <c r="C13" s="898"/>
      <c r="D13" s="1668"/>
      <c r="E13" s="909"/>
      <c r="F13" s="909"/>
      <c r="G13" s="73"/>
    </row>
    <row r="14" spans="1:7">
      <c r="A14" s="1666"/>
      <c r="B14" s="1669"/>
      <c r="C14" s="898"/>
      <c r="D14" s="1668"/>
      <c r="E14" s="909"/>
      <c r="F14" s="909"/>
      <c r="G14" s="73"/>
    </row>
    <row r="15" spans="1:7">
      <c r="A15" s="1666"/>
      <c r="B15" s="1667" t="s">
        <v>277</v>
      </c>
      <c r="C15" s="898"/>
      <c r="D15" s="1668"/>
      <c r="E15" s="909"/>
      <c r="F15" s="909"/>
      <c r="G15" s="73"/>
    </row>
    <row r="16" spans="1:7">
      <c r="A16" s="1666"/>
      <c r="B16" s="1667"/>
      <c r="C16" s="898"/>
      <c r="D16" s="1668"/>
      <c r="E16" s="909"/>
      <c r="F16" s="909"/>
      <c r="G16" s="73"/>
    </row>
    <row r="17" spans="1:7">
      <c r="A17" s="1666"/>
      <c r="B17" s="1670" t="s">
        <v>278</v>
      </c>
      <c r="C17" s="898"/>
      <c r="D17" s="1033"/>
      <c r="E17" s="909"/>
      <c r="F17" s="909"/>
      <c r="G17" s="73"/>
    </row>
    <row r="18" spans="1:7">
      <c r="A18" s="1666"/>
      <c r="B18" s="1670"/>
      <c r="C18" s="898"/>
      <c r="D18" s="1668"/>
      <c r="E18" s="909"/>
      <c r="F18" s="909"/>
      <c r="G18" s="73"/>
    </row>
    <row r="19" spans="1:7" ht="25.5">
      <c r="A19" s="1666"/>
      <c r="B19" s="1671" t="s">
        <v>1374</v>
      </c>
      <c r="C19" s="898"/>
      <c r="D19" s="1668"/>
      <c r="E19" s="909"/>
      <c r="F19" s="909"/>
      <c r="G19" s="73"/>
    </row>
    <row r="20" spans="1:7">
      <c r="A20" s="1666"/>
      <c r="B20" s="1669"/>
      <c r="C20" s="898"/>
      <c r="D20" s="1668"/>
      <c r="E20" s="909"/>
      <c r="F20" s="909"/>
      <c r="G20" s="73"/>
    </row>
    <row r="21" spans="1:7">
      <c r="A21" s="1666" t="s">
        <v>485</v>
      </c>
      <c r="B21" s="1672" t="s">
        <v>490</v>
      </c>
      <c r="C21" s="898" t="s">
        <v>88</v>
      </c>
      <c r="D21" s="1033">
        <v>82.802000000000007</v>
      </c>
      <c r="E21" s="909"/>
      <c r="F21" s="1189">
        <f>E21*D21</f>
        <v>0</v>
      </c>
      <c r="G21" s="73"/>
    </row>
    <row r="22" spans="1:7">
      <c r="A22" s="1666" t="s">
        <v>486</v>
      </c>
      <c r="B22" s="1672" t="s">
        <v>1102</v>
      </c>
      <c r="C22" s="898" t="s">
        <v>88</v>
      </c>
      <c r="D22" s="1033">
        <v>66.23</v>
      </c>
      <c r="E22" s="909"/>
      <c r="F22" s="1189">
        <f>E22*D22</f>
        <v>0</v>
      </c>
      <c r="G22" s="73"/>
    </row>
    <row r="23" spans="1:7">
      <c r="A23" s="1666"/>
      <c r="B23" s="1672"/>
      <c r="C23" s="898"/>
      <c r="D23" s="1033"/>
      <c r="E23" s="909"/>
      <c r="F23" s="1189"/>
      <c r="G23" s="73"/>
    </row>
    <row r="24" spans="1:7">
      <c r="A24" s="1666"/>
      <c r="B24" s="1670" t="s">
        <v>282</v>
      </c>
      <c r="C24" s="898"/>
      <c r="D24" s="1033"/>
      <c r="E24" s="1034"/>
      <c r="F24" s="1189"/>
      <c r="G24" s="73"/>
    </row>
    <row r="25" spans="1:7">
      <c r="A25" s="1666"/>
      <c r="B25" s="1670"/>
      <c r="C25" s="898"/>
      <c r="D25" s="1033"/>
      <c r="E25" s="1034"/>
      <c r="F25" s="1189"/>
      <c r="G25" s="73"/>
    </row>
    <row r="26" spans="1:7" ht="25.5">
      <c r="A26" s="1666"/>
      <c r="B26" s="1673" t="s">
        <v>488</v>
      </c>
      <c r="C26" s="898"/>
      <c r="D26" s="1033"/>
      <c r="E26" s="1034"/>
      <c r="F26" s="1189"/>
      <c r="G26" s="73"/>
    </row>
    <row r="27" spans="1:7">
      <c r="A27" s="1666"/>
      <c r="B27" s="1669"/>
      <c r="C27" s="898"/>
      <c r="D27" s="1033"/>
      <c r="E27" s="1034"/>
      <c r="F27" s="1189"/>
      <c r="G27" s="73"/>
    </row>
    <row r="28" spans="1:7">
      <c r="A28" s="1666" t="s">
        <v>489</v>
      </c>
      <c r="B28" s="1672" t="s">
        <v>490</v>
      </c>
      <c r="C28" s="898" t="s">
        <v>88</v>
      </c>
      <c r="D28" s="1033">
        <v>3.1</v>
      </c>
      <c r="E28" s="1034"/>
      <c r="F28" s="1189">
        <f>E28*D28</f>
        <v>0</v>
      </c>
      <c r="G28" s="73"/>
    </row>
    <row r="29" spans="1:7">
      <c r="A29" s="1666"/>
      <c r="B29" s="1674"/>
      <c r="C29" s="898"/>
      <c r="D29" s="1033"/>
      <c r="E29" s="1034"/>
      <c r="F29" s="1189"/>
      <c r="G29" s="73"/>
    </row>
    <row r="30" spans="1:7">
      <c r="A30" s="1666"/>
      <c r="B30" s="1675" t="s">
        <v>284</v>
      </c>
      <c r="C30" s="898"/>
      <c r="D30" s="1033"/>
      <c r="E30" s="1034"/>
      <c r="F30" s="1189"/>
      <c r="G30" s="73"/>
    </row>
    <row r="31" spans="1:7">
      <c r="A31" s="1666"/>
      <c r="B31" s="1672"/>
      <c r="C31" s="898"/>
      <c r="D31" s="1033"/>
      <c r="E31" s="1034"/>
      <c r="F31" s="1189"/>
      <c r="G31" s="73"/>
    </row>
    <row r="32" spans="1:7">
      <c r="A32" s="1666"/>
      <c r="B32" s="1676" t="s">
        <v>492</v>
      </c>
      <c r="C32" s="898"/>
      <c r="D32" s="1033"/>
      <c r="E32" s="1034"/>
      <c r="F32" s="1189"/>
      <c r="G32" s="73"/>
    </row>
    <row r="33" spans="1:7">
      <c r="A33" s="1666"/>
      <c r="B33" s="1676"/>
      <c r="C33" s="898"/>
      <c r="D33" s="1033"/>
      <c r="E33" s="1034"/>
      <c r="F33" s="1189"/>
      <c r="G33" s="73"/>
    </row>
    <row r="34" spans="1:7" ht="25.5">
      <c r="A34" s="1666"/>
      <c r="B34" s="1671" t="s">
        <v>493</v>
      </c>
      <c r="C34" s="898"/>
      <c r="D34" s="1033"/>
      <c r="E34" s="1034"/>
      <c r="F34" s="1189"/>
      <c r="G34" s="73"/>
    </row>
    <row r="35" spans="1:7">
      <c r="A35" s="1666"/>
      <c r="B35" s="1672"/>
      <c r="C35" s="898"/>
      <c r="D35" s="1033"/>
      <c r="E35" s="1034"/>
      <c r="F35" s="1189"/>
      <c r="G35" s="73"/>
    </row>
    <row r="36" spans="1:7" ht="25.5">
      <c r="A36" s="1677" t="s">
        <v>494</v>
      </c>
      <c r="B36" s="1627" t="s">
        <v>495</v>
      </c>
      <c r="C36" s="898" t="s">
        <v>96</v>
      </c>
      <c r="D36" s="1033">
        <v>23.88</v>
      </c>
      <c r="E36" s="1034"/>
      <c r="F36" s="1189">
        <f>E36*D36</f>
        <v>0</v>
      </c>
      <c r="G36" s="73"/>
    </row>
    <row r="37" spans="1:7">
      <c r="A37" s="1677"/>
      <c r="B37" s="1627"/>
      <c r="C37" s="898"/>
      <c r="D37" s="1033"/>
      <c r="E37" s="1034"/>
      <c r="F37" s="1189"/>
      <c r="G37" s="73"/>
    </row>
    <row r="38" spans="1:7" ht="25.5">
      <c r="A38" s="1677" t="s">
        <v>496</v>
      </c>
      <c r="B38" s="1627" t="s">
        <v>290</v>
      </c>
      <c r="C38" s="898" t="s">
        <v>96</v>
      </c>
      <c r="D38" s="1033">
        <v>8.1</v>
      </c>
      <c r="E38" s="1034"/>
      <c r="F38" s="1189">
        <f>E38*D38</f>
        <v>0</v>
      </c>
      <c r="G38" s="73"/>
    </row>
    <row r="39" spans="1:7">
      <c r="A39" s="1047"/>
      <c r="B39" s="1627"/>
      <c r="C39" s="1503"/>
      <c r="D39" s="1678"/>
      <c r="E39" s="1034"/>
      <c r="F39" s="1189"/>
      <c r="G39" s="73"/>
    </row>
    <row r="40" spans="1:7">
      <c r="A40" s="1047"/>
      <c r="B40" s="1679" t="s">
        <v>285</v>
      </c>
      <c r="C40" s="898"/>
      <c r="D40" s="1033"/>
      <c r="E40" s="1034"/>
      <c r="F40" s="1189"/>
      <c r="G40" s="73"/>
    </row>
    <row r="41" spans="1:7">
      <c r="A41" s="1047"/>
      <c r="B41" s="1679"/>
      <c r="C41" s="898"/>
      <c r="D41" s="1033"/>
      <c r="E41" s="1034"/>
      <c r="F41" s="1189"/>
      <c r="G41" s="73"/>
    </row>
    <row r="42" spans="1:7" ht="25.5">
      <c r="A42" s="1047"/>
      <c r="B42" s="1635" t="s">
        <v>497</v>
      </c>
      <c r="C42" s="898"/>
      <c r="D42" s="1033"/>
      <c r="E42" s="1034"/>
      <c r="F42" s="1189"/>
      <c r="G42" s="73"/>
    </row>
    <row r="43" spans="1:7">
      <c r="A43" s="1047"/>
      <c r="B43" s="1627"/>
      <c r="C43" s="898"/>
      <c r="D43" s="1033"/>
      <c r="E43" s="1034"/>
      <c r="F43" s="1189"/>
      <c r="G43" s="73"/>
    </row>
    <row r="44" spans="1:7" ht="25.5">
      <c r="A44" s="1677" t="s">
        <v>287</v>
      </c>
      <c r="B44" s="1627" t="s">
        <v>495</v>
      </c>
      <c r="C44" s="898" t="s">
        <v>96</v>
      </c>
      <c r="D44" s="1033">
        <v>85.63</v>
      </c>
      <c r="E44" s="1034"/>
      <c r="F44" s="1189">
        <f>E44*D44</f>
        <v>0</v>
      </c>
      <c r="G44" s="73"/>
    </row>
    <row r="45" spans="1:7">
      <c r="A45" s="1677"/>
      <c r="B45" s="1627"/>
      <c r="C45" s="898"/>
      <c r="D45" s="1033"/>
      <c r="E45" s="1034"/>
      <c r="F45" s="1189"/>
      <c r="G45" s="73"/>
    </row>
    <row r="46" spans="1:7" ht="25.5">
      <c r="A46" s="1677" t="s">
        <v>289</v>
      </c>
      <c r="B46" s="1627" t="s">
        <v>290</v>
      </c>
      <c r="C46" s="898" t="s">
        <v>96</v>
      </c>
      <c r="D46" s="1033">
        <v>13.07</v>
      </c>
      <c r="E46" s="1034"/>
      <c r="F46" s="1189">
        <f>E46*D46</f>
        <v>0</v>
      </c>
      <c r="G46" s="73"/>
    </row>
    <row r="47" spans="1:7">
      <c r="A47" s="1677"/>
      <c r="B47" s="1627"/>
      <c r="C47" s="898"/>
      <c r="D47" s="1033"/>
      <c r="E47" s="1034"/>
      <c r="F47" s="1189"/>
      <c r="G47" s="73"/>
    </row>
    <row r="48" spans="1:7">
      <c r="A48" s="1666"/>
      <c r="B48" s="1676" t="s">
        <v>291</v>
      </c>
      <c r="C48" s="1503"/>
      <c r="D48" s="1678"/>
      <c r="E48" s="1034"/>
      <c r="F48" s="1189"/>
      <c r="G48" s="73"/>
    </row>
    <row r="49" spans="1:8">
      <c r="A49" s="1666"/>
      <c r="B49" s="1676"/>
      <c r="C49" s="898"/>
      <c r="D49" s="1033"/>
      <c r="E49" s="1034"/>
      <c r="F49" s="1189"/>
      <c r="G49" s="73"/>
    </row>
    <row r="50" spans="1:8" ht="38.25">
      <c r="A50" s="1666"/>
      <c r="B50" s="1680" t="s">
        <v>1377</v>
      </c>
      <c r="C50" s="898"/>
      <c r="D50" s="1033"/>
      <c r="E50" s="1034"/>
      <c r="F50" s="1189"/>
      <c r="G50" s="73"/>
    </row>
    <row r="51" spans="1:8">
      <c r="A51" s="1666"/>
      <c r="B51" s="1672"/>
      <c r="C51" s="898"/>
      <c r="D51" s="1033"/>
      <c r="E51" s="1034"/>
      <c r="F51" s="1189"/>
      <c r="G51" s="73"/>
    </row>
    <row r="52" spans="1:8">
      <c r="A52" s="1666" t="s">
        <v>411</v>
      </c>
      <c r="B52" s="1681" t="s">
        <v>499</v>
      </c>
      <c r="C52" s="898" t="s">
        <v>88</v>
      </c>
      <c r="D52" s="1033">
        <v>172.92</v>
      </c>
      <c r="E52" s="1759"/>
      <c r="F52" s="1189">
        <f>E52*D52</f>
        <v>0</v>
      </c>
      <c r="G52" s="73"/>
    </row>
    <row r="53" spans="1:8">
      <c r="A53" s="1666" t="s">
        <v>294</v>
      </c>
      <c r="B53" s="1672" t="s">
        <v>282</v>
      </c>
      <c r="C53" s="898" t="s">
        <v>88</v>
      </c>
      <c r="D53" s="1033">
        <v>14.09</v>
      </c>
      <c r="E53" s="1759"/>
      <c r="F53" s="1189">
        <f>E53*D53</f>
        <v>0</v>
      </c>
      <c r="G53" s="73"/>
    </row>
    <row r="54" spans="1:8" ht="15">
      <c r="A54" s="1666"/>
      <c r="B54" s="1683"/>
      <c r="C54" s="1047"/>
      <c r="D54" s="1684"/>
      <c r="E54" s="1682"/>
      <c r="F54" s="1189"/>
      <c r="G54" s="73"/>
    </row>
    <row r="55" spans="1:8">
      <c r="A55" s="1677"/>
      <c r="B55" s="1627"/>
      <c r="C55" s="898"/>
      <c r="D55" s="1033"/>
      <c r="E55" s="1034"/>
      <c r="F55" s="1189"/>
      <c r="G55" s="73"/>
    </row>
    <row r="56" spans="1:8">
      <c r="A56" s="1677"/>
      <c r="B56" s="1627"/>
      <c r="C56" s="898"/>
      <c r="D56" s="1033"/>
      <c r="E56" s="1034"/>
      <c r="F56" s="1189"/>
      <c r="G56" s="73"/>
    </row>
    <row r="57" spans="1:8">
      <c r="A57" s="1685"/>
      <c r="B57" s="1672"/>
      <c r="C57" s="898"/>
      <c r="D57" s="1033"/>
      <c r="E57" s="1034"/>
      <c r="F57" s="1189"/>
      <c r="G57" s="73"/>
    </row>
    <row r="58" spans="1:8">
      <c r="A58" s="1685"/>
      <c r="B58" s="1672"/>
      <c r="C58" s="898"/>
      <c r="D58" s="1033"/>
      <c r="E58" s="1034"/>
      <c r="F58" s="1189"/>
      <c r="G58" s="73"/>
    </row>
    <row r="59" spans="1:8" s="57" customFormat="1">
      <c r="A59" s="1685"/>
      <c r="B59" s="1672"/>
      <c r="C59" s="898"/>
      <c r="D59" s="1033"/>
      <c r="E59" s="1034"/>
      <c r="F59" s="1189"/>
      <c r="G59" s="79"/>
      <c r="H59" s="2"/>
    </row>
    <row r="60" spans="1:8">
      <c r="A60" s="1685"/>
      <c r="B60" s="1672"/>
      <c r="C60" s="898"/>
      <c r="D60" s="1033"/>
      <c r="E60" s="1034"/>
      <c r="F60" s="1189"/>
      <c r="G60" s="73"/>
    </row>
    <row r="61" spans="1:8">
      <c r="A61" s="1685"/>
      <c r="B61" s="1672"/>
      <c r="C61" s="898"/>
      <c r="D61" s="1033"/>
      <c r="E61" s="1034"/>
      <c r="F61" s="1189"/>
      <c r="G61" s="73"/>
    </row>
    <row r="62" spans="1:8" s="57" customFormat="1">
      <c r="A62" s="1685"/>
      <c r="B62" s="1672"/>
      <c r="C62" s="898"/>
      <c r="D62" s="1033"/>
      <c r="E62" s="1034"/>
      <c r="F62" s="1189"/>
      <c r="G62" s="79"/>
      <c r="H62" s="2"/>
    </row>
    <row r="63" spans="1:8">
      <c r="A63" s="1686"/>
      <c r="B63" s="1687"/>
      <c r="C63" s="1688"/>
      <c r="D63" s="1689"/>
      <c r="E63" s="1690" t="s">
        <v>48</v>
      </c>
      <c r="F63" s="1691">
        <f>SUM(F8:F62)</f>
        <v>0</v>
      </c>
      <c r="G63" s="73"/>
    </row>
    <row r="64" spans="1:8" s="57" customFormat="1">
      <c r="A64" s="1666"/>
      <c r="B64" s="1672"/>
      <c r="C64" s="1503"/>
      <c r="D64" s="1678"/>
      <c r="E64" s="1034"/>
      <c r="F64" s="1189"/>
      <c r="G64" s="791"/>
      <c r="H64" s="2"/>
    </row>
    <row r="65" spans="1:8">
      <c r="A65" s="174"/>
      <c r="B65" s="175" t="s">
        <v>301</v>
      </c>
      <c r="C65" s="174"/>
      <c r="D65" s="177"/>
      <c r="E65" s="549"/>
      <c r="F65" s="549"/>
      <c r="G65" s="73"/>
    </row>
    <row r="66" spans="1:8" s="814" customFormat="1">
      <c r="A66" s="174"/>
      <c r="B66" s="181"/>
      <c r="C66" s="174"/>
      <c r="D66" s="177"/>
      <c r="E66" s="549"/>
      <c r="F66" s="549"/>
      <c r="G66" s="813"/>
      <c r="H66" s="2"/>
    </row>
    <row r="67" spans="1:8" s="814" customFormat="1">
      <c r="A67" s="174"/>
      <c r="B67" s="188" t="s">
        <v>167</v>
      </c>
      <c r="C67" s="174"/>
      <c r="D67" s="177"/>
      <c r="E67" s="549"/>
      <c r="F67" s="549"/>
      <c r="G67" s="813"/>
      <c r="H67" s="2"/>
    </row>
    <row r="68" spans="1:8" s="814" customFormat="1">
      <c r="A68" s="174"/>
      <c r="B68" s="188"/>
      <c r="C68" s="174"/>
      <c r="D68" s="177"/>
      <c r="E68" s="549"/>
      <c r="F68" s="549"/>
      <c r="G68" s="813"/>
      <c r="H68" s="2"/>
    </row>
    <row r="69" spans="1:8" s="814" customFormat="1" ht="25.5">
      <c r="A69" s="174"/>
      <c r="B69" s="199" t="s">
        <v>501</v>
      </c>
      <c r="C69" s="174"/>
      <c r="D69" s="177"/>
      <c r="E69" s="549"/>
      <c r="F69" s="549"/>
      <c r="G69" s="813"/>
      <c r="H69" s="2"/>
    </row>
    <row r="70" spans="1:8" s="814" customFormat="1">
      <c r="A70" s="174"/>
      <c r="B70" s="187"/>
      <c r="C70" s="174"/>
      <c r="D70" s="177"/>
      <c r="E70" s="549"/>
      <c r="F70" s="549"/>
      <c r="G70" s="813"/>
      <c r="H70" s="2"/>
    </row>
    <row r="71" spans="1:8" s="814" customFormat="1" ht="25.5">
      <c r="A71" s="174" t="s">
        <v>1330</v>
      </c>
      <c r="B71" s="187" t="s">
        <v>298</v>
      </c>
      <c r="C71" s="174" t="s">
        <v>88</v>
      </c>
      <c r="D71" s="274">
        <v>27.51</v>
      </c>
      <c r="E71" s="549"/>
      <c r="F71" s="549">
        <f>D71*E71</f>
        <v>0</v>
      </c>
      <c r="G71" s="813"/>
      <c r="H71" s="2"/>
    </row>
    <row r="72" spans="1:8">
      <c r="A72" s="247"/>
      <c r="B72" s="181"/>
      <c r="C72" s="174"/>
      <c r="D72" s="274"/>
      <c r="E72" s="549"/>
      <c r="F72" s="549"/>
      <c r="G72" s="73"/>
    </row>
    <row r="73" spans="1:8" ht="25.5">
      <c r="A73" s="174" t="s">
        <v>299</v>
      </c>
      <c r="B73" s="187" t="s">
        <v>502</v>
      </c>
      <c r="C73" s="174" t="s">
        <v>88</v>
      </c>
      <c r="D73" s="274">
        <v>25.68</v>
      </c>
      <c r="E73" s="549"/>
      <c r="F73" s="549">
        <f>D73*E73</f>
        <v>0</v>
      </c>
      <c r="G73" s="73"/>
    </row>
    <row r="74" spans="1:8" ht="15">
      <c r="A74" s="1666"/>
      <c r="B74" s="1683"/>
      <c r="C74" s="1047"/>
      <c r="D74" s="1692"/>
      <c r="E74" s="1682"/>
      <c r="F74" s="1189"/>
      <c r="G74" s="73"/>
    </row>
    <row r="75" spans="1:8">
      <c r="A75" s="1666"/>
      <c r="B75" s="1675" t="s">
        <v>306</v>
      </c>
      <c r="C75" s="898"/>
      <c r="D75" s="1033"/>
      <c r="E75" s="1034"/>
      <c r="F75" s="1189"/>
      <c r="G75" s="73"/>
    </row>
    <row r="76" spans="1:8">
      <c r="A76" s="1666"/>
      <c r="B76" s="1672"/>
      <c r="C76" s="898"/>
      <c r="D76" s="1033"/>
      <c r="E76" s="1034"/>
      <c r="F76" s="1189"/>
      <c r="G76" s="73"/>
    </row>
    <row r="77" spans="1:8">
      <c r="A77" s="1666"/>
      <c r="B77" s="1675" t="s">
        <v>307</v>
      </c>
      <c r="C77" s="898"/>
      <c r="D77" s="1033"/>
      <c r="E77" s="1034"/>
      <c r="F77" s="1189"/>
      <c r="G77" s="73"/>
    </row>
    <row r="78" spans="1:8">
      <c r="A78" s="1666"/>
      <c r="B78" s="1672"/>
      <c r="C78" s="898"/>
      <c r="D78" s="1033"/>
      <c r="E78" s="1034"/>
      <c r="F78" s="1189"/>
      <c r="G78" s="73"/>
    </row>
    <row r="79" spans="1:8">
      <c r="A79" s="1666"/>
      <c r="B79" s="1676" t="s">
        <v>168</v>
      </c>
      <c r="C79" s="898"/>
      <c r="D79" s="1033"/>
      <c r="E79" s="1034"/>
      <c r="F79" s="1189"/>
      <c r="G79" s="73"/>
    </row>
    <row r="80" spans="1:8" s="130" customFormat="1">
      <c r="A80" s="1666"/>
      <c r="B80" s="1676"/>
      <c r="C80" s="898"/>
      <c r="D80" s="1033"/>
      <c r="E80" s="1034"/>
      <c r="F80" s="1189"/>
      <c r="G80" s="828"/>
    </row>
    <row r="81" spans="1:7" s="130" customFormat="1">
      <c r="A81" s="1666"/>
      <c r="B81" s="1670" t="s">
        <v>309</v>
      </c>
      <c r="C81" s="898"/>
      <c r="D81" s="1033"/>
      <c r="E81" s="1034"/>
      <c r="F81" s="1189"/>
      <c r="G81" s="828"/>
    </row>
    <row r="82" spans="1:7">
      <c r="A82" s="1666"/>
      <c r="B82" s="1670"/>
      <c r="C82" s="898"/>
      <c r="D82" s="1033"/>
      <c r="E82" s="1034"/>
      <c r="F82" s="1189"/>
      <c r="G82" s="63"/>
    </row>
    <row r="83" spans="1:7" ht="38.25">
      <c r="A83" s="1666"/>
      <c r="B83" s="1671" t="s">
        <v>1109</v>
      </c>
      <c r="C83" s="898"/>
      <c r="D83" s="1033"/>
      <c r="E83" s="1034"/>
      <c r="F83" s="1189"/>
      <c r="G83" s="73"/>
    </row>
    <row r="84" spans="1:7">
      <c r="A84" s="1666"/>
      <c r="B84" s="1672"/>
      <c r="C84" s="898"/>
      <c r="D84" s="1033"/>
      <c r="E84" s="1034"/>
      <c r="F84" s="1189"/>
      <c r="G84" s="73"/>
    </row>
    <row r="85" spans="1:7">
      <c r="A85" s="1666" t="s">
        <v>311</v>
      </c>
      <c r="B85" s="1672" t="s">
        <v>506</v>
      </c>
      <c r="C85" s="898" t="s">
        <v>88</v>
      </c>
      <c r="D85" s="1033">
        <v>4.72</v>
      </c>
      <c r="E85" s="909"/>
      <c r="F85" s="1189">
        <f>E85*D85</f>
        <v>0</v>
      </c>
      <c r="G85" s="73"/>
    </row>
    <row r="86" spans="1:7">
      <c r="A86" s="1666"/>
      <c r="B86" s="1669"/>
      <c r="C86" s="898"/>
      <c r="D86" s="1033"/>
      <c r="E86" s="1034"/>
      <c r="F86" s="1189"/>
      <c r="G86" s="73"/>
    </row>
    <row r="87" spans="1:7">
      <c r="A87" s="1666"/>
      <c r="B87" s="1670" t="s">
        <v>170</v>
      </c>
      <c r="C87" s="898"/>
      <c r="D87" s="1033"/>
      <c r="E87" s="1034"/>
      <c r="F87" s="1189"/>
      <c r="G87" s="73"/>
    </row>
    <row r="88" spans="1:7">
      <c r="A88" s="1666"/>
      <c r="B88" s="1670"/>
      <c r="C88" s="898"/>
      <c r="D88" s="1033"/>
      <c r="E88" s="1034"/>
      <c r="F88" s="1189"/>
      <c r="G88" s="73"/>
    </row>
    <row r="89" spans="1:7" ht="38.25">
      <c r="A89" s="1666"/>
      <c r="B89" s="1671" t="s">
        <v>1334</v>
      </c>
      <c r="C89" s="898"/>
      <c r="D89" s="1033"/>
      <c r="E89" s="1034"/>
      <c r="F89" s="1189"/>
      <c r="G89" s="73"/>
    </row>
    <row r="90" spans="1:7">
      <c r="A90" s="1666"/>
      <c r="B90" s="1672"/>
      <c r="C90" s="898"/>
      <c r="D90" s="1033"/>
      <c r="E90" s="1034"/>
      <c r="F90" s="1189"/>
      <c r="G90" s="73"/>
    </row>
    <row r="91" spans="1:7">
      <c r="A91" s="1666" t="s">
        <v>171</v>
      </c>
      <c r="B91" s="1672" t="s">
        <v>506</v>
      </c>
      <c r="C91" s="898" t="s">
        <v>88</v>
      </c>
      <c r="D91" s="1033">
        <v>45.82</v>
      </c>
      <c r="E91" s="909"/>
      <c r="F91" s="1189">
        <f>E91*D91</f>
        <v>0</v>
      </c>
      <c r="G91" s="73"/>
    </row>
    <row r="92" spans="1:7">
      <c r="A92" s="1666"/>
      <c r="B92" s="1669"/>
      <c r="C92" s="898"/>
      <c r="D92" s="1033"/>
      <c r="E92" s="1034"/>
      <c r="F92" s="1189"/>
      <c r="G92" s="73"/>
    </row>
    <row r="93" spans="1:7" s="130" customFormat="1">
      <c r="A93" s="1666"/>
      <c r="B93" s="1667" t="s">
        <v>313</v>
      </c>
      <c r="C93" s="898"/>
      <c r="D93" s="1033"/>
      <c r="E93" s="1034"/>
      <c r="F93" s="1189"/>
      <c r="G93" s="828"/>
    </row>
    <row r="94" spans="1:7" s="130" customFormat="1">
      <c r="A94" s="1666"/>
      <c r="B94" s="1669"/>
      <c r="C94" s="898"/>
      <c r="D94" s="1033"/>
      <c r="E94" s="1034"/>
      <c r="F94" s="1189"/>
      <c r="G94" s="828"/>
    </row>
    <row r="95" spans="1:7" s="130" customFormat="1">
      <c r="A95" s="1666"/>
      <c r="B95" s="1670" t="s">
        <v>314</v>
      </c>
      <c r="C95" s="898"/>
      <c r="D95" s="1033"/>
      <c r="E95" s="1034"/>
      <c r="F95" s="1189"/>
      <c r="G95" s="828"/>
    </row>
    <row r="96" spans="1:7" s="130" customFormat="1">
      <c r="A96" s="1666"/>
      <c r="B96" s="1670"/>
      <c r="C96" s="898"/>
      <c r="D96" s="1033"/>
      <c r="E96" s="1034"/>
      <c r="F96" s="1189"/>
      <c r="G96" s="828"/>
    </row>
    <row r="97" spans="1:7" s="130" customFormat="1" ht="25.5">
      <c r="A97" s="1666"/>
      <c r="B97" s="1673" t="s">
        <v>1335</v>
      </c>
      <c r="C97" s="898"/>
      <c r="D97" s="1033"/>
      <c r="E97" s="1034"/>
      <c r="F97" s="1189"/>
      <c r="G97" s="828"/>
    </row>
    <row r="98" spans="1:7" s="130" customFormat="1">
      <c r="A98" s="1666"/>
      <c r="B98" s="1672"/>
      <c r="C98" s="898"/>
      <c r="D98" s="1033"/>
      <c r="E98" s="1034"/>
      <c r="F98" s="1189"/>
      <c r="G98" s="828"/>
    </row>
    <row r="99" spans="1:7" s="130" customFormat="1">
      <c r="A99" s="1685" t="s">
        <v>315</v>
      </c>
      <c r="B99" s="1672" t="s">
        <v>316</v>
      </c>
      <c r="C99" s="898" t="s">
        <v>88</v>
      </c>
      <c r="D99" s="1033">
        <v>4.72</v>
      </c>
      <c r="E99" s="909"/>
      <c r="F99" s="1189">
        <f>E99*D99</f>
        <v>0</v>
      </c>
      <c r="G99" s="828"/>
    </row>
    <row r="100" spans="1:7" s="130" customFormat="1">
      <c r="A100" s="1685"/>
      <c r="B100" s="1672"/>
      <c r="C100" s="898"/>
      <c r="D100" s="1033"/>
      <c r="E100" s="909"/>
      <c r="F100" s="1189"/>
      <c r="G100" s="828"/>
    </row>
    <row r="101" spans="1:7" s="130" customFormat="1">
      <c r="A101" s="1666"/>
      <c r="B101" s="1676" t="s">
        <v>317</v>
      </c>
      <c r="C101" s="898"/>
      <c r="D101" s="1033"/>
      <c r="E101" s="1034"/>
      <c r="F101" s="1189"/>
      <c r="G101" s="828"/>
    </row>
    <row r="102" spans="1:7">
      <c r="A102" s="1666"/>
      <c r="B102" s="1676"/>
      <c r="C102" s="898"/>
      <c r="D102" s="1033"/>
      <c r="E102" s="1034"/>
      <c r="F102" s="1189"/>
      <c r="G102" s="63"/>
    </row>
    <row r="103" spans="1:7" ht="25.5">
      <c r="A103" s="1666"/>
      <c r="B103" s="354" t="s">
        <v>1646</v>
      </c>
      <c r="C103" s="898"/>
      <c r="D103" s="1033"/>
      <c r="E103" s="1034"/>
      <c r="F103" s="1189"/>
      <c r="G103" s="63"/>
    </row>
    <row r="104" spans="1:7">
      <c r="A104" s="1666"/>
      <c r="B104" s="1672"/>
      <c r="C104" s="898"/>
      <c r="D104" s="1033"/>
      <c r="E104" s="1034"/>
      <c r="F104" s="1189"/>
      <c r="G104" s="63"/>
    </row>
    <row r="105" spans="1:7">
      <c r="A105" s="1693" t="s">
        <v>359</v>
      </c>
      <c r="B105" s="1672" t="s">
        <v>358</v>
      </c>
      <c r="C105" s="898" t="s">
        <v>88</v>
      </c>
      <c r="D105" s="1033">
        <v>41.06</v>
      </c>
      <c r="E105" s="909"/>
      <c r="F105" s="1189">
        <f>E105*D105</f>
        <v>0</v>
      </c>
      <c r="G105" s="63"/>
    </row>
    <row r="106" spans="1:7">
      <c r="A106" s="1694"/>
      <c r="B106" s="1683"/>
      <c r="C106" s="1047"/>
      <c r="D106" s="1692"/>
      <c r="E106" s="909"/>
      <c r="F106" s="1189"/>
      <c r="G106" s="63"/>
    </row>
    <row r="107" spans="1:7">
      <c r="A107" s="106"/>
      <c r="B107" s="1695" t="s">
        <v>416</v>
      </c>
      <c r="C107" s="65"/>
      <c r="D107" s="105"/>
      <c r="E107" s="101"/>
      <c r="F107" s="1189"/>
      <c r="G107" s="63"/>
    </row>
    <row r="108" spans="1:7">
      <c r="A108" s="106"/>
      <c r="B108" s="70"/>
      <c r="C108" s="65"/>
      <c r="D108" s="105"/>
      <c r="E108" s="101"/>
      <c r="F108" s="549"/>
      <c r="G108" s="63"/>
    </row>
    <row r="109" spans="1:7">
      <c r="A109" s="247"/>
      <c r="B109" s="200" t="s">
        <v>323</v>
      </c>
      <c r="C109" s="174"/>
      <c r="D109" s="177"/>
      <c r="E109" s="549"/>
      <c r="F109" s="101"/>
      <c r="G109" s="63"/>
    </row>
    <row r="110" spans="1:7">
      <c r="A110" s="247"/>
      <c r="B110" s="200"/>
      <c r="C110" s="174"/>
      <c r="D110" s="177"/>
      <c r="E110" s="549"/>
      <c r="F110" s="141"/>
      <c r="G110" s="63"/>
    </row>
    <row r="111" spans="1:7" ht="25.5">
      <c r="A111" s="174"/>
      <c r="B111" s="354" t="s">
        <v>1577</v>
      </c>
      <c r="C111" s="174"/>
      <c r="D111" s="177"/>
      <c r="E111" s="549"/>
      <c r="F111" s="141"/>
      <c r="G111" s="63"/>
    </row>
    <row r="112" spans="1:7">
      <c r="A112" s="1696"/>
      <c r="B112" s="501"/>
      <c r="C112" s="82"/>
      <c r="D112" s="105"/>
      <c r="E112" s="141"/>
      <c r="F112" s="549"/>
      <c r="G112" s="63"/>
    </row>
    <row r="113" spans="1:7" ht="14.25">
      <c r="A113" s="1696" t="s">
        <v>324</v>
      </c>
      <c r="B113" s="70" t="s">
        <v>325</v>
      </c>
      <c r="C113" s="82" t="s">
        <v>88</v>
      </c>
      <c r="D113" s="500">
        <v>4.76</v>
      </c>
      <c r="E113" s="141"/>
      <c r="F113" s="1189">
        <f>E113*D113</f>
        <v>0</v>
      </c>
      <c r="G113" s="63"/>
    </row>
    <row r="114" spans="1:7">
      <c r="A114" s="1666"/>
      <c r="B114" s="1672"/>
      <c r="C114" s="898"/>
      <c r="D114" s="1033"/>
      <c r="E114" s="1034"/>
      <c r="F114" s="1189"/>
      <c r="G114" s="63"/>
    </row>
    <row r="115" spans="1:7">
      <c r="A115" s="1666"/>
      <c r="B115" s="1667" t="s">
        <v>172</v>
      </c>
      <c r="C115" s="898"/>
      <c r="D115" s="1033"/>
      <c r="E115" s="1034"/>
      <c r="F115" s="1189"/>
      <c r="G115" s="63"/>
    </row>
    <row r="116" spans="1:7">
      <c r="A116" s="1666"/>
      <c r="B116" s="1669"/>
      <c r="C116" s="898"/>
      <c r="D116" s="1033"/>
      <c r="E116" s="1034"/>
      <c r="F116" s="1189"/>
      <c r="G116" s="63"/>
    </row>
    <row r="117" spans="1:7">
      <c r="A117" s="1693"/>
      <c r="B117" s="179" t="s">
        <v>173</v>
      </c>
      <c r="C117" s="1697"/>
      <c r="D117" s="1698"/>
      <c r="E117" s="1699"/>
      <c r="F117" s="1699"/>
      <c r="G117" s="63"/>
    </row>
    <row r="118" spans="1:7">
      <c r="A118" s="545"/>
      <c r="B118" s="1051" t="s">
        <v>174</v>
      </c>
      <c r="C118" s="545"/>
      <c r="D118" s="1197"/>
      <c r="E118" s="1700"/>
      <c r="F118" s="1700"/>
      <c r="G118" s="63"/>
    </row>
    <row r="119" spans="1:7">
      <c r="A119" s="545"/>
      <c r="B119" s="1109" t="s">
        <v>326</v>
      </c>
      <c r="C119" s="545"/>
      <c r="D119" s="1197"/>
      <c r="E119" s="1700"/>
      <c r="F119" s="1700"/>
      <c r="G119" s="63"/>
    </row>
    <row r="120" spans="1:7">
      <c r="A120" s="545"/>
      <c r="B120" s="1109"/>
      <c r="C120" s="545"/>
      <c r="D120" s="1197"/>
      <c r="E120" s="1700"/>
      <c r="F120" s="1700"/>
      <c r="G120" s="63"/>
    </row>
    <row r="121" spans="1:7">
      <c r="A121" s="545" t="s">
        <v>175</v>
      </c>
      <c r="B121" s="907" t="s">
        <v>1647</v>
      </c>
      <c r="C121" s="545" t="s">
        <v>96</v>
      </c>
      <c r="D121" s="265">
        <v>8.56</v>
      </c>
      <c r="E121" s="1700"/>
      <c r="F121" s="1700">
        <f>D121*E121</f>
        <v>0</v>
      </c>
      <c r="G121" s="63"/>
    </row>
    <row r="122" spans="1:7">
      <c r="A122" s="1685"/>
      <c r="B122" s="1672"/>
      <c r="C122" s="898"/>
      <c r="D122" s="1033"/>
      <c r="E122" s="909"/>
      <c r="F122" s="1189"/>
      <c r="G122" s="63"/>
    </row>
    <row r="123" spans="1:7">
      <c r="A123" s="1686"/>
      <c r="B123" s="1687"/>
      <c r="C123" s="1688"/>
      <c r="D123" s="1689"/>
      <c r="E123" s="1690" t="s">
        <v>48</v>
      </c>
      <c r="F123" s="1691">
        <f>SUM(F64:F122)</f>
        <v>0</v>
      </c>
      <c r="G123" s="63"/>
    </row>
    <row r="124" spans="1:7">
      <c r="A124" s="1666"/>
      <c r="B124" s="1672"/>
      <c r="C124" s="898"/>
      <c r="D124" s="1033"/>
      <c r="E124" s="1034"/>
      <c r="F124" s="1189"/>
      <c r="G124" s="63"/>
    </row>
    <row r="125" spans="1:7">
      <c r="A125" s="174"/>
      <c r="B125" s="188" t="s">
        <v>176</v>
      </c>
      <c r="C125" s="174"/>
      <c r="D125" s="190"/>
      <c r="E125" s="1701"/>
      <c r="F125" s="1701"/>
      <c r="G125" s="63"/>
    </row>
    <row r="126" spans="1:7">
      <c r="A126" s="174"/>
      <c r="B126" s="189"/>
      <c r="C126" s="174"/>
      <c r="D126" s="190"/>
      <c r="E126" s="1701"/>
      <c r="F126" s="1701"/>
      <c r="G126" s="63"/>
    </row>
    <row r="127" spans="1:7">
      <c r="A127" s="174"/>
      <c r="B127" s="184" t="s">
        <v>177</v>
      </c>
      <c r="C127" s="174"/>
      <c r="D127" s="190"/>
      <c r="E127" s="1701"/>
      <c r="F127" s="1701"/>
      <c r="G127" s="63"/>
    </row>
    <row r="128" spans="1:7">
      <c r="A128" s="174"/>
      <c r="B128" s="184"/>
      <c r="C128" s="174"/>
      <c r="D128" s="190"/>
      <c r="E128" s="1701"/>
      <c r="F128" s="1701"/>
      <c r="G128" s="63"/>
    </row>
    <row r="129" spans="1:7">
      <c r="A129" s="174" t="s">
        <v>1529</v>
      </c>
      <c r="B129" s="187" t="s">
        <v>1648</v>
      </c>
      <c r="C129" s="174" t="s">
        <v>96</v>
      </c>
      <c r="D129" s="265">
        <v>16</v>
      </c>
      <c r="E129" s="1700"/>
      <c r="F129" s="1701">
        <f>D129*E129</f>
        <v>0</v>
      </c>
      <c r="G129" s="63"/>
    </row>
    <row r="130" spans="1:7">
      <c r="A130" s="174" t="s">
        <v>327</v>
      </c>
      <c r="B130" s="187" t="s">
        <v>1647</v>
      </c>
      <c r="C130" s="174" t="s">
        <v>96</v>
      </c>
      <c r="D130" s="265">
        <v>19.66</v>
      </c>
      <c r="E130" s="1700"/>
      <c r="F130" s="1701">
        <f>D130*E130</f>
        <v>0</v>
      </c>
      <c r="G130" s="63"/>
    </row>
    <row r="131" spans="1:7">
      <c r="A131" s="1693"/>
      <c r="B131" s="245"/>
      <c r="C131" s="1697"/>
      <c r="D131" s="1698"/>
      <c r="E131" s="1699"/>
      <c r="F131" s="1699"/>
      <c r="G131" s="63"/>
    </row>
    <row r="132" spans="1:7">
      <c r="A132" s="1693"/>
      <c r="B132" s="193" t="s">
        <v>178</v>
      </c>
      <c r="C132" s="1697"/>
      <c r="D132" s="1698"/>
      <c r="E132" s="1699"/>
      <c r="F132" s="1699"/>
    </row>
    <row r="133" spans="1:7">
      <c r="A133" s="1693"/>
      <c r="B133" s="353"/>
      <c r="C133" s="1697"/>
      <c r="D133" s="1698"/>
      <c r="E133" s="1699"/>
      <c r="F133" s="1699"/>
    </row>
    <row r="134" spans="1:7">
      <c r="A134" s="1693"/>
      <c r="B134" s="1702" t="s">
        <v>513</v>
      </c>
      <c r="C134" s="1697"/>
      <c r="D134" s="1698"/>
      <c r="E134" s="1699"/>
      <c r="F134" s="1699"/>
    </row>
    <row r="135" spans="1:7">
      <c r="A135" s="1693"/>
      <c r="B135" s="1703"/>
      <c r="C135" s="1697"/>
      <c r="D135" s="1698"/>
      <c r="E135" s="1699"/>
      <c r="F135" s="1699"/>
    </row>
    <row r="136" spans="1:7" ht="25.5">
      <c r="A136" s="1693"/>
      <c r="B136" s="180" t="s">
        <v>1690</v>
      </c>
      <c r="C136" s="1697"/>
      <c r="D136" s="1698"/>
      <c r="E136" s="1699"/>
      <c r="F136" s="1699"/>
    </row>
    <row r="137" spans="1:7">
      <c r="A137" s="1693"/>
      <c r="B137" s="353"/>
      <c r="C137" s="1697"/>
      <c r="D137" s="1698"/>
      <c r="E137" s="1699"/>
      <c r="F137" s="1699"/>
    </row>
    <row r="138" spans="1:7">
      <c r="A138" s="1693" t="s">
        <v>179</v>
      </c>
      <c r="B138" s="353" t="s">
        <v>514</v>
      </c>
      <c r="C138" s="1697" t="s">
        <v>86</v>
      </c>
      <c r="D138" s="265">
        <v>0.3332</v>
      </c>
      <c r="E138" s="1704"/>
      <c r="F138" s="1699">
        <f>D138*E138</f>
        <v>0</v>
      </c>
    </row>
    <row r="139" spans="1:7">
      <c r="A139" s="1694"/>
      <c r="B139" s="266"/>
      <c r="C139" s="1705"/>
      <c r="D139" s="481"/>
      <c r="E139" s="1706"/>
      <c r="F139" s="1706"/>
    </row>
    <row r="140" spans="1:7">
      <c r="A140" s="174"/>
      <c r="B140" s="188" t="s">
        <v>424</v>
      </c>
      <c r="C140" s="174"/>
      <c r="D140" s="190"/>
      <c r="E140" s="1701"/>
      <c r="F140" s="1701"/>
    </row>
    <row r="141" spans="1:7">
      <c r="A141" s="174"/>
      <c r="B141" s="189"/>
      <c r="C141" s="174"/>
      <c r="D141" s="190"/>
      <c r="E141" s="1701"/>
      <c r="F141" s="1701"/>
    </row>
    <row r="142" spans="1:7" ht="25.5">
      <c r="A142" s="174"/>
      <c r="B142" s="184" t="s">
        <v>1579</v>
      </c>
      <c r="C142" s="174"/>
      <c r="D142" s="190"/>
      <c r="E142" s="1701"/>
      <c r="F142" s="1701"/>
    </row>
    <row r="143" spans="1:7">
      <c r="A143" s="174"/>
      <c r="B143" s="189"/>
      <c r="C143" s="174"/>
      <c r="D143" s="190"/>
      <c r="E143" s="1701"/>
      <c r="F143" s="1701"/>
    </row>
    <row r="144" spans="1:7">
      <c r="A144" s="174" t="s">
        <v>426</v>
      </c>
      <c r="B144" s="189" t="s">
        <v>427</v>
      </c>
      <c r="C144" s="174" t="s">
        <v>96</v>
      </c>
      <c r="D144" s="265">
        <v>139.69</v>
      </c>
      <c r="E144" s="1707"/>
      <c r="F144" s="1701">
        <f>D144*E144</f>
        <v>0</v>
      </c>
    </row>
    <row r="145" spans="1:6" ht="15">
      <c r="A145" s="1708"/>
      <c r="B145" s="1709"/>
      <c r="C145" s="1027"/>
      <c r="D145" s="1692"/>
      <c r="E145" s="909"/>
      <c r="F145" s="1710"/>
    </row>
    <row r="146" spans="1:6">
      <c r="A146" s="506"/>
      <c r="B146" s="507" t="s">
        <v>180</v>
      </c>
      <c r="C146" s="506"/>
      <c r="D146" s="508"/>
      <c r="E146" s="514"/>
      <c r="F146" s="514"/>
    </row>
    <row r="147" spans="1:6">
      <c r="A147" s="506"/>
      <c r="B147" s="509"/>
      <c r="C147" s="506"/>
      <c r="D147" s="508"/>
      <c r="E147" s="514"/>
      <c r="F147" s="514"/>
    </row>
    <row r="148" spans="1:6" ht="15">
      <c r="A148" s="1708"/>
      <c r="B148" s="1711" t="s">
        <v>517</v>
      </c>
      <c r="C148" s="1027"/>
      <c r="D148" s="1692"/>
      <c r="E148" s="909"/>
      <c r="F148" s="1710"/>
    </row>
    <row r="149" spans="1:6" ht="15">
      <c r="A149" s="1708"/>
      <c r="B149" s="1711"/>
      <c r="C149" s="1027"/>
      <c r="D149" s="1692"/>
      <c r="E149" s="909"/>
      <c r="F149" s="1710"/>
    </row>
    <row r="150" spans="1:6" ht="15">
      <c r="A150" s="1708"/>
      <c r="B150" s="510" t="s">
        <v>182</v>
      </c>
      <c r="C150" s="1027"/>
      <c r="D150" s="1692"/>
      <c r="E150" s="909"/>
      <c r="F150" s="1710"/>
    </row>
    <row r="151" spans="1:6" ht="15">
      <c r="A151" s="1708"/>
      <c r="B151" s="1712"/>
      <c r="C151" s="1027"/>
      <c r="D151" s="1692"/>
      <c r="E151" s="909"/>
      <c r="F151" s="1710"/>
    </row>
    <row r="152" spans="1:6" ht="15">
      <c r="A152" s="1666" t="s">
        <v>363</v>
      </c>
      <c r="B152" s="1712" t="s">
        <v>518</v>
      </c>
      <c r="C152" s="65" t="s">
        <v>96</v>
      </c>
      <c r="D152" s="1692">
        <v>43.77</v>
      </c>
      <c r="E152" s="909"/>
      <c r="F152" s="1710">
        <f>D152*E152</f>
        <v>0</v>
      </c>
    </row>
    <row r="153" spans="1:6" ht="15">
      <c r="A153" s="1666"/>
      <c r="B153" s="1712"/>
      <c r="C153" s="1027"/>
      <c r="D153" s="1692"/>
      <c r="E153" s="909"/>
      <c r="F153" s="1710"/>
    </row>
    <row r="154" spans="1:6">
      <c r="A154" s="506"/>
      <c r="B154" s="1209" t="s">
        <v>520</v>
      </c>
      <c r="C154" s="506"/>
      <c r="D154" s="1226"/>
      <c r="E154" s="148"/>
      <c r="F154" s="950"/>
    </row>
    <row r="155" spans="1:6">
      <c r="A155" s="506"/>
      <c r="B155" s="509"/>
      <c r="C155" s="506"/>
      <c r="D155" s="1226"/>
      <c r="E155" s="148"/>
      <c r="F155" s="950"/>
    </row>
    <row r="156" spans="1:6">
      <c r="A156" s="506"/>
      <c r="B156" s="1209" t="s">
        <v>333</v>
      </c>
      <c r="C156" s="506"/>
      <c r="D156" s="481"/>
      <c r="E156" s="148"/>
      <c r="F156" s="950"/>
    </row>
    <row r="157" spans="1:6">
      <c r="A157" s="506"/>
      <c r="B157" s="1209"/>
      <c r="C157" s="506"/>
      <c r="D157" s="481"/>
      <c r="E157" s="148"/>
      <c r="F157" s="950"/>
    </row>
    <row r="158" spans="1:6" ht="38.25">
      <c r="A158" s="506"/>
      <c r="B158" s="512" t="s">
        <v>1597</v>
      </c>
      <c r="C158" s="506"/>
      <c r="D158" s="481"/>
      <c r="E158" s="148"/>
      <c r="F158" s="950"/>
    </row>
    <row r="159" spans="1:6">
      <c r="A159" s="506"/>
      <c r="B159" s="509"/>
      <c r="C159" s="506"/>
      <c r="D159" s="481"/>
      <c r="E159" s="148"/>
      <c r="F159" s="950"/>
    </row>
    <row r="160" spans="1:6">
      <c r="A160" s="506" t="s">
        <v>429</v>
      </c>
      <c r="B160" s="509" t="s">
        <v>430</v>
      </c>
      <c r="C160" s="506" t="s">
        <v>431</v>
      </c>
      <c r="D160" s="481">
        <v>248.4</v>
      </c>
      <c r="E160" s="148"/>
      <c r="F160" s="950">
        <f>D160*E160</f>
        <v>0</v>
      </c>
    </row>
    <row r="161" spans="1:6">
      <c r="A161" s="506"/>
      <c r="B161" s="509"/>
      <c r="C161" s="506"/>
      <c r="D161" s="481"/>
      <c r="E161" s="148"/>
      <c r="F161" s="950"/>
    </row>
    <row r="162" spans="1:6" ht="25.5">
      <c r="A162" s="506"/>
      <c r="B162" s="512" t="s">
        <v>432</v>
      </c>
      <c r="C162" s="506"/>
      <c r="D162" s="481"/>
      <c r="E162" s="148"/>
      <c r="F162" s="950"/>
    </row>
    <row r="163" spans="1:6">
      <c r="A163" s="506"/>
      <c r="B163" s="509"/>
      <c r="C163" s="506"/>
      <c r="D163" s="481"/>
      <c r="E163" s="148"/>
      <c r="F163" s="950"/>
    </row>
    <row r="164" spans="1:6">
      <c r="A164" s="506" t="s">
        <v>529</v>
      </c>
      <c r="B164" s="509" t="s">
        <v>430</v>
      </c>
      <c r="C164" s="506" t="s">
        <v>209</v>
      </c>
      <c r="D164" s="481">
        <v>59.48</v>
      </c>
      <c r="E164" s="148"/>
      <c r="F164" s="950">
        <f>D164*E164</f>
        <v>0</v>
      </c>
    </row>
    <row r="165" spans="1:6" ht="15">
      <c r="A165" s="1708"/>
      <c r="B165" s="1713"/>
      <c r="C165" s="1027"/>
      <c r="D165" s="1028"/>
      <c r="E165" s="909"/>
      <c r="F165" s="1710"/>
    </row>
    <row r="166" spans="1:6">
      <c r="A166" s="65"/>
      <c r="B166" s="550" t="s">
        <v>196</v>
      </c>
      <c r="C166" s="65"/>
      <c r="D166" s="481"/>
      <c r="E166" s="101"/>
      <c r="F166" s="950"/>
    </row>
    <row r="167" spans="1:6">
      <c r="A167" s="65"/>
      <c r="B167" s="266"/>
      <c r="C167" s="65"/>
      <c r="D167" s="481"/>
      <c r="E167" s="101"/>
      <c r="F167" s="950"/>
    </row>
    <row r="168" spans="1:6">
      <c r="A168" s="65"/>
      <c r="B168" s="100" t="s">
        <v>434</v>
      </c>
      <c r="C168" s="65"/>
      <c r="D168" s="1226"/>
      <c r="E168" s="101"/>
      <c r="F168" s="950"/>
    </row>
    <row r="169" spans="1:6">
      <c r="A169" s="65"/>
      <c r="B169" s="70"/>
      <c r="C169" s="65"/>
      <c r="D169" s="481"/>
      <c r="E169" s="101"/>
      <c r="F169" s="101"/>
    </row>
    <row r="170" spans="1:6">
      <c r="A170" s="65"/>
      <c r="B170" s="104" t="s">
        <v>335</v>
      </c>
      <c r="C170" s="65"/>
      <c r="D170" s="481"/>
      <c r="E170" s="101"/>
      <c r="F170" s="101"/>
    </row>
    <row r="171" spans="1:6">
      <c r="A171" s="65"/>
      <c r="B171" s="104"/>
      <c r="C171" s="65"/>
      <c r="D171" s="481"/>
      <c r="E171" s="101"/>
      <c r="F171" s="101"/>
    </row>
    <row r="172" spans="1:6" ht="38.25">
      <c r="A172" s="65"/>
      <c r="B172" s="111" t="s">
        <v>1649</v>
      </c>
      <c r="C172" s="65"/>
      <c r="D172" s="481"/>
      <c r="E172" s="101"/>
      <c r="F172" s="101"/>
    </row>
    <row r="173" spans="1:6">
      <c r="A173" s="65"/>
      <c r="B173" s="266"/>
      <c r="C173" s="65"/>
      <c r="D173" s="481"/>
      <c r="E173" s="101"/>
      <c r="F173" s="101"/>
    </row>
    <row r="174" spans="1:6" ht="25.5">
      <c r="A174" s="65" t="s">
        <v>336</v>
      </c>
      <c r="B174" s="112" t="s">
        <v>1535</v>
      </c>
      <c r="C174" s="65" t="s">
        <v>96</v>
      </c>
      <c r="D174" s="481">
        <v>20.68</v>
      </c>
      <c r="E174" s="101"/>
      <c r="F174" s="101">
        <f>E174*D174</f>
        <v>0</v>
      </c>
    </row>
    <row r="175" spans="1:6">
      <c r="A175" s="65"/>
      <c r="B175" s="112"/>
      <c r="C175" s="65"/>
      <c r="D175" s="481"/>
      <c r="E175" s="101"/>
      <c r="F175" s="101"/>
    </row>
    <row r="176" spans="1:6">
      <c r="A176" s="65"/>
      <c r="B176" s="104" t="s">
        <v>437</v>
      </c>
      <c r="C176" s="65"/>
      <c r="D176" s="481"/>
      <c r="E176" s="101"/>
      <c r="F176" s="101"/>
    </row>
    <row r="177" spans="1:6">
      <c r="A177" s="65"/>
      <c r="B177" s="111"/>
      <c r="C177" s="65"/>
      <c r="D177" s="481"/>
      <c r="E177" s="101"/>
      <c r="F177" s="101"/>
    </row>
    <row r="178" spans="1:6" ht="38.25">
      <c r="A178" s="65"/>
      <c r="B178" s="501" t="s">
        <v>1650</v>
      </c>
      <c r="C178" s="65"/>
      <c r="D178" s="481"/>
      <c r="E178" s="101"/>
      <c r="F178" s="101"/>
    </row>
    <row r="179" spans="1:6">
      <c r="A179" s="65"/>
      <c r="B179" s="266"/>
      <c r="C179" s="65"/>
      <c r="D179" s="481"/>
      <c r="E179" s="101"/>
      <c r="F179" s="101"/>
    </row>
    <row r="180" spans="1:6" ht="25.5">
      <c r="A180" s="65" t="s">
        <v>337</v>
      </c>
      <c r="B180" s="112" t="s">
        <v>532</v>
      </c>
      <c r="C180" s="65" t="s">
        <v>96</v>
      </c>
      <c r="D180" s="481">
        <v>248.4</v>
      </c>
      <c r="E180" s="101"/>
      <c r="F180" s="101">
        <f>E180*D180</f>
        <v>0</v>
      </c>
    </row>
    <row r="181" spans="1:6" ht="15">
      <c r="A181" s="1714"/>
      <c r="B181" s="1715"/>
      <c r="C181" s="1716"/>
      <c r="D181" s="1717"/>
      <c r="E181" s="1718"/>
      <c r="F181" s="1719"/>
    </row>
    <row r="182" spans="1:6">
      <c r="A182" s="1686"/>
      <c r="B182" s="1687"/>
      <c r="C182" s="1688"/>
      <c r="D182" s="1689"/>
      <c r="E182" s="1690" t="s">
        <v>48</v>
      </c>
      <c r="F182" s="1691">
        <f>SUM(F124:F181)</f>
        <v>0</v>
      </c>
    </row>
    <row r="183" spans="1:6">
      <c r="A183" s="1666"/>
      <c r="B183" s="1669"/>
      <c r="C183" s="898"/>
      <c r="D183" s="1033"/>
      <c r="E183" s="1034"/>
      <c r="F183" s="1034"/>
    </row>
    <row r="184" spans="1:6">
      <c r="A184" s="174"/>
      <c r="B184" s="179" t="s">
        <v>197</v>
      </c>
      <c r="C184" s="174"/>
      <c r="D184" s="190"/>
      <c r="E184" s="549"/>
      <c r="F184" s="549"/>
    </row>
    <row r="185" spans="1:6">
      <c r="A185" s="174"/>
      <c r="B185" s="181"/>
      <c r="C185" s="174"/>
      <c r="D185" s="190"/>
      <c r="E185" s="549"/>
      <c r="F185" s="549"/>
    </row>
    <row r="186" spans="1:6">
      <c r="A186" s="174"/>
      <c r="B186" s="200" t="s">
        <v>437</v>
      </c>
      <c r="C186" s="174"/>
      <c r="D186" s="190"/>
      <c r="E186" s="549"/>
      <c r="F186" s="549"/>
    </row>
    <row r="187" spans="1:6">
      <c r="A187" s="174"/>
      <c r="B187" s="180"/>
      <c r="C187" s="174"/>
      <c r="D187" s="190"/>
      <c r="E187" s="549"/>
      <c r="F187" s="549"/>
    </row>
    <row r="188" spans="1:6" ht="38.25">
      <c r="A188" s="174"/>
      <c r="B188" s="180" t="s">
        <v>1651</v>
      </c>
      <c r="C188" s="174"/>
      <c r="D188" s="190"/>
      <c r="E188" s="549"/>
      <c r="F188" s="549"/>
    </row>
    <row r="189" spans="1:6">
      <c r="A189" s="174"/>
      <c r="B189" s="353"/>
      <c r="C189" s="174"/>
      <c r="D189" s="190"/>
      <c r="E189" s="549"/>
      <c r="F189" s="549"/>
    </row>
    <row r="190" spans="1:6" ht="25.5">
      <c r="A190" s="174" t="s">
        <v>534</v>
      </c>
      <c r="B190" s="460" t="s">
        <v>532</v>
      </c>
      <c r="C190" s="174" t="s">
        <v>96</v>
      </c>
      <c r="D190" s="265">
        <v>253.66</v>
      </c>
      <c r="E190" s="549"/>
      <c r="F190" s="549">
        <f>E190*D190</f>
        <v>0</v>
      </c>
    </row>
    <row r="191" spans="1:6" ht="15">
      <c r="A191" s="1666"/>
      <c r="B191" s="1720"/>
      <c r="C191" s="1027"/>
      <c r="D191" s="1721"/>
      <c r="E191" s="1682"/>
      <c r="F191" s="1710"/>
    </row>
    <row r="192" spans="1:6">
      <c r="A192" s="261"/>
      <c r="B192" s="175" t="s">
        <v>198</v>
      </c>
      <c r="C192" s="174"/>
      <c r="D192" s="1229"/>
      <c r="E192" s="1701"/>
      <c r="F192" s="1701"/>
    </row>
    <row r="193" spans="1:6">
      <c r="A193" s="261"/>
      <c r="B193" s="175"/>
      <c r="C193" s="174"/>
      <c r="D193" s="1229"/>
      <c r="E193" s="1701"/>
      <c r="F193" s="1701"/>
    </row>
    <row r="194" spans="1:6">
      <c r="A194" s="294"/>
      <c r="B194" s="461" t="s">
        <v>339</v>
      </c>
      <c r="C194" s="294"/>
      <c r="D194" s="515"/>
      <c r="E194" s="1722"/>
      <c r="F194" s="549"/>
    </row>
    <row r="195" spans="1:6">
      <c r="A195" s="294"/>
      <c r="B195" s="461"/>
      <c r="C195" s="294"/>
      <c r="D195" s="515"/>
      <c r="E195" s="1722"/>
      <c r="F195" s="549"/>
    </row>
    <row r="196" spans="1:6">
      <c r="A196" s="294"/>
      <c r="B196" s="163" t="s">
        <v>340</v>
      </c>
      <c r="C196" s="294"/>
      <c r="D196" s="515"/>
      <c r="E196" s="1722"/>
      <c r="F196" s="549"/>
    </row>
    <row r="197" spans="1:6">
      <c r="A197" s="294"/>
      <c r="B197" s="461"/>
      <c r="C197" s="294"/>
      <c r="D197" s="515"/>
      <c r="E197" s="1722"/>
      <c r="F197" s="549"/>
    </row>
    <row r="198" spans="1:6" ht="25.5">
      <c r="A198" s="294" t="s">
        <v>341</v>
      </c>
      <c r="B198" s="69" t="s">
        <v>1545</v>
      </c>
      <c r="C198" s="174" t="s">
        <v>96</v>
      </c>
      <c r="D198" s="265">
        <v>248.4</v>
      </c>
      <c r="E198" s="549"/>
      <c r="F198" s="549">
        <f>E198*D198</f>
        <v>0</v>
      </c>
    </row>
    <row r="199" spans="1:6">
      <c r="A199" s="294"/>
      <c r="B199" s="69"/>
      <c r="C199" s="174"/>
      <c r="D199" s="265"/>
      <c r="E199" s="549"/>
      <c r="F199" s="549"/>
    </row>
    <row r="200" spans="1:6">
      <c r="A200" s="261"/>
      <c r="B200" s="175" t="s">
        <v>199</v>
      </c>
      <c r="C200" s="174"/>
      <c r="D200" s="1229"/>
      <c r="E200" s="1701"/>
      <c r="F200" s="1701"/>
    </row>
    <row r="201" spans="1:6">
      <c r="A201" s="261"/>
      <c r="B201" s="175"/>
      <c r="C201" s="174"/>
      <c r="D201" s="1229"/>
      <c r="E201" s="1701"/>
      <c r="F201" s="1701"/>
    </row>
    <row r="202" spans="1:6">
      <c r="A202" s="261"/>
      <c r="B202" s="155" t="s">
        <v>200</v>
      </c>
      <c r="C202" s="174"/>
      <c r="D202" s="1229"/>
      <c r="E202" s="1701"/>
      <c r="F202" s="1701"/>
    </row>
    <row r="203" spans="1:6">
      <c r="A203" s="261"/>
      <c r="B203" s="175"/>
      <c r="C203" s="174"/>
      <c r="D203" s="1229"/>
      <c r="E203" s="1701"/>
      <c r="F203" s="1701"/>
    </row>
    <row r="204" spans="1:6" ht="25.5">
      <c r="A204" s="174"/>
      <c r="B204" s="184" t="s">
        <v>201</v>
      </c>
      <c r="C204" s="174"/>
      <c r="D204" s="265"/>
      <c r="E204" s="1701"/>
      <c r="F204" s="1701"/>
    </row>
    <row r="205" spans="1:6">
      <c r="A205" s="261"/>
      <c r="B205" s="189"/>
      <c r="C205" s="174"/>
      <c r="D205" s="1229"/>
      <c r="E205" s="1701"/>
      <c r="F205" s="1701"/>
    </row>
    <row r="206" spans="1:6" ht="25.5">
      <c r="A206" s="174" t="s">
        <v>202</v>
      </c>
      <c r="B206" s="198" t="s">
        <v>203</v>
      </c>
      <c r="C206" s="174" t="s">
        <v>96</v>
      </c>
      <c r="D206" s="265">
        <v>139.69</v>
      </c>
      <c r="E206" s="1723"/>
      <c r="F206" s="1701">
        <f>D206*E206</f>
        <v>0</v>
      </c>
    </row>
    <row r="207" spans="1:6">
      <c r="A207" s="174"/>
      <c r="B207" s="198"/>
      <c r="C207" s="174"/>
      <c r="D207" s="265"/>
      <c r="E207" s="1723"/>
      <c r="F207" s="1701"/>
    </row>
    <row r="208" spans="1:6">
      <c r="A208" s="174"/>
      <c r="B208" s="155" t="s">
        <v>204</v>
      </c>
      <c r="C208" s="174"/>
      <c r="D208" s="265"/>
      <c r="E208" s="549"/>
      <c r="F208" s="549"/>
    </row>
    <row r="209" spans="1:6">
      <c r="A209" s="174"/>
      <c r="B209" s="189"/>
      <c r="C209" s="174"/>
      <c r="D209" s="265"/>
      <c r="E209" s="549"/>
      <c r="F209" s="549"/>
    </row>
    <row r="210" spans="1:6" ht="38.25">
      <c r="A210" s="174"/>
      <c r="B210" s="199" t="s">
        <v>205</v>
      </c>
      <c r="C210" s="174"/>
      <c r="D210" s="265"/>
      <c r="E210" s="549"/>
      <c r="F210" s="549"/>
    </row>
    <row r="211" spans="1:6">
      <c r="A211" s="174"/>
      <c r="B211" s="189"/>
      <c r="C211" s="174"/>
      <c r="D211" s="265"/>
      <c r="E211" s="549"/>
      <c r="F211" s="549"/>
    </row>
    <row r="212" spans="1:6" ht="25.5">
      <c r="A212" s="174" t="s">
        <v>206</v>
      </c>
      <c r="B212" s="198" t="s">
        <v>207</v>
      </c>
      <c r="C212" s="174" t="s">
        <v>96</v>
      </c>
      <c r="D212" s="265">
        <v>139.69</v>
      </c>
      <c r="E212" s="825"/>
      <c r="F212" s="549">
        <f>D212*E212</f>
        <v>0</v>
      </c>
    </row>
    <row r="213" spans="1:6">
      <c r="A213" s="1666"/>
      <c r="B213" s="1670"/>
      <c r="C213" s="1724"/>
      <c r="D213" s="1725"/>
      <c r="E213" s="1726"/>
      <c r="F213" s="1726"/>
    </row>
    <row r="214" spans="1:6">
      <c r="A214" s="238"/>
      <c r="B214" s="178" t="s">
        <v>343</v>
      </c>
      <c r="C214" s="233"/>
      <c r="D214" s="516"/>
      <c r="E214" s="1403"/>
      <c r="F214" s="549"/>
    </row>
    <row r="215" spans="1:6">
      <c r="A215" s="174"/>
      <c r="B215" s="322"/>
      <c r="C215" s="174"/>
      <c r="D215" s="265"/>
      <c r="E215" s="549"/>
      <c r="F215" s="549"/>
    </row>
    <row r="216" spans="1:6">
      <c r="A216" s="918"/>
      <c r="B216" s="1563" t="s">
        <v>460</v>
      </c>
      <c r="C216" s="918"/>
      <c r="D216" s="1727"/>
      <c r="E216" s="1728"/>
      <c r="F216" s="1728"/>
    </row>
    <row r="217" spans="1:6">
      <c r="A217" s="918"/>
      <c r="B217" s="1729"/>
      <c r="C217" s="918"/>
      <c r="D217" s="1727"/>
      <c r="E217" s="1728"/>
      <c r="F217" s="1728"/>
    </row>
    <row r="218" spans="1:6" ht="89.25">
      <c r="A218" s="918"/>
      <c r="B218" s="1730" t="s">
        <v>465</v>
      </c>
      <c r="C218" s="918"/>
      <c r="D218" s="1727"/>
      <c r="E218" s="1728"/>
      <c r="F218" s="1731"/>
    </row>
    <row r="219" spans="1:6">
      <c r="A219" s="918"/>
      <c r="B219" s="919"/>
      <c r="C219" s="918"/>
      <c r="D219" s="1727"/>
      <c r="E219" s="1728"/>
      <c r="F219" s="1731"/>
    </row>
    <row r="220" spans="1:6">
      <c r="A220" s="1079" t="s">
        <v>1652</v>
      </c>
      <c r="B220" s="187" t="s">
        <v>1653</v>
      </c>
      <c r="C220" s="174" t="s">
        <v>31</v>
      </c>
      <c r="D220" s="265">
        <v>2</v>
      </c>
      <c r="E220" s="1403"/>
      <c r="F220" s="549">
        <f>D220*E220</f>
        <v>0</v>
      </c>
    </row>
    <row r="221" spans="1:6">
      <c r="A221" s="1079" t="s">
        <v>1654</v>
      </c>
      <c r="B221" s="187" t="s">
        <v>1655</v>
      </c>
      <c r="C221" s="174" t="s">
        <v>31</v>
      </c>
      <c r="D221" s="265">
        <v>4</v>
      </c>
      <c r="E221" s="1403"/>
      <c r="F221" s="549">
        <f>D221*E221</f>
        <v>0</v>
      </c>
    </row>
    <row r="222" spans="1:6">
      <c r="A222" s="1696"/>
      <c r="B222" s="353"/>
      <c r="C222" s="174"/>
      <c r="D222" s="265"/>
      <c r="E222" s="549"/>
      <c r="F222" s="549"/>
    </row>
    <row r="223" spans="1:6">
      <c r="A223" s="918"/>
      <c r="B223" s="1563" t="s">
        <v>452</v>
      </c>
      <c r="C223" s="918"/>
      <c r="D223" s="1727"/>
      <c r="E223" s="1728"/>
      <c r="F223" s="1728"/>
    </row>
    <row r="224" spans="1:6">
      <c r="A224" s="201"/>
      <c r="B224" s="187"/>
      <c r="C224" s="174"/>
      <c r="D224" s="265"/>
      <c r="E224" s="549"/>
      <c r="F224" s="549"/>
    </row>
    <row r="225" spans="1:6" ht="38.25">
      <c r="A225" s="201"/>
      <c r="B225" s="729" t="s">
        <v>1656</v>
      </c>
      <c r="C225" s="174"/>
      <c r="D225" s="265"/>
      <c r="E225" s="549"/>
      <c r="F225" s="549"/>
    </row>
    <row r="226" spans="1:6">
      <c r="A226" s="201"/>
      <c r="B226" s="1732"/>
      <c r="C226" s="174"/>
      <c r="D226" s="265"/>
      <c r="E226" s="549"/>
      <c r="F226" s="549"/>
    </row>
    <row r="227" spans="1:6">
      <c r="A227" s="1079" t="s">
        <v>1657</v>
      </c>
      <c r="B227" s="187" t="s">
        <v>1658</v>
      </c>
      <c r="C227" s="174" t="s">
        <v>31</v>
      </c>
      <c r="D227" s="265">
        <v>6</v>
      </c>
      <c r="E227" s="549"/>
      <c r="F227" s="549">
        <f>D227*E227</f>
        <v>0</v>
      </c>
    </row>
    <row r="228" spans="1:6">
      <c r="A228" s="1079" t="s">
        <v>1659</v>
      </c>
      <c r="B228" s="187" t="s">
        <v>1660</v>
      </c>
      <c r="C228" s="174" t="s">
        <v>31</v>
      </c>
      <c r="D228" s="265">
        <v>4</v>
      </c>
      <c r="E228" s="549"/>
      <c r="F228" s="549">
        <f>D228*E228</f>
        <v>0</v>
      </c>
    </row>
    <row r="229" spans="1:6">
      <c r="A229" s="1079" t="s">
        <v>1661</v>
      </c>
      <c r="B229" s="187" t="s">
        <v>1662</v>
      </c>
      <c r="C229" s="174" t="s">
        <v>31</v>
      </c>
      <c r="D229" s="265">
        <v>1</v>
      </c>
      <c r="E229" s="549"/>
      <c r="F229" s="549">
        <f>D229*E229</f>
        <v>0</v>
      </c>
    </row>
    <row r="230" spans="1:6">
      <c r="A230" s="1696"/>
      <c r="B230" s="353"/>
      <c r="C230" s="174"/>
      <c r="D230" s="265"/>
      <c r="E230" s="549"/>
      <c r="F230" s="549"/>
    </row>
    <row r="231" spans="1:6">
      <c r="A231" s="174"/>
      <c r="B231" s="198"/>
      <c r="C231" s="174"/>
      <c r="D231" s="265"/>
      <c r="E231" s="1723"/>
      <c r="F231" s="1701"/>
    </row>
    <row r="232" spans="1:6">
      <c r="A232" s="174"/>
      <c r="B232" s="198"/>
      <c r="C232" s="174"/>
      <c r="D232" s="265"/>
      <c r="E232" s="1723"/>
      <c r="F232" s="1701"/>
    </row>
    <row r="233" spans="1:6">
      <c r="A233" s="294"/>
      <c r="B233" s="69"/>
      <c r="C233" s="174"/>
      <c r="D233" s="265"/>
      <c r="E233" s="549"/>
      <c r="F233" s="549"/>
    </row>
    <row r="234" spans="1:6">
      <c r="A234" s="294"/>
      <c r="B234" s="69"/>
      <c r="C234" s="174"/>
      <c r="D234" s="265"/>
      <c r="E234" s="549"/>
      <c r="F234" s="549"/>
    </row>
    <row r="235" spans="1:6">
      <c r="A235" s="1686"/>
      <c r="B235" s="1687"/>
      <c r="C235" s="1688"/>
      <c r="D235" s="1689"/>
      <c r="E235" s="1690" t="s">
        <v>48</v>
      </c>
      <c r="F235" s="1691">
        <f>SUM(F183:F234)</f>
        <v>0</v>
      </c>
    </row>
    <row r="236" spans="1:6">
      <c r="A236" s="261"/>
      <c r="B236" s="175"/>
      <c r="C236" s="174"/>
      <c r="D236" s="1229"/>
      <c r="E236" s="1701"/>
      <c r="F236" s="1701"/>
    </row>
    <row r="237" spans="1:6">
      <c r="A237" s="918"/>
      <c r="B237" s="1563" t="s">
        <v>448</v>
      </c>
      <c r="C237" s="918"/>
      <c r="D237" s="1727"/>
      <c r="E237" s="1728"/>
      <c r="F237" s="1728"/>
    </row>
    <row r="238" spans="1:6">
      <c r="A238" s="918"/>
      <c r="B238" s="919"/>
      <c r="C238" s="918"/>
      <c r="D238" s="1727"/>
      <c r="E238" s="1728"/>
      <c r="F238" s="1728"/>
    </row>
    <row r="239" spans="1:6" ht="63.75">
      <c r="A239" s="1079" t="s">
        <v>1663</v>
      </c>
      <c r="B239" s="187" t="s">
        <v>2673</v>
      </c>
      <c r="C239" s="174" t="s">
        <v>96</v>
      </c>
      <c r="D239" s="265">
        <v>199.39</v>
      </c>
      <c r="E239" s="549"/>
      <c r="F239" s="549">
        <f>D239*E239</f>
        <v>0</v>
      </c>
    </row>
    <row r="240" spans="1:6">
      <c r="A240" s="174"/>
      <c r="B240" s="322"/>
      <c r="C240" s="174"/>
      <c r="D240" s="265"/>
      <c r="E240" s="549"/>
      <c r="F240" s="549"/>
    </row>
    <row r="241" spans="1:6" ht="51">
      <c r="A241" s="1079" t="s">
        <v>1664</v>
      </c>
      <c r="B241" s="66" t="s">
        <v>1561</v>
      </c>
      <c r="C241" s="174" t="s">
        <v>96</v>
      </c>
      <c r="D241" s="265">
        <v>139.69</v>
      </c>
      <c r="E241" s="549"/>
      <c r="F241" s="549">
        <f>D241*E241</f>
        <v>0</v>
      </c>
    </row>
    <row r="242" spans="1:6">
      <c r="A242" s="201"/>
      <c r="B242" s="182"/>
      <c r="C242" s="174"/>
      <c r="D242" s="265"/>
      <c r="E242" s="549"/>
      <c r="F242" s="549"/>
    </row>
    <row r="243" spans="1:6">
      <c r="A243" s="201"/>
      <c r="B243" s="1563" t="s">
        <v>1665</v>
      </c>
      <c r="C243" s="174"/>
      <c r="D243" s="265"/>
      <c r="E243" s="549"/>
      <c r="F243" s="549"/>
    </row>
    <row r="244" spans="1:6">
      <c r="A244" s="201"/>
      <c r="B244" s="1563"/>
      <c r="C244" s="174"/>
      <c r="D244" s="265"/>
      <c r="E244" s="549"/>
      <c r="F244" s="549"/>
    </row>
    <row r="245" spans="1:6" ht="25.5">
      <c r="A245" s="1079" t="s">
        <v>1666</v>
      </c>
      <c r="B245" s="1733" t="s">
        <v>1667</v>
      </c>
      <c r="C245" s="898" t="s">
        <v>209</v>
      </c>
      <c r="D245" s="1502">
        <v>30</v>
      </c>
      <c r="E245" s="549"/>
      <c r="F245" s="549">
        <f>D245*E245</f>
        <v>0</v>
      </c>
    </row>
    <row r="246" spans="1:6">
      <c r="A246" s="201"/>
      <c r="B246" s="1734"/>
      <c r="C246" s="174"/>
      <c r="D246" s="265"/>
      <c r="E246" s="1735"/>
      <c r="F246" s="1735"/>
    </row>
    <row r="247" spans="1:6" ht="25.5">
      <c r="A247" s="1079" t="s">
        <v>1668</v>
      </c>
      <c r="B247" s="1736" t="s">
        <v>1669</v>
      </c>
      <c r="C247" s="898" t="s">
        <v>209</v>
      </c>
      <c r="D247" s="1502">
        <v>30</v>
      </c>
      <c r="E247" s="549"/>
      <c r="F247" s="549">
        <f>D247*E247</f>
        <v>0</v>
      </c>
    </row>
    <row r="248" spans="1:6">
      <c r="A248" s="201"/>
      <c r="B248" s="1734"/>
      <c r="C248" s="174"/>
      <c r="D248" s="265"/>
      <c r="E248" s="1735"/>
      <c r="F248" s="1735"/>
    </row>
    <row r="249" spans="1:6" ht="38.25">
      <c r="A249" s="1079" t="s">
        <v>1670</v>
      </c>
      <c r="B249" s="1737" t="s">
        <v>1671</v>
      </c>
      <c r="C249" s="898" t="s">
        <v>31</v>
      </c>
      <c r="D249" s="1502">
        <v>1</v>
      </c>
      <c r="E249" s="549"/>
      <c r="F249" s="549">
        <f>D249*E249</f>
        <v>0</v>
      </c>
    </row>
    <row r="250" spans="1:6">
      <c r="A250" s="1079"/>
      <c r="B250" s="1738"/>
      <c r="C250" s="898"/>
      <c r="D250" s="1502"/>
      <c r="E250" s="549"/>
      <c r="F250" s="549"/>
    </row>
    <row r="251" spans="1:6" ht="38.25">
      <c r="A251" s="1079" t="s">
        <v>1672</v>
      </c>
      <c r="B251" s="1154" t="s">
        <v>1673</v>
      </c>
      <c r="C251" s="1739" t="s">
        <v>209</v>
      </c>
      <c r="D251" s="898">
        <v>30</v>
      </c>
      <c r="E251" s="549"/>
      <c r="F251" s="549">
        <f>D251*E251</f>
        <v>0</v>
      </c>
    </row>
    <row r="252" spans="1:6">
      <c r="A252" s="918"/>
      <c r="B252" s="1154"/>
      <c r="C252" s="898"/>
      <c r="D252" s="1502"/>
      <c r="E252" s="1728"/>
      <c r="F252" s="1728"/>
    </row>
    <row r="253" spans="1:6" ht="25.5">
      <c r="A253" s="1079" t="s">
        <v>1674</v>
      </c>
      <c r="B253" s="1154" t="s">
        <v>1675</v>
      </c>
      <c r="C253" s="898" t="s">
        <v>31</v>
      </c>
      <c r="D253" s="1502">
        <v>2</v>
      </c>
      <c r="E253" s="549"/>
      <c r="F253" s="549">
        <f>D253*E253</f>
        <v>0</v>
      </c>
    </row>
    <row r="254" spans="1:6">
      <c r="A254" s="1021"/>
      <c r="B254" s="1154"/>
      <c r="C254" s="898"/>
      <c r="D254" s="1502"/>
      <c r="E254" s="1165"/>
      <c r="F254" s="1165"/>
    </row>
    <row r="255" spans="1:6" ht="63.75">
      <c r="A255" s="1079" t="s">
        <v>1676</v>
      </c>
      <c r="B255" s="1740" t="s">
        <v>1677</v>
      </c>
      <c r="C255" s="1739" t="s">
        <v>31</v>
      </c>
      <c r="D255" s="1502">
        <v>1</v>
      </c>
      <c r="E255" s="549"/>
      <c r="F255" s="549">
        <f>D255*E255</f>
        <v>0</v>
      </c>
    </row>
    <row r="256" spans="1:6">
      <c r="A256" s="174"/>
      <c r="B256" s="1154"/>
      <c r="C256" s="898"/>
      <c r="D256" s="1502"/>
      <c r="E256" s="825"/>
      <c r="F256" s="549"/>
    </row>
    <row r="257" spans="1:6" ht="63.75">
      <c r="A257" s="1079" t="s">
        <v>1678</v>
      </c>
      <c r="B257" s="1741" t="s">
        <v>1679</v>
      </c>
      <c r="C257" s="1739" t="s">
        <v>31</v>
      </c>
      <c r="D257" s="1692">
        <v>1</v>
      </c>
      <c r="E257" s="1742"/>
      <c r="F257" s="1124">
        <f>D257*E257</f>
        <v>0</v>
      </c>
    </row>
    <row r="258" spans="1:6">
      <c r="A258" s="174"/>
      <c r="B258" s="1154"/>
      <c r="C258" s="898"/>
      <c r="D258" s="1502"/>
      <c r="E258" s="825"/>
      <c r="F258" s="549"/>
    </row>
    <row r="259" spans="1:6" ht="51">
      <c r="A259" s="1079" t="s">
        <v>1680</v>
      </c>
      <c r="B259" s="1154" t="s">
        <v>1681</v>
      </c>
      <c r="C259" s="898" t="s">
        <v>31</v>
      </c>
      <c r="D259" s="1502">
        <v>4</v>
      </c>
      <c r="E259" s="1165"/>
      <c r="F259" s="1124">
        <f>D259*E259</f>
        <v>0</v>
      </c>
    </row>
    <row r="260" spans="1:6">
      <c r="A260" s="174"/>
      <c r="B260" s="1154"/>
      <c r="C260" s="898"/>
      <c r="D260" s="1502"/>
      <c r="E260" s="825"/>
      <c r="F260" s="549"/>
    </row>
    <row r="261" spans="1:6">
      <c r="A261" s="918"/>
      <c r="B261" s="1563" t="s">
        <v>471</v>
      </c>
      <c r="C261" s="918"/>
      <c r="D261" s="1727"/>
      <c r="E261" s="1728"/>
      <c r="F261" s="1728"/>
    </row>
    <row r="262" spans="1:6">
      <c r="A262" s="918"/>
      <c r="B262" s="919"/>
      <c r="C262" s="918"/>
      <c r="D262" s="1727"/>
      <c r="E262" s="1728"/>
      <c r="F262" s="1728"/>
    </row>
    <row r="263" spans="1:6" ht="51">
      <c r="A263" s="1079" t="s">
        <v>1682</v>
      </c>
      <c r="B263" s="1525" t="s">
        <v>1683</v>
      </c>
      <c r="C263" s="170" t="s">
        <v>9</v>
      </c>
      <c r="D263" s="517">
        <v>1</v>
      </c>
      <c r="E263" s="549"/>
      <c r="F263" s="825">
        <f>D263*E263</f>
        <v>0</v>
      </c>
    </row>
    <row r="264" spans="1:6">
      <c r="A264" s="1079"/>
      <c r="B264" s="1738"/>
      <c r="C264" s="898"/>
      <c r="D264" s="1502"/>
      <c r="E264" s="549"/>
      <c r="F264" s="549"/>
    </row>
    <row r="265" spans="1:6">
      <c r="A265" s="1079"/>
      <c r="B265" s="1738"/>
      <c r="C265" s="898"/>
      <c r="D265" s="1502"/>
      <c r="E265" s="549"/>
      <c r="F265" s="549"/>
    </row>
    <row r="266" spans="1:6">
      <c r="A266" s="1079"/>
      <c r="B266" s="1738"/>
      <c r="C266" s="898"/>
      <c r="D266" s="1502"/>
      <c r="E266" s="549"/>
      <c r="F266" s="549"/>
    </row>
    <row r="267" spans="1:6">
      <c r="A267" s="1079"/>
      <c r="B267" s="1738"/>
      <c r="C267" s="898"/>
      <c r="D267" s="1502"/>
      <c r="E267" s="549"/>
      <c r="F267" s="549"/>
    </row>
    <row r="268" spans="1:6">
      <c r="A268" s="1079"/>
      <c r="B268" s="1738"/>
      <c r="C268" s="898"/>
      <c r="D268" s="1502"/>
      <c r="E268" s="549"/>
      <c r="F268" s="549"/>
    </row>
    <row r="269" spans="1:6">
      <c r="A269" s="1079"/>
      <c r="B269" s="1738"/>
      <c r="C269" s="898"/>
      <c r="D269" s="1502"/>
      <c r="E269" s="549"/>
      <c r="F269" s="549"/>
    </row>
    <row r="270" spans="1:6">
      <c r="A270" s="1079"/>
      <c r="B270" s="1738"/>
      <c r="C270" s="898"/>
      <c r="D270" s="1502"/>
      <c r="E270" s="549"/>
      <c r="F270" s="549"/>
    </row>
    <row r="271" spans="1:6">
      <c r="A271" s="1079"/>
      <c r="B271" s="1738"/>
      <c r="C271" s="898"/>
      <c r="D271" s="1502"/>
      <c r="E271" s="549"/>
      <c r="F271" s="549"/>
    </row>
    <row r="272" spans="1:6">
      <c r="A272" s="1079"/>
      <c r="B272" s="1738"/>
      <c r="C272" s="898"/>
      <c r="D272" s="1502"/>
      <c r="E272" s="549"/>
      <c r="F272" s="549"/>
    </row>
    <row r="273" spans="1:6">
      <c r="A273" s="1079"/>
      <c r="B273" s="1738"/>
      <c r="C273" s="898"/>
      <c r="D273" s="1502"/>
      <c r="E273" s="549"/>
      <c r="F273" s="549"/>
    </row>
    <row r="274" spans="1:6">
      <c r="A274" s="1079"/>
      <c r="B274" s="1738"/>
      <c r="C274" s="898"/>
      <c r="D274" s="1502"/>
      <c r="E274" s="549"/>
      <c r="F274" s="549"/>
    </row>
    <row r="275" spans="1:6">
      <c r="A275" s="1079"/>
      <c r="B275" s="1738"/>
      <c r="C275" s="898"/>
      <c r="D275" s="1502"/>
      <c r="E275" s="549"/>
      <c r="F275" s="549"/>
    </row>
    <row r="276" spans="1:6">
      <c r="A276" s="1079"/>
      <c r="B276" s="1738"/>
      <c r="C276" s="898"/>
      <c r="D276" s="1502"/>
      <c r="E276" s="549"/>
      <c r="F276" s="549"/>
    </row>
    <row r="277" spans="1:6">
      <c r="A277" s="201"/>
      <c r="B277" s="182"/>
      <c r="C277" s="174"/>
      <c r="D277" s="265"/>
      <c r="E277" s="549"/>
      <c r="F277" s="549"/>
    </row>
    <row r="278" spans="1:6">
      <c r="A278" s="1743"/>
      <c r="B278" s="1744"/>
      <c r="C278" s="1745"/>
      <c r="D278" s="1746"/>
      <c r="E278" s="1747" t="s">
        <v>48</v>
      </c>
      <c r="F278" s="1748">
        <f>SUM(F236:F277)</f>
        <v>0</v>
      </c>
    </row>
    <row r="279" spans="1:6">
      <c r="A279" s="1749"/>
      <c r="B279" s="1750"/>
      <c r="C279" s="1749"/>
      <c r="D279" s="1751"/>
      <c r="E279" s="1752"/>
      <c r="F279" s="1752"/>
    </row>
    <row r="280" spans="1:6">
      <c r="A280" s="1753"/>
      <c r="B280" s="1754" t="s">
        <v>70</v>
      </c>
      <c r="C280" s="1749"/>
      <c r="D280" s="1751"/>
      <c r="E280" s="1752"/>
      <c r="F280" s="1752"/>
    </row>
    <row r="281" spans="1:6">
      <c r="A281" s="1753"/>
      <c r="B281" s="1754"/>
      <c r="C281" s="1749"/>
      <c r="D281" s="1751"/>
      <c r="E281" s="1752"/>
      <c r="F281" s="1752"/>
    </row>
    <row r="282" spans="1:6">
      <c r="A282" s="1753"/>
      <c r="B282" s="1357" t="s">
        <v>1684</v>
      </c>
      <c r="C282" s="1749"/>
      <c r="D282" s="1751"/>
      <c r="E282" s="1752"/>
      <c r="F282" s="1752">
        <f>F63</f>
        <v>0</v>
      </c>
    </row>
    <row r="283" spans="1:6">
      <c r="A283" s="1753"/>
      <c r="B283" s="1357" t="s">
        <v>1685</v>
      </c>
      <c r="C283" s="1749"/>
      <c r="D283" s="1751"/>
      <c r="E283" s="1752"/>
      <c r="F283" s="1752">
        <f>F123</f>
        <v>0</v>
      </c>
    </row>
    <row r="284" spans="1:6">
      <c r="A284" s="1749"/>
      <c r="B284" s="1357" t="s">
        <v>1686</v>
      </c>
      <c r="C284" s="1749"/>
      <c r="D284" s="1751"/>
      <c r="E284" s="1752"/>
      <c r="F284" s="1752">
        <f>F182</f>
        <v>0</v>
      </c>
    </row>
    <row r="285" spans="1:6">
      <c r="A285" s="1749"/>
      <c r="B285" s="1357" t="s">
        <v>1687</v>
      </c>
      <c r="C285" s="1749"/>
      <c r="D285" s="1751"/>
      <c r="E285" s="1752"/>
      <c r="F285" s="1752">
        <f>F235</f>
        <v>0</v>
      </c>
    </row>
    <row r="286" spans="1:6">
      <c r="A286" s="1749"/>
      <c r="B286" s="1357" t="s">
        <v>1688</v>
      </c>
      <c r="C286" s="1749"/>
      <c r="D286" s="1751"/>
      <c r="E286" s="1752"/>
      <c r="F286" s="1752">
        <f>F278</f>
        <v>0</v>
      </c>
    </row>
    <row r="287" spans="1:6">
      <c r="A287" s="1749"/>
      <c r="B287" s="1357"/>
      <c r="C287" s="1749"/>
      <c r="D287" s="1751"/>
      <c r="E287" s="1752"/>
      <c r="F287" s="1752"/>
    </row>
    <row r="288" spans="1:6">
      <c r="A288" s="1749"/>
      <c r="B288" s="1750"/>
      <c r="C288" s="1749"/>
      <c r="D288" s="1751"/>
      <c r="E288" s="1752"/>
      <c r="F288" s="1752"/>
    </row>
    <row r="289" spans="1:6">
      <c r="A289" s="1749"/>
      <c r="B289" s="1750"/>
      <c r="C289" s="1749"/>
      <c r="D289" s="1751"/>
      <c r="E289" s="1752"/>
      <c r="F289" s="1752"/>
    </row>
    <row r="290" spans="1:6">
      <c r="A290" s="1749"/>
      <c r="B290" s="1750"/>
      <c r="C290" s="1749"/>
      <c r="D290" s="1751"/>
      <c r="E290" s="1752"/>
      <c r="F290" s="1752"/>
    </row>
    <row r="291" spans="1:6">
      <c r="A291" s="1749"/>
      <c r="B291" s="1750"/>
      <c r="C291" s="1749"/>
      <c r="D291" s="1751"/>
      <c r="E291" s="1752"/>
      <c r="F291" s="1752"/>
    </row>
    <row r="292" spans="1:6">
      <c r="A292" s="1749"/>
      <c r="B292" s="1750"/>
      <c r="C292" s="1749"/>
      <c r="D292" s="1751"/>
      <c r="E292" s="1752"/>
      <c r="F292" s="1752"/>
    </row>
    <row r="293" spans="1:6">
      <c r="A293" s="1749"/>
      <c r="B293" s="1750"/>
      <c r="C293" s="1749"/>
      <c r="D293" s="1751"/>
      <c r="E293" s="1752"/>
      <c r="F293" s="1752"/>
    </row>
    <row r="294" spans="1:6">
      <c r="A294" s="1749"/>
      <c r="B294" s="1750"/>
      <c r="C294" s="1749"/>
      <c r="D294" s="1751"/>
      <c r="E294" s="1752"/>
      <c r="F294" s="1752"/>
    </row>
    <row r="295" spans="1:6">
      <c r="A295" s="1749"/>
      <c r="B295" s="1750"/>
      <c r="C295" s="1749"/>
      <c r="D295" s="1751"/>
      <c r="E295" s="1752"/>
      <c r="F295" s="1752"/>
    </row>
    <row r="296" spans="1:6">
      <c r="A296" s="1749"/>
      <c r="B296" s="1750"/>
      <c r="C296" s="1749"/>
      <c r="D296" s="1751"/>
      <c r="E296" s="1752"/>
      <c r="F296" s="1752"/>
    </row>
    <row r="297" spans="1:6">
      <c r="A297" s="1749"/>
      <c r="B297" s="1750"/>
      <c r="C297" s="1749"/>
      <c r="D297" s="1751"/>
      <c r="E297" s="1752"/>
      <c r="F297" s="1752"/>
    </row>
    <row r="298" spans="1:6">
      <c r="A298" s="1749"/>
      <c r="B298" s="1750"/>
      <c r="C298" s="1749"/>
      <c r="D298" s="1751"/>
      <c r="E298" s="1752"/>
      <c r="F298" s="1752"/>
    </row>
    <row r="299" spans="1:6">
      <c r="A299" s="1749"/>
      <c r="B299" s="1750"/>
      <c r="C299" s="1749"/>
      <c r="D299" s="1751"/>
      <c r="E299" s="1752"/>
      <c r="F299" s="1752"/>
    </row>
    <row r="300" spans="1:6">
      <c r="A300" s="1749"/>
      <c r="B300" s="1750"/>
      <c r="C300" s="1749"/>
      <c r="D300" s="1751"/>
      <c r="E300" s="1752"/>
      <c r="F300" s="1752"/>
    </row>
    <row r="301" spans="1:6">
      <c r="A301" s="1749"/>
      <c r="B301" s="1750"/>
      <c r="C301" s="1749"/>
      <c r="D301" s="1751"/>
      <c r="E301" s="1752"/>
      <c r="F301" s="1752"/>
    </row>
    <row r="302" spans="1:6">
      <c r="A302" s="1749"/>
      <c r="B302" s="1750"/>
      <c r="C302" s="1749"/>
      <c r="D302" s="1751"/>
      <c r="E302" s="1752"/>
      <c r="F302" s="1752"/>
    </row>
    <row r="303" spans="1:6">
      <c r="A303" s="1749"/>
      <c r="B303" s="1750"/>
      <c r="C303" s="1749"/>
      <c r="D303" s="1751"/>
      <c r="E303" s="1752"/>
      <c r="F303" s="1752"/>
    </row>
    <row r="304" spans="1:6">
      <c r="A304" s="1749"/>
      <c r="B304" s="1750"/>
      <c r="C304" s="1749"/>
      <c r="D304" s="1751"/>
      <c r="E304" s="1752"/>
      <c r="F304" s="1752"/>
    </row>
    <row r="305" spans="1:6">
      <c r="A305" s="1749"/>
      <c r="B305" s="1750"/>
      <c r="C305" s="1749"/>
      <c r="D305" s="1751"/>
      <c r="E305" s="1752"/>
      <c r="F305" s="1752"/>
    </row>
    <row r="306" spans="1:6">
      <c r="A306" s="1749"/>
      <c r="B306" s="1750"/>
      <c r="C306" s="1749"/>
      <c r="D306" s="1751"/>
      <c r="E306" s="1752"/>
      <c r="F306" s="1752"/>
    </row>
    <row r="307" spans="1:6">
      <c r="A307" s="1749"/>
      <c r="B307" s="1750"/>
      <c r="C307" s="1749"/>
      <c r="D307" s="1751"/>
      <c r="E307" s="1752"/>
      <c r="F307" s="1752"/>
    </row>
    <row r="308" spans="1:6">
      <c r="A308" s="1749"/>
      <c r="B308" s="1750"/>
      <c r="C308" s="1749"/>
      <c r="D308" s="1751"/>
      <c r="E308" s="1752"/>
      <c r="F308" s="1752"/>
    </row>
    <row r="309" spans="1:6">
      <c r="A309" s="1749"/>
      <c r="B309" s="1750"/>
      <c r="C309" s="1749"/>
      <c r="D309" s="1751"/>
      <c r="E309" s="1752"/>
      <c r="F309" s="1752"/>
    </row>
    <row r="310" spans="1:6">
      <c r="A310" s="1749"/>
      <c r="B310" s="1750"/>
      <c r="C310" s="1749"/>
      <c r="D310" s="1751"/>
      <c r="E310" s="1752"/>
      <c r="F310" s="1752"/>
    </row>
    <row r="311" spans="1:6">
      <c r="A311" s="1749"/>
      <c r="B311" s="1750"/>
      <c r="C311" s="1749"/>
      <c r="D311" s="1751"/>
      <c r="E311" s="1752"/>
      <c r="F311" s="1752"/>
    </row>
    <row r="312" spans="1:6">
      <c r="A312" s="1749"/>
      <c r="B312" s="1750"/>
      <c r="C312" s="1749"/>
      <c r="D312" s="1751"/>
      <c r="E312" s="1752"/>
      <c r="F312" s="1752"/>
    </row>
    <row r="313" spans="1:6">
      <c r="A313" s="1749"/>
      <c r="B313" s="1750"/>
      <c r="C313" s="1749"/>
      <c r="D313" s="1751"/>
      <c r="E313" s="1752"/>
      <c r="F313" s="1752"/>
    </row>
    <row r="314" spans="1:6">
      <c r="A314" s="1749"/>
      <c r="B314" s="1750"/>
      <c r="C314" s="1749"/>
      <c r="D314" s="1751"/>
      <c r="E314" s="1752"/>
      <c r="F314" s="1752"/>
    </row>
    <row r="315" spans="1:6">
      <c r="A315" s="1749"/>
      <c r="B315" s="1750"/>
      <c r="C315" s="1749"/>
      <c r="D315" s="1751"/>
      <c r="E315" s="1752"/>
      <c r="F315" s="1752"/>
    </row>
    <row r="316" spans="1:6">
      <c r="A316" s="1749"/>
      <c r="B316" s="1750"/>
      <c r="C316" s="1749"/>
      <c r="D316" s="1751"/>
      <c r="E316" s="1752"/>
      <c r="F316" s="1752"/>
    </row>
    <row r="317" spans="1:6">
      <c r="A317" s="1749"/>
      <c r="B317" s="1750"/>
      <c r="C317" s="1749"/>
      <c r="D317" s="1751"/>
      <c r="E317" s="1752"/>
      <c r="F317" s="1752"/>
    </row>
    <row r="318" spans="1:6">
      <c r="A318" s="1749"/>
      <c r="B318" s="1750"/>
      <c r="C318" s="1749"/>
      <c r="D318" s="1751"/>
      <c r="E318" s="1752"/>
      <c r="F318" s="1752"/>
    </row>
    <row r="319" spans="1:6">
      <c r="A319" s="1749"/>
      <c r="B319" s="1750"/>
      <c r="C319" s="1749"/>
      <c r="D319" s="1751"/>
      <c r="E319" s="1752"/>
      <c r="F319" s="1752"/>
    </row>
    <row r="320" spans="1:6">
      <c r="A320" s="1749"/>
      <c r="B320" s="1750"/>
      <c r="C320" s="1749"/>
      <c r="D320" s="1751"/>
      <c r="E320" s="1752"/>
      <c r="F320" s="1752"/>
    </row>
    <row r="321" spans="1:6">
      <c r="A321" s="1749"/>
      <c r="B321" s="1750"/>
      <c r="C321" s="1749"/>
      <c r="D321" s="1751"/>
      <c r="E321" s="1752"/>
      <c r="F321" s="1752"/>
    </row>
    <row r="322" spans="1:6">
      <c r="A322" s="1749"/>
      <c r="B322" s="1750"/>
      <c r="C322" s="1749"/>
      <c r="D322" s="1751"/>
      <c r="E322" s="1752"/>
      <c r="F322" s="1752"/>
    </row>
    <row r="323" spans="1:6">
      <c r="A323" s="1749"/>
      <c r="B323" s="1750"/>
      <c r="C323" s="1749"/>
      <c r="D323" s="1751"/>
      <c r="E323" s="1752"/>
      <c r="F323" s="1752"/>
    </row>
    <row r="324" spans="1:6">
      <c r="A324" s="1749"/>
      <c r="B324" s="1750"/>
      <c r="C324" s="1749"/>
      <c r="D324" s="1751"/>
      <c r="E324" s="1752"/>
      <c r="F324" s="1752"/>
    </row>
    <row r="325" spans="1:6">
      <c r="A325" s="1749"/>
      <c r="B325" s="1750"/>
      <c r="C325" s="1749"/>
      <c r="D325" s="1751"/>
      <c r="E325" s="1752"/>
      <c r="F325" s="1752"/>
    </row>
    <row r="326" spans="1:6">
      <c r="A326" s="1749"/>
      <c r="B326" s="1750"/>
      <c r="C326" s="1749"/>
      <c r="D326" s="1751"/>
      <c r="E326" s="1752"/>
      <c r="F326" s="1752"/>
    </row>
    <row r="327" spans="1:6">
      <c r="A327" s="1749"/>
      <c r="B327" s="1750"/>
      <c r="C327" s="1749"/>
      <c r="D327" s="1751"/>
      <c r="E327" s="1752"/>
      <c r="F327" s="1752"/>
    </row>
    <row r="328" spans="1:6">
      <c r="A328" s="1749"/>
      <c r="B328" s="1750"/>
      <c r="C328" s="1749"/>
      <c r="D328" s="1751"/>
      <c r="E328" s="1752"/>
      <c r="F328" s="1752"/>
    </row>
    <row r="329" spans="1:6">
      <c r="A329" s="1749"/>
      <c r="B329" s="1750"/>
      <c r="C329" s="1749"/>
      <c r="D329" s="1751"/>
      <c r="E329" s="1752"/>
      <c r="F329" s="1752"/>
    </row>
    <row r="330" spans="1:6">
      <c r="A330" s="1749"/>
      <c r="B330" s="1750"/>
      <c r="C330" s="1749"/>
      <c r="D330" s="1751"/>
      <c r="E330" s="1752"/>
      <c r="F330" s="1752"/>
    </row>
    <row r="331" spans="1:6">
      <c r="A331" s="1749"/>
      <c r="B331" s="1750"/>
      <c r="C331" s="1749"/>
      <c r="D331" s="1751"/>
      <c r="E331" s="1752"/>
      <c r="F331" s="1752"/>
    </row>
    <row r="332" spans="1:6">
      <c r="A332" s="1749"/>
      <c r="B332" s="1750"/>
      <c r="C332" s="1749"/>
      <c r="D332" s="1751"/>
      <c r="E332" s="1752"/>
      <c r="F332" s="1752"/>
    </row>
    <row r="333" spans="1:6">
      <c r="A333" s="1749"/>
      <c r="B333" s="1750"/>
      <c r="C333" s="1749"/>
      <c r="D333" s="1751"/>
      <c r="E333" s="1752"/>
      <c r="F333" s="1752"/>
    </row>
    <row r="334" spans="1:6">
      <c r="A334" s="1749"/>
      <c r="B334" s="1750"/>
      <c r="C334" s="1749"/>
      <c r="D334" s="1751"/>
      <c r="E334" s="1752"/>
      <c r="F334" s="1752"/>
    </row>
    <row r="335" spans="1:6">
      <c r="A335" s="1749"/>
      <c r="B335" s="1750"/>
      <c r="C335" s="1749"/>
      <c r="D335" s="1751"/>
      <c r="E335" s="1752"/>
      <c r="F335" s="1752"/>
    </row>
    <row r="336" spans="1:6">
      <c r="A336" s="1749"/>
      <c r="B336" s="1750"/>
      <c r="C336" s="1749"/>
      <c r="D336" s="1751"/>
      <c r="E336" s="1752"/>
      <c r="F336" s="1752"/>
    </row>
    <row r="337" spans="1:6">
      <c r="A337" s="1749"/>
      <c r="B337" s="1750"/>
      <c r="C337" s="1749"/>
      <c r="D337" s="1751"/>
      <c r="E337" s="1752"/>
      <c r="F337" s="1752"/>
    </row>
    <row r="338" spans="1:6">
      <c r="A338" s="1749"/>
      <c r="B338" s="1750"/>
      <c r="C338" s="1749"/>
      <c r="D338" s="1751"/>
      <c r="E338" s="1752"/>
      <c r="F338" s="1752"/>
    </row>
    <row r="339" spans="1:6">
      <c r="A339" s="1749"/>
      <c r="B339" s="1750"/>
      <c r="C339" s="1749"/>
      <c r="D339" s="1751"/>
      <c r="E339" s="1752"/>
      <c r="F339" s="1752"/>
    </row>
    <row r="340" spans="1:6">
      <c r="A340" s="1749"/>
      <c r="B340" s="1750"/>
      <c r="C340" s="1749"/>
      <c r="D340" s="1751"/>
      <c r="E340" s="1752"/>
      <c r="F340" s="1752"/>
    </row>
    <row r="341" spans="1:6">
      <c r="A341" s="1749"/>
      <c r="B341" s="1750"/>
      <c r="C341" s="1749"/>
      <c r="D341" s="1749"/>
      <c r="E341" s="1752"/>
      <c r="F341" s="1752"/>
    </row>
    <row r="342" spans="1:6">
      <c r="A342" s="1749"/>
      <c r="B342" s="1750"/>
      <c r="C342" s="1749"/>
      <c r="D342" s="1749"/>
      <c r="E342" s="1752"/>
      <c r="F342" s="1752"/>
    </row>
    <row r="343" spans="1:6">
      <c r="A343" s="1749"/>
      <c r="B343" s="1750"/>
      <c r="C343" s="1749"/>
      <c r="D343" s="1749"/>
      <c r="E343" s="1752"/>
      <c r="F343" s="1752"/>
    </row>
    <row r="344" spans="1:6">
      <c r="A344" s="1749"/>
      <c r="B344" s="1750"/>
      <c r="C344" s="1749"/>
      <c r="D344" s="1749"/>
      <c r="E344" s="1752"/>
      <c r="F344" s="1752"/>
    </row>
    <row r="345" spans="1:6">
      <c r="A345" s="1749"/>
      <c r="B345" s="1750"/>
      <c r="C345" s="1749"/>
      <c r="D345" s="1749"/>
      <c r="E345" s="1752"/>
      <c r="F345" s="1752"/>
    </row>
    <row r="346" spans="1:6">
      <c r="A346" s="1749"/>
      <c r="B346" s="1750"/>
      <c r="C346" s="1749"/>
      <c r="D346" s="1749"/>
      <c r="E346" s="1752"/>
      <c r="F346" s="1752"/>
    </row>
    <row r="347" spans="1:6">
      <c r="A347" s="1755"/>
      <c r="B347" s="1756"/>
      <c r="C347" s="1757"/>
      <c r="D347" s="1757"/>
      <c r="E347" s="1758" t="s">
        <v>71</v>
      </c>
      <c r="F347" s="1690">
        <f>SUM(F279:F345)</f>
        <v>0</v>
      </c>
    </row>
  </sheetData>
  <mergeCells count="1">
    <mergeCell ref="A1:F1"/>
  </mergeCells>
  <printOptions horizontalCentered="1"/>
  <pageMargins left="0.74803149606299213" right="0.19685039370078741" top="0.19685039370078741" bottom="0.19685039370078741" header="0.19685039370078741" footer="0.19685039370078741"/>
  <pageSetup paperSize="9" scale="78" fitToHeight="3" orientation="portrait" r:id="rId1"/>
  <headerFooter>
    <oddFooter>&amp;LBill No. &amp;A&amp;R&amp;A/&amp;P</oddFooter>
  </headerFooter>
  <rowBreaks count="5" manualBreakCount="5">
    <brk id="63" max="5" man="1"/>
    <brk id="123" max="5" man="1"/>
    <brk id="182" max="5" man="1"/>
    <brk id="235" max="5" man="1"/>
    <brk id="278"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6"/>
  <sheetViews>
    <sheetView view="pageBreakPreview" zoomScale="60" zoomScaleNormal="100" workbookViewId="0">
      <selection activeCell="V53" sqref="V53"/>
    </sheetView>
  </sheetViews>
  <sheetFormatPr defaultRowHeight="15"/>
  <sheetData>
    <row r="15" spans="1:9" ht="26.25">
      <c r="D15" s="2440" t="s">
        <v>1757</v>
      </c>
    </row>
    <row r="16" spans="1:9" ht="55.5" customHeight="1">
      <c r="A16" s="3420" t="s">
        <v>2545</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7"/>
  <sheetViews>
    <sheetView showGridLines="0" defaultGridColor="0" view="pageBreakPreview" colorId="22" zoomScaleNormal="75" zoomScaleSheetLayoutView="100" workbookViewId="0">
      <selection activeCell="K210" sqref="K210"/>
    </sheetView>
  </sheetViews>
  <sheetFormatPr defaultRowHeight="12.75"/>
  <cols>
    <col min="1" max="1" width="12.7109375" style="3" customWidth="1"/>
    <col min="2" max="2" width="56.42578125" style="2" customWidth="1"/>
    <col min="3" max="3" width="7.140625" style="3" customWidth="1"/>
    <col min="4" max="4" width="10.7109375" style="308" customWidth="1"/>
    <col min="5" max="5" width="14.5703125" style="395" customWidth="1"/>
    <col min="6" max="6" width="16.7109375" style="396" customWidth="1"/>
    <col min="7" max="7" width="9.140625" style="2"/>
    <col min="8" max="8" width="11.28515625" style="2" bestFit="1" customWidth="1"/>
    <col min="9" max="9" width="9.5703125" style="2" bestFit="1" customWidth="1"/>
    <col min="10" max="255" width="9.140625" style="2"/>
    <col min="256" max="256" width="9.140625" style="2" customWidth="1"/>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9.140625" style="2"/>
    <col min="264" max="264" width="11.28515625" style="2" bestFit="1" customWidth="1"/>
    <col min="265" max="265" width="9.5703125" style="2" bestFit="1" customWidth="1"/>
    <col min="266" max="511" width="9.140625" style="2"/>
    <col min="512" max="512" width="9.140625" style="2" customWidth="1"/>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9.140625" style="2"/>
    <col min="520" max="520" width="11.28515625" style="2" bestFit="1" customWidth="1"/>
    <col min="521" max="521" width="9.5703125" style="2" bestFit="1" customWidth="1"/>
    <col min="522" max="767" width="9.140625" style="2"/>
    <col min="768" max="768" width="9.140625" style="2" customWidth="1"/>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9.140625" style="2"/>
    <col min="776" max="776" width="11.28515625" style="2" bestFit="1" customWidth="1"/>
    <col min="777" max="777" width="9.5703125" style="2" bestFit="1" customWidth="1"/>
    <col min="778" max="1023" width="9.140625" style="2"/>
    <col min="1024" max="1024" width="9.140625" style="2" customWidth="1"/>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9.140625" style="2"/>
    <col min="1032" max="1032" width="11.28515625" style="2" bestFit="1" customWidth="1"/>
    <col min="1033" max="1033" width="9.5703125" style="2" bestFit="1" customWidth="1"/>
    <col min="1034" max="1279" width="9.140625" style="2"/>
    <col min="1280" max="1280" width="9.140625" style="2" customWidth="1"/>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9.140625" style="2"/>
    <col min="1288" max="1288" width="11.28515625" style="2" bestFit="1" customWidth="1"/>
    <col min="1289" max="1289" width="9.5703125" style="2" bestFit="1" customWidth="1"/>
    <col min="1290" max="1535" width="9.140625" style="2"/>
    <col min="1536" max="1536" width="9.140625" style="2" customWidth="1"/>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9.140625" style="2"/>
    <col min="1544" max="1544" width="11.28515625" style="2" bestFit="1" customWidth="1"/>
    <col min="1545" max="1545" width="9.5703125" style="2" bestFit="1" customWidth="1"/>
    <col min="1546" max="1791" width="9.140625" style="2"/>
    <col min="1792" max="1792" width="9.140625" style="2" customWidth="1"/>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9.140625" style="2"/>
    <col min="1800" max="1800" width="11.28515625" style="2" bestFit="1" customWidth="1"/>
    <col min="1801" max="1801" width="9.5703125" style="2" bestFit="1" customWidth="1"/>
    <col min="1802" max="2047" width="9.140625" style="2"/>
    <col min="2048" max="2048" width="9.140625" style="2" customWidth="1"/>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9.140625" style="2"/>
    <col min="2056" max="2056" width="11.28515625" style="2" bestFit="1" customWidth="1"/>
    <col min="2057" max="2057" width="9.5703125" style="2" bestFit="1" customWidth="1"/>
    <col min="2058" max="2303" width="9.140625" style="2"/>
    <col min="2304" max="2304" width="9.140625" style="2" customWidth="1"/>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9.140625" style="2"/>
    <col min="2312" max="2312" width="11.28515625" style="2" bestFit="1" customWidth="1"/>
    <col min="2313" max="2313" width="9.5703125" style="2" bestFit="1" customWidth="1"/>
    <col min="2314" max="2559" width="9.140625" style="2"/>
    <col min="2560" max="2560" width="9.140625" style="2" customWidth="1"/>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9.140625" style="2"/>
    <col min="2568" max="2568" width="11.28515625" style="2" bestFit="1" customWidth="1"/>
    <col min="2569" max="2569" width="9.5703125" style="2" bestFit="1" customWidth="1"/>
    <col min="2570" max="2815" width="9.140625" style="2"/>
    <col min="2816" max="2816" width="9.140625" style="2" customWidth="1"/>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9.140625" style="2"/>
    <col min="2824" max="2824" width="11.28515625" style="2" bestFit="1" customWidth="1"/>
    <col min="2825" max="2825" width="9.5703125" style="2" bestFit="1" customWidth="1"/>
    <col min="2826" max="3071" width="9.140625" style="2"/>
    <col min="3072" max="3072" width="9.140625" style="2" customWidth="1"/>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9.140625" style="2"/>
    <col min="3080" max="3080" width="11.28515625" style="2" bestFit="1" customWidth="1"/>
    <col min="3081" max="3081" width="9.5703125" style="2" bestFit="1" customWidth="1"/>
    <col min="3082" max="3327" width="9.140625" style="2"/>
    <col min="3328" max="3328" width="9.140625" style="2" customWidth="1"/>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9.140625" style="2"/>
    <col min="3336" max="3336" width="11.28515625" style="2" bestFit="1" customWidth="1"/>
    <col min="3337" max="3337" width="9.5703125" style="2" bestFit="1" customWidth="1"/>
    <col min="3338" max="3583" width="9.140625" style="2"/>
    <col min="3584" max="3584" width="9.140625" style="2" customWidth="1"/>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9.140625" style="2"/>
    <col min="3592" max="3592" width="11.28515625" style="2" bestFit="1" customWidth="1"/>
    <col min="3593" max="3593" width="9.5703125" style="2" bestFit="1" customWidth="1"/>
    <col min="3594" max="3839" width="9.140625" style="2"/>
    <col min="3840" max="3840" width="9.140625" style="2" customWidth="1"/>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9.140625" style="2"/>
    <col min="3848" max="3848" width="11.28515625" style="2" bestFit="1" customWidth="1"/>
    <col min="3849" max="3849" width="9.5703125" style="2" bestFit="1" customWidth="1"/>
    <col min="3850" max="4095" width="9.140625" style="2"/>
    <col min="4096" max="4096" width="9.140625" style="2" customWidth="1"/>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9.140625" style="2"/>
    <col min="4104" max="4104" width="11.28515625" style="2" bestFit="1" customWidth="1"/>
    <col min="4105" max="4105" width="9.5703125" style="2" bestFit="1" customWidth="1"/>
    <col min="4106" max="4351" width="9.140625" style="2"/>
    <col min="4352" max="4352" width="9.140625" style="2" customWidth="1"/>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9.140625" style="2"/>
    <col min="4360" max="4360" width="11.28515625" style="2" bestFit="1" customWidth="1"/>
    <col min="4361" max="4361" width="9.5703125" style="2" bestFit="1" customWidth="1"/>
    <col min="4362" max="4607" width="9.140625" style="2"/>
    <col min="4608" max="4608" width="9.140625" style="2" customWidth="1"/>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9.140625" style="2"/>
    <col min="4616" max="4616" width="11.28515625" style="2" bestFit="1" customWidth="1"/>
    <col min="4617" max="4617" width="9.5703125" style="2" bestFit="1" customWidth="1"/>
    <col min="4618" max="4863" width="9.140625" style="2"/>
    <col min="4864" max="4864" width="9.140625" style="2" customWidth="1"/>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9.140625" style="2"/>
    <col min="4872" max="4872" width="11.28515625" style="2" bestFit="1" customWidth="1"/>
    <col min="4873" max="4873" width="9.5703125" style="2" bestFit="1" customWidth="1"/>
    <col min="4874" max="5119" width="9.140625" style="2"/>
    <col min="5120" max="5120" width="9.140625" style="2" customWidth="1"/>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9.140625" style="2"/>
    <col min="5128" max="5128" width="11.28515625" style="2" bestFit="1" customWidth="1"/>
    <col min="5129" max="5129" width="9.5703125" style="2" bestFit="1" customWidth="1"/>
    <col min="5130" max="5375" width="9.140625" style="2"/>
    <col min="5376" max="5376" width="9.140625" style="2" customWidth="1"/>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9.140625" style="2"/>
    <col min="5384" max="5384" width="11.28515625" style="2" bestFit="1" customWidth="1"/>
    <col min="5385" max="5385" width="9.5703125" style="2" bestFit="1" customWidth="1"/>
    <col min="5386" max="5631" width="9.140625" style="2"/>
    <col min="5632" max="5632" width="9.140625" style="2" customWidth="1"/>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9.140625" style="2"/>
    <col min="5640" max="5640" width="11.28515625" style="2" bestFit="1" customWidth="1"/>
    <col min="5641" max="5641" width="9.5703125" style="2" bestFit="1" customWidth="1"/>
    <col min="5642" max="5887" width="9.140625" style="2"/>
    <col min="5888" max="5888" width="9.140625" style="2" customWidth="1"/>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9.140625" style="2"/>
    <col min="5896" max="5896" width="11.28515625" style="2" bestFit="1" customWidth="1"/>
    <col min="5897" max="5897" width="9.5703125" style="2" bestFit="1" customWidth="1"/>
    <col min="5898" max="6143" width="9.140625" style="2"/>
    <col min="6144" max="6144" width="9.140625" style="2" customWidth="1"/>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9.140625" style="2"/>
    <col min="6152" max="6152" width="11.28515625" style="2" bestFit="1" customWidth="1"/>
    <col min="6153" max="6153" width="9.5703125" style="2" bestFit="1" customWidth="1"/>
    <col min="6154" max="6399" width="9.140625" style="2"/>
    <col min="6400" max="6400" width="9.140625" style="2" customWidth="1"/>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9.140625" style="2"/>
    <col min="6408" max="6408" width="11.28515625" style="2" bestFit="1" customWidth="1"/>
    <col min="6409" max="6409" width="9.5703125" style="2" bestFit="1" customWidth="1"/>
    <col min="6410" max="6655" width="9.140625" style="2"/>
    <col min="6656" max="6656" width="9.140625" style="2" customWidth="1"/>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9.140625" style="2"/>
    <col min="6664" max="6664" width="11.28515625" style="2" bestFit="1" customWidth="1"/>
    <col min="6665" max="6665" width="9.5703125" style="2" bestFit="1" customWidth="1"/>
    <col min="6666" max="6911" width="9.140625" style="2"/>
    <col min="6912" max="6912" width="9.140625" style="2" customWidth="1"/>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9.140625" style="2"/>
    <col min="6920" max="6920" width="11.28515625" style="2" bestFit="1" customWidth="1"/>
    <col min="6921" max="6921" width="9.5703125" style="2" bestFit="1" customWidth="1"/>
    <col min="6922" max="7167" width="9.140625" style="2"/>
    <col min="7168" max="7168" width="9.140625" style="2" customWidth="1"/>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9.140625" style="2"/>
    <col min="7176" max="7176" width="11.28515625" style="2" bestFit="1" customWidth="1"/>
    <col min="7177" max="7177" width="9.5703125" style="2" bestFit="1" customWidth="1"/>
    <col min="7178" max="7423" width="9.140625" style="2"/>
    <col min="7424" max="7424" width="9.140625" style="2" customWidth="1"/>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9.140625" style="2"/>
    <col min="7432" max="7432" width="11.28515625" style="2" bestFit="1" customWidth="1"/>
    <col min="7433" max="7433" width="9.5703125" style="2" bestFit="1" customWidth="1"/>
    <col min="7434" max="7679" width="9.140625" style="2"/>
    <col min="7680" max="7680" width="9.140625" style="2" customWidth="1"/>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9.140625" style="2"/>
    <col min="7688" max="7688" width="11.28515625" style="2" bestFit="1" customWidth="1"/>
    <col min="7689" max="7689" width="9.5703125" style="2" bestFit="1" customWidth="1"/>
    <col min="7690" max="7935" width="9.140625" style="2"/>
    <col min="7936" max="7936" width="9.140625" style="2" customWidth="1"/>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9.140625" style="2"/>
    <col min="7944" max="7944" width="11.28515625" style="2" bestFit="1" customWidth="1"/>
    <col min="7945" max="7945" width="9.5703125" style="2" bestFit="1" customWidth="1"/>
    <col min="7946" max="8191" width="9.140625" style="2"/>
    <col min="8192" max="8192" width="9.140625" style="2" customWidth="1"/>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9.140625" style="2"/>
    <col min="8200" max="8200" width="11.28515625" style="2" bestFit="1" customWidth="1"/>
    <col min="8201" max="8201" width="9.5703125" style="2" bestFit="1" customWidth="1"/>
    <col min="8202" max="8447" width="9.140625" style="2"/>
    <col min="8448" max="8448" width="9.140625" style="2" customWidth="1"/>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9.140625" style="2"/>
    <col min="8456" max="8456" width="11.28515625" style="2" bestFit="1" customWidth="1"/>
    <col min="8457" max="8457" width="9.5703125" style="2" bestFit="1" customWidth="1"/>
    <col min="8458" max="8703" width="9.140625" style="2"/>
    <col min="8704" max="8704" width="9.140625" style="2" customWidth="1"/>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9.140625" style="2"/>
    <col min="8712" max="8712" width="11.28515625" style="2" bestFit="1" customWidth="1"/>
    <col min="8713" max="8713" width="9.5703125" style="2" bestFit="1" customWidth="1"/>
    <col min="8714" max="8959" width="9.140625" style="2"/>
    <col min="8960" max="8960" width="9.140625" style="2" customWidth="1"/>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9.140625" style="2"/>
    <col min="8968" max="8968" width="11.28515625" style="2" bestFit="1" customWidth="1"/>
    <col min="8969" max="8969" width="9.5703125" style="2" bestFit="1" customWidth="1"/>
    <col min="8970" max="9215" width="9.140625" style="2"/>
    <col min="9216" max="9216" width="9.140625" style="2" customWidth="1"/>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9.140625" style="2"/>
    <col min="9224" max="9224" width="11.28515625" style="2" bestFit="1" customWidth="1"/>
    <col min="9225" max="9225" width="9.5703125" style="2" bestFit="1" customWidth="1"/>
    <col min="9226" max="9471" width="9.140625" style="2"/>
    <col min="9472" max="9472" width="9.140625" style="2" customWidth="1"/>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9.140625" style="2"/>
    <col min="9480" max="9480" width="11.28515625" style="2" bestFit="1" customWidth="1"/>
    <col min="9481" max="9481" width="9.5703125" style="2" bestFit="1" customWidth="1"/>
    <col min="9482" max="9727" width="9.140625" style="2"/>
    <col min="9728" max="9728" width="9.140625" style="2" customWidth="1"/>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9.140625" style="2"/>
    <col min="9736" max="9736" width="11.28515625" style="2" bestFit="1" customWidth="1"/>
    <col min="9737" max="9737" width="9.5703125" style="2" bestFit="1" customWidth="1"/>
    <col min="9738" max="9983" width="9.140625" style="2"/>
    <col min="9984" max="9984" width="9.140625" style="2" customWidth="1"/>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9.140625" style="2"/>
    <col min="9992" max="9992" width="11.28515625" style="2" bestFit="1" customWidth="1"/>
    <col min="9993" max="9993" width="9.5703125" style="2" bestFit="1" customWidth="1"/>
    <col min="9994" max="10239" width="9.140625" style="2"/>
    <col min="10240" max="10240" width="9.140625" style="2" customWidth="1"/>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9.140625" style="2"/>
    <col min="10248" max="10248" width="11.28515625" style="2" bestFit="1" customWidth="1"/>
    <col min="10249" max="10249" width="9.5703125" style="2" bestFit="1" customWidth="1"/>
    <col min="10250" max="10495" width="9.140625" style="2"/>
    <col min="10496" max="10496" width="9.140625" style="2" customWidth="1"/>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9.140625" style="2"/>
    <col min="10504" max="10504" width="11.28515625" style="2" bestFit="1" customWidth="1"/>
    <col min="10505" max="10505" width="9.5703125" style="2" bestFit="1" customWidth="1"/>
    <col min="10506" max="10751" width="9.140625" style="2"/>
    <col min="10752" max="10752" width="9.140625" style="2" customWidth="1"/>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9.140625" style="2"/>
    <col min="10760" max="10760" width="11.28515625" style="2" bestFit="1" customWidth="1"/>
    <col min="10761" max="10761" width="9.5703125" style="2" bestFit="1" customWidth="1"/>
    <col min="10762" max="11007" width="9.140625" style="2"/>
    <col min="11008" max="11008" width="9.140625" style="2" customWidth="1"/>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9.140625" style="2"/>
    <col min="11016" max="11016" width="11.28515625" style="2" bestFit="1" customWidth="1"/>
    <col min="11017" max="11017" width="9.5703125" style="2" bestFit="1" customWidth="1"/>
    <col min="11018" max="11263" width="9.140625" style="2"/>
    <col min="11264" max="11264" width="9.140625" style="2" customWidth="1"/>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9.140625" style="2"/>
    <col min="11272" max="11272" width="11.28515625" style="2" bestFit="1" customWidth="1"/>
    <col min="11273" max="11273" width="9.5703125" style="2" bestFit="1" customWidth="1"/>
    <col min="11274" max="11519" width="9.140625" style="2"/>
    <col min="11520" max="11520" width="9.140625" style="2" customWidth="1"/>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9.140625" style="2"/>
    <col min="11528" max="11528" width="11.28515625" style="2" bestFit="1" customWidth="1"/>
    <col min="11529" max="11529" width="9.5703125" style="2" bestFit="1" customWidth="1"/>
    <col min="11530" max="11775" width="9.140625" style="2"/>
    <col min="11776" max="11776" width="9.140625" style="2" customWidth="1"/>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9.140625" style="2"/>
    <col min="11784" max="11784" width="11.28515625" style="2" bestFit="1" customWidth="1"/>
    <col min="11785" max="11785" width="9.5703125" style="2" bestFit="1" customWidth="1"/>
    <col min="11786" max="12031" width="9.140625" style="2"/>
    <col min="12032" max="12032" width="9.140625" style="2" customWidth="1"/>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9.140625" style="2"/>
    <col min="12040" max="12040" width="11.28515625" style="2" bestFit="1" customWidth="1"/>
    <col min="12041" max="12041" width="9.5703125" style="2" bestFit="1" customWidth="1"/>
    <col min="12042" max="12287" width="9.140625" style="2"/>
    <col min="12288" max="12288" width="9.140625" style="2" customWidth="1"/>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9.140625" style="2"/>
    <col min="12296" max="12296" width="11.28515625" style="2" bestFit="1" customWidth="1"/>
    <col min="12297" max="12297" width="9.5703125" style="2" bestFit="1" customWidth="1"/>
    <col min="12298" max="12543" width="9.140625" style="2"/>
    <col min="12544" max="12544" width="9.140625" style="2" customWidth="1"/>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9.140625" style="2"/>
    <col min="12552" max="12552" width="11.28515625" style="2" bestFit="1" customWidth="1"/>
    <col min="12553" max="12553" width="9.5703125" style="2" bestFit="1" customWidth="1"/>
    <col min="12554" max="12799" width="9.140625" style="2"/>
    <col min="12800" max="12800" width="9.140625" style="2" customWidth="1"/>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9.140625" style="2"/>
    <col min="12808" max="12808" width="11.28515625" style="2" bestFit="1" customWidth="1"/>
    <col min="12809" max="12809" width="9.5703125" style="2" bestFit="1" customWidth="1"/>
    <col min="12810" max="13055" width="9.140625" style="2"/>
    <col min="13056" max="13056" width="9.140625" style="2" customWidth="1"/>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9.140625" style="2"/>
    <col min="13064" max="13064" width="11.28515625" style="2" bestFit="1" customWidth="1"/>
    <col min="13065" max="13065" width="9.5703125" style="2" bestFit="1" customWidth="1"/>
    <col min="13066" max="13311" width="9.140625" style="2"/>
    <col min="13312" max="13312" width="9.140625" style="2" customWidth="1"/>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9.140625" style="2"/>
    <col min="13320" max="13320" width="11.28515625" style="2" bestFit="1" customWidth="1"/>
    <col min="13321" max="13321" width="9.5703125" style="2" bestFit="1" customWidth="1"/>
    <col min="13322" max="13567" width="9.140625" style="2"/>
    <col min="13568" max="13568" width="9.140625" style="2" customWidth="1"/>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9.140625" style="2"/>
    <col min="13576" max="13576" width="11.28515625" style="2" bestFit="1" customWidth="1"/>
    <col min="13577" max="13577" width="9.5703125" style="2" bestFit="1" customWidth="1"/>
    <col min="13578" max="13823" width="9.140625" style="2"/>
    <col min="13824" max="13824" width="9.140625" style="2" customWidth="1"/>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9.140625" style="2"/>
    <col min="13832" max="13832" width="11.28515625" style="2" bestFit="1" customWidth="1"/>
    <col min="13833" max="13833" width="9.5703125" style="2" bestFit="1" customWidth="1"/>
    <col min="13834" max="14079" width="9.140625" style="2"/>
    <col min="14080" max="14080" width="9.140625" style="2" customWidth="1"/>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9.140625" style="2"/>
    <col min="14088" max="14088" width="11.28515625" style="2" bestFit="1" customWidth="1"/>
    <col min="14089" max="14089" width="9.5703125" style="2" bestFit="1" customWidth="1"/>
    <col min="14090" max="14335" width="9.140625" style="2"/>
    <col min="14336" max="14336" width="9.140625" style="2" customWidth="1"/>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9.140625" style="2"/>
    <col min="14344" max="14344" width="11.28515625" style="2" bestFit="1" customWidth="1"/>
    <col min="14345" max="14345" width="9.5703125" style="2" bestFit="1" customWidth="1"/>
    <col min="14346" max="14591" width="9.140625" style="2"/>
    <col min="14592" max="14592" width="9.140625" style="2" customWidth="1"/>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9.140625" style="2"/>
    <col min="14600" max="14600" width="11.28515625" style="2" bestFit="1" customWidth="1"/>
    <col min="14601" max="14601" width="9.5703125" style="2" bestFit="1" customWidth="1"/>
    <col min="14602" max="14847" width="9.140625" style="2"/>
    <col min="14848" max="14848" width="9.140625" style="2" customWidth="1"/>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9.140625" style="2"/>
    <col min="14856" max="14856" width="11.28515625" style="2" bestFit="1" customWidth="1"/>
    <col min="14857" max="14857" width="9.5703125" style="2" bestFit="1" customWidth="1"/>
    <col min="14858" max="15103" width="9.140625" style="2"/>
    <col min="15104" max="15104" width="9.140625" style="2" customWidth="1"/>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9.140625" style="2"/>
    <col min="15112" max="15112" width="11.28515625" style="2" bestFit="1" customWidth="1"/>
    <col min="15113" max="15113" width="9.5703125" style="2" bestFit="1" customWidth="1"/>
    <col min="15114" max="15359" width="9.140625" style="2"/>
    <col min="15360" max="15360" width="9.140625" style="2" customWidth="1"/>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9.140625" style="2"/>
    <col min="15368" max="15368" width="11.28515625" style="2" bestFit="1" customWidth="1"/>
    <col min="15369" max="15369" width="9.5703125" style="2" bestFit="1" customWidth="1"/>
    <col min="15370" max="15615" width="9.140625" style="2"/>
    <col min="15616" max="15616" width="9.140625" style="2" customWidth="1"/>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9.140625" style="2"/>
    <col min="15624" max="15624" width="11.28515625" style="2" bestFit="1" customWidth="1"/>
    <col min="15625" max="15625" width="9.5703125" style="2" bestFit="1" customWidth="1"/>
    <col min="15626" max="15871" width="9.140625" style="2"/>
    <col min="15872" max="15872" width="9.140625" style="2" customWidth="1"/>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9.140625" style="2"/>
    <col min="15880" max="15880" width="11.28515625" style="2" bestFit="1" customWidth="1"/>
    <col min="15881" max="15881" width="9.5703125" style="2" bestFit="1" customWidth="1"/>
    <col min="15882" max="16127" width="9.140625" style="2"/>
    <col min="16128" max="16128" width="9.140625" style="2" customWidth="1"/>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9.140625" style="2"/>
    <col min="16136" max="16136" width="11.28515625" style="2" bestFit="1" customWidth="1"/>
    <col min="16137" max="16137" width="9.5703125" style="2" bestFit="1" customWidth="1"/>
    <col min="16138"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3455" t="s">
        <v>2531</v>
      </c>
      <c r="B2" s="3455"/>
      <c r="C2" s="3455"/>
      <c r="D2" s="3455"/>
      <c r="E2" s="3455"/>
      <c r="F2" s="3455"/>
      <c r="G2" s="3455"/>
    </row>
    <row r="3" spans="1:7" ht="20.100000000000001" customHeight="1">
      <c r="A3" s="2441" t="s">
        <v>1097</v>
      </c>
      <c r="B3" s="57"/>
      <c r="C3" s="87"/>
      <c r="D3" s="87"/>
      <c r="E3" s="327"/>
      <c r="F3" s="328"/>
    </row>
    <row r="4" spans="1:7" ht="20.100000000000001" customHeight="1">
      <c r="A4" s="2441" t="s">
        <v>2546</v>
      </c>
      <c r="B4" s="57"/>
      <c r="C4" s="87"/>
      <c r="D4" s="209"/>
      <c r="E4" s="327"/>
      <c r="F4" s="329"/>
    </row>
    <row r="5" spans="1:7" ht="13.15" customHeight="1">
      <c r="A5" s="87"/>
      <c r="B5" s="57"/>
      <c r="C5" s="87"/>
      <c r="D5" s="209"/>
      <c r="E5" s="327"/>
      <c r="F5" s="329"/>
    </row>
    <row r="6" spans="1:7">
      <c r="A6" s="12" t="s">
        <v>1</v>
      </c>
      <c r="B6" s="12" t="s">
        <v>2</v>
      </c>
      <c r="C6" s="12" t="s">
        <v>3</v>
      </c>
      <c r="D6" s="13" t="s">
        <v>4</v>
      </c>
      <c r="E6" s="330" t="s">
        <v>5</v>
      </c>
      <c r="F6" s="330" t="s">
        <v>6</v>
      </c>
    </row>
    <row r="7" spans="1:7">
      <c r="A7" s="158"/>
      <c r="B7" s="159"/>
      <c r="C7" s="158"/>
      <c r="D7" s="160"/>
      <c r="E7" s="331" t="s">
        <v>160</v>
      </c>
      <c r="F7" s="331" t="s">
        <v>160</v>
      </c>
    </row>
    <row r="8" spans="1:7">
      <c r="A8" s="154"/>
      <c r="B8" s="161"/>
      <c r="C8" s="332"/>
      <c r="D8" s="333"/>
      <c r="E8" s="334"/>
      <c r="F8" s="335"/>
    </row>
    <row r="9" spans="1:7">
      <c r="A9" s="154"/>
      <c r="B9" s="163" t="s">
        <v>161</v>
      </c>
      <c r="C9" s="155"/>
      <c r="D9" s="336"/>
      <c r="E9" s="337"/>
      <c r="F9" s="335"/>
    </row>
    <row r="10" spans="1:7" ht="13.15" customHeight="1">
      <c r="A10" s="154"/>
      <c r="B10" s="164"/>
      <c r="C10" s="155"/>
      <c r="D10" s="336"/>
      <c r="E10" s="337"/>
      <c r="F10" s="335"/>
    </row>
    <row r="11" spans="1:7" ht="51">
      <c r="A11" s="154"/>
      <c r="B11" s="338" t="s">
        <v>2672</v>
      </c>
      <c r="C11" s="155"/>
      <c r="D11" s="339"/>
      <c r="E11" s="337"/>
      <c r="F11" s="335"/>
    </row>
    <row r="12" spans="1:7">
      <c r="A12" s="154"/>
      <c r="B12" s="165"/>
      <c r="C12" s="155"/>
      <c r="D12" s="339"/>
      <c r="E12" s="337"/>
      <c r="F12" s="335"/>
    </row>
    <row r="13" spans="1:7">
      <c r="A13" s="340"/>
      <c r="B13" s="175" t="s">
        <v>166</v>
      </c>
      <c r="C13" s="189"/>
      <c r="D13" s="341"/>
      <c r="E13" s="342"/>
      <c r="F13" s="342"/>
    </row>
    <row r="14" spans="1:7">
      <c r="A14" s="340"/>
      <c r="B14" s="189"/>
      <c r="C14" s="189"/>
      <c r="D14" s="341"/>
      <c r="E14" s="342"/>
      <c r="F14" s="342"/>
    </row>
    <row r="15" spans="1:7">
      <c r="A15" s="340"/>
      <c r="B15" s="175" t="s">
        <v>277</v>
      </c>
      <c r="C15" s="189"/>
      <c r="D15" s="343"/>
      <c r="E15" s="342"/>
      <c r="F15" s="342"/>
    </row>
    <row r="16" spans="1:7">
      <c r="A16" s="340"/>
      <c r="B16" s="175"/>
      <c r="C16" s="189"/>
      <c r="D16" s="343"/>
      <c r="E16" s="342"/>
      <c r="F16" s="342"/>
    </row>
    <row r="17" spans="1:7">
      <c r="A17" s="340"/>
      <c r="B17" s="188" t="s">
        <v>278</v>
      </c>
      <c r="C17" s="189"/>
      <c r="D17" s="343"/>
      <c r="E17" s="342"/>
      <c r="F17" s="342"/>
    </row>
    <row r="18" spans="1:7">
      <c r="A18" s="340"/>
      <c r="B18" s="188"/>
      <c r="C18" s="189"/>
      <c r="D18" s="343"/>
      <c r="E18" s="342"/>
      <c r="F18" s="342"/>
    </row>
    <row r="19" spans="1:7" ht="45" customHeight="1">
      <c r="A19" s="340"/>
      <c r="B19" s="184" t="s">
        <v>352</v>
      </c>
      <c r="C19" s="189"/>
      <c r="D19" s="343"/>
      <c r="E19" s="342"/>
      <c r="F19" s="342"/>
    </row>
    <row r="20" spans="1:7">
      <c r="A20" s="340"/>
      <c r="B20" s="189"/>
      <c r="C20" s="174"/>
      <c r="D20" s="176"/>
      <c r="E20" s="344"/>
      <c r="F20" s="342"/>
    </row>
    <row r="21" spans="1:7">
      <c r="A21" s="340" t="s">
        <v>280</v>
      </c>
      <c r="B21" s="187" t="s">
        <v>353</v>
      </c>
      <c r="C21" s="174" t="s">
        <v>88</v>
      </c>
      <c r="D21" s="177">
        <v>60</v>
      </c>
      <c r="E21" s="325"/>
      <c r="F21" s="342">
        <f>D21*E21</f>
        <v>0</v>
      </c>
      <c r="G21" s="63"/>
    </row>
    <row r="22" spans="1:7">
      <c r="A22" s="340"/>
      <c r="B22" s="187"/>
      <c r="C22" s="174"/>
      <c r="D22" s="176"/>
      <c r="E22" s="344"/>
      <c r="F22" s="342"/>
      <c r="G22" s="63"/>
    </row>
    <row r="23" spans="1:7">
      <c r="A23" s="340"/>
      <c r="B23" s="188" t="s">
        <v>282</v>
      </c>
      <c r="C23" s="174"/>
      <c r="D23" s="176"/>
      <c r="E23" s="344"/>
      <c r="F23" s="342"/>
      <c r="G23" s="63"/>
    </row>
    <row r="24" spans="1:7">
      <c r="A24" s="340"/>
      <c r="B24" s="188"/>
      <c r="C24" s="174"/>
      <c r="D24" s="176"/>
      <c r="E24" s="344"/>
      <c r="F24" s="342"/>
      <c r="G24" s="63"/>
    </row>
    <row r="25" spans="1:7" ht="25.5">
      <c r="A25" s="340"/>
      <c r="B25" s="184" t="s">
        <v>283</v>
      </c>
      <c r="C25" s="174"/>
      <c r="D25" s="176"/>
      <c r="E25" s="344"/>
      <c r="F25" s="342"/>
      <c r="G25" s="63"/>
    </row>
    <row r="26" spans="1:7">
      <c r="A26" s="340"/>
      <c r="B26" s="189"/>
      <c r="C26" s="174"/>
      <c r="D26" s="176"/>
      <c r="E26" s="344"/>
      <c r="F26" s="342"/>
      <c r="G26" s="63"/>
    </row>
    <row r="27" spans="1:7">
      <c r="A27" s="340" t="s">
        <v>354</v>
      </c>
      <c r="B27" s="187" t="s">
        <v>353</v>
      </c>
      <c r="C27" s="174" t="s">
        <v>88</v>
      </c>
      <c r="D27" s="177">
        <f>0.2*D21</f>
        <v>12</v>
      </c>
      <c r="E27" s="325"/>
      <c r="F27" s="342">
        <f>D27*E27</f>
        <v>0</v>
      </c>
      <c r="G27" s="63"/>
    </row>
    <row r="28" spans="1:7">
      <c r="A28" s="340"/>
      <c r="B28" s="178"/>
      <c r="C28" s="174"/>
      <c r="D28" s="176"/>
      <c r="E28" s="344"/>
      <c r="F28" s="342"/>
      <c r="G28" s="63"/>
    </row>
    <row r="29" spans="1:7">
      <c r="A29" s="340"/>
      <c r="B29" s="178" t="s">
        <v>284</v>
      </c>
      <c r="C29" s="174"/>
      <c r="D29" s="176"/>
      <c r="E29" s="344"/>
      <c r="F29" s="342"/>
      <c r="G29" s="63"/>
    </row>
    <row r="30" spans="1:7">
      <c r="A30" s="340"/>
      <c r="B30" s="187"/>
      <c r="C30" s="174"/>
      <c r="D30" s="176"/>
      <c r="E30" s="344"/>
      <c r="F30" s="342"/>
      <c r="G30" s="63"/>
    </row>
    <row r="31" spans="1:7">
      <c r="A31" s="340"/>
      <c r="B31" s="345" t="s">
        <v>285</v>
      </c>
      <c r="C31" s="174"/>
      <c r="D31" s="176"/>
      <c r="E31" s="344"/>
      <c r="F31" s="342"/>
      <c r="G31" s="63"/>
    </row>
    <row r="32" spans="1:7">
      <c r="A32" s="340"/>
      <c r="B32" s="345"/>
      <c r="C32" s="174"/>
      <c r="D32" s="176"/>
      <c r="E32" s="344"/>
      <c r="F32" s="342"/>
      <c r="G32" s="63"/>
    </row>
    <row r="33" spans="1:7">
      <c r="A33" s="340"/>
      <c r="B33" s="199" t="s">
        <v>286</v>
      </c>
      <c r="C33" s="174"/>
      <c r="D33" s="176"/>
      <c r="E33" s="344"/>
      <c r="F33" s="342"/>
      <c r="G33" s="63"/>
    </row>
    <row r="34" spans="1:7">
      <c r="A34" s="340"/>
      <c r="B34" s="187"/>
      <c r="C34" s="174"/>
      <c r="D34" s="176"/>
      <c r="E34" s="344"/>
      <c r="F34" s="342"/>
      <c r="G34" s="63"/>
    </row>
    <row r="35" spans="1:7" ht="25.5">
      <c r="A35" s="346" t="s">
        <v>287</v>
      </c>
      <c r="B35" s="187" t="s">
        <v>355</v>
      </c>
      <c r="C35" s="174" t="s">
        <v>96</v>
      </c>
      <c r="D35" s="177">
        <f>D21/1</f>
        <v>60</v>
      </c>
      <c r="E35" s="325"/>
      <c r="F35" s="342">
        <f>D35*E35</f>
        <v>0</v>
      </c>
    </row>
    <row r="36" spans="1:7">
      <c r="A36" s="346"/>
      <c r="B36" s="181"/>
      <c r="C36" s="174"/>
      <c r="D36" s="274"/>
      <c r="E36" s="344"/>
      <c r="F36" s="342"/>
    </row>
    <row r="37" spans="1:7" ht="25.5">
      <c r="A37" s="346" t="s">
        <v>289</v>
      </c>
      <c r="B37" s="181" t="s">
        <v>290</v>
      </c>
      <c r="C37" s="174" t="s">
        <v>96</v>
      </c>
      <c r="D37" s="177">
        <v>24</v>
      </c>
      <c r="E37" s="325"/>
      <c r="F37" s="342">
        <f>D37*E37</f>
        <v>0</v>
      </c>
    </row>
    <row r="38" spans="1:7">
      <c r="A38" s="340"/>
      <c r="B38" s="181"/>
      <c r="C38" s="176"/>
      <c r="D38" s="347"/>
      <c r="E38" s="348"/>
      <c r="F38" s="342"/>
      <c r="G38" s="63"/>
    </row>
    <row r="39" spans="1:7">
      <c r="A39" s="340"/>
      <c r="B39" s="200" t="s">
        <v>291</v>
      </c>
      <c r="C39" s="176"/>
      <c r="D39" s="347"/>
      <c r="E39" s="348"/>
      <c r="F39" s="342"/>
      <c r="G39" s="63"/>
    </row>
    <row r="40" spans="1:7">
      <c r="A40" s="340"/>
      <c r="B40" s="200"/>
      <c r="C40" s="174"/>
      <c r="D40" s="176"/>
      <c r="E40" s="344"/>
      <c r="F40" s="342"/>
      <c r="G40" s="63"/>
    </row>
    <row r="41" spans="1:7" ht="24.75" customHeight="1">
      <c r="A41" s="340"/>
      <c r="B41" s="180" t="s">
        <v>1008</v>
      </c>
      <c r="C41" s="174"/>
      <c r="D41" s="176"/>
      <c r="E41" s="344"/>
      <c r="F41" s="342"/>
      <c r="G41" s="63"/>
    </row>
    <row r="42" spans="1:7">
      <c r="A42" s="340"/>
      <c r="B42" s="181"/>
      <c r="C42" s="174"/>
      <c r="D42" s="176"/>
      <c r="E42" s="344"/>
      <c r="F42" s="342"/>
      <c r="G42" s="63"/>
    </row>
    <row r="43" spans="1:7">
      <c r="A43" s="340" t="s">
        <v>292</v>
      </c>
      <c r="B43" s="181" t="s">
        <v>293</v>
      </c>
      <c r="C43" s="174" t="s">
        <v>88</v>
      </c>
      <c r="D43" s="177">
        <f>D21*0.2</f>
        <v>12</v>
      </c>
      <c r="E43" s="325"/>
      <c r="F43" s="342">
        <f>D43*E43</f>
        <v>0</v>
      </c>
      <c r="G43" s="63"/>
    </row>
    <row r="44" spans="1:7">
      <c r="A44" s="340" t="s">
        <v>294</v>
      </c>
      <c r="B44" s="187" t="s">
        <v>282</v>
      </c>
      <c r="C44" s="174" t="s">
        <v>88</v>
      </c>
      <c r="D44" s="177">
        <f>D27</f>
        <v>12</v>
      </c>
      <c r="E44" s="325"/>
      <c r="F44" s="342">
        <f>D44*E44</f>
        <v>0</v>
      </c>
      <c r="G44" s="63"/>
    </row>
    <row r="45" spans="1:7">
      <c r="A45" s="340"/>
      <c r="B45" s="181"/>
      <c r="C45" s="174"/>
      <c r="D45" s="176"/>
      <c r="E45" s="344"/>
      <c r="F45" s="342"/>
      <c r="G45" s="63"/>
    </row>
    <row r="46" spans="1:7">
      <c r="A46" s="340"/>
      <c r="B46" s="175" t="s">
        <v>167</v>
      </c>
      <c r="C46" s="174"/>
      <c r="D46" s="186"/>
      <c r="E46" s="325"/>
      <c r="F46" s="342"/>
      <c r="G46" s="63"/>
    </row>
    <row r="47" spans="1:7">
      <c r="A47" s="340"/>
      <c r="B47" s="189"/>
      <c r="C47" s="174"/>
      <c r="D47" s="186"/>
      <c r="E47" s="325"/>
      <c r="F47" s="342"/>
      <c r="G47" s="63"/>
    </row>
    <row r="48" spans="1:7">
      <c r="A48" s="340"/>
      <c r="B48" s="188" t="s">
        <v>295</v>
      </c>
      <c r="C48" s="174"/>
      <c r="D48" s="186"/>
      <c r="E48" s="325"/>
      <c r="F48" s="342"/>
      <c r="G48" s="63"/>
    </row>
    <row r="49" spans="1:7" s="172" customFormat="1">
      <c r="A49" s="340"/>
      <c r="B49" s="200"/>
      <c r="C49" s="174"/>
      <c r="D49" s="177"/>
      <c r="E49" s="325"/>
      <c r="F49" s="342"/>
    </row>
    <row r="50" spans="1:7" ht="28.5" customHeight="1">
      <c r="A50" s="340"/>
      <c r="B50" s="199" t="s">
        <v>296</v>
      </c>
      <c r="C50" s="174"/>
      <c r="D50" s="186"/>
      <c r="E50" s="325"/>
      <c r="F50" s="342"/>
      <c r="G50" s="63"/>
    </row>
    <row r="51" spans="1:7">
      <c r="A51" s="340"/>
      <c r="B51" s="187"/>
      <c r="C51" s="174"/>
      <c r="D51" s="186"/>
      <c r="E51" s="325"/>
      <c r="F51" s="342"/>
      <c r="G51" s="63"/>
    </row>
    <row r="52" spans="1:7" ht="25.5">
      <c r="A52" s="340" t="s">
        <v>297</v>
      </c>
      <c r="B52" s="187" t="s">
        <v>298</v>
      </c>
      <c r="C52" s="174" t="s">
        <v>88</v>
      </c>
      <c r="D52" s="265">
        <f>(D21*0.8)+D26</f>
        <v>48</v>
      </c>
      <c r="E52" s="325"/>
      <c r="F52" s="342">
        <f>D52*E52</f>
        <v>0</v>
      </c>
      <c r="G52" s="63"/>
    </row>
    <row r="53" spans="1:7">
      <c r="A53" s="340"/>
      <c r="B53" s="187"/>
      <c r="C53" s="174"/>
      <c r="D53" s="265"/>
      <c r="E53" s="325"/>
      <c r="F53" s="342"/>
      <c r="G53" s="63"/>
    </row>
    <row r="54" spans="1:7">
      <c r="A54" s="340"/>
      <c r="B54" s="175" t="s">
        <v>301</v>
      </c>
      <c r="C54" s="174"/>
      <c r="D54" s="186"/>
      <c r="E54" s="325"/>
      <c r="F54" s="342"/>
      <c r="G54" s="63"/>
    </row>
    <row r="55" spans="1:7">
      <c r="A55" s="340"/>
      <c r="B55" s="175"/>
      <c r="C55" s="174"/>
      <c r="D55" s="186"/>
      <c r="E55" s="325"/>
      <c r="F55" s="342"/>
      <c r="G55" s="63"/>
    </row>
    <row r="56" spans="1:7">
      <c r="A56" s="340"/>
      <c r="B56" s="349" t="s">
        <v>302</v>
      </c>
      <c r="C56" s="174"/>
      <c r="D56" s="186"/>
      <c r="E56" s="325"/>
      <c r="F56" s="342"/>
      <c r="G56" s="63"/>
    </row>
    <row r="57" spans="1:7">
      <c r="A57" s="340"/>
      <c r="B57" s="349"/>
      <c r="C57" s="174"/>
      <c r="D57" s="186"/>
      <c r="E57" s="325"/>
      <c r="F57" s="342"/>
      <c r="G57" s="63"/>
    </row>
    <row r="58" spans="1:7" ht="30" customHeight="1">
      <c r="A58" s="340"/>
      <c r="B58" s="184" t="s">
        <v>303</v>
      </c>
      <c r="C58" s="174"/>
      <c r="D58" s="186"/>
      <c r="E58" s="325"/>
      <c r="F58" s="342"/>
      <c r="G58" s="63"/>
    </row>
    <row r="59" spans="1:7">
      <c r="A59" s="340"/>
      <c r="B59" s="189"/>
      <c r="C59" s="174"/>
      <c r="D59" s="186"/>
      <c r="E59" s="325"/>
      <c r="F59" s="342"/>
      <c r="G59" s="63"/>
    </row>
    <row r="60" spans="1:7" ht="25.5">
      <c r="A60" s="346" t="s">
        <v>304</v>
      </c>
      <c r="B60" s="187" t="s">
        <v>305</v>
      </c>
      <c r="C60" s="174" t="s">
        <v>96</v>
      </c>
      <c r="D60" s="190">
        <f>0.1*D35</f>
        <v>6</v>
      </c>
      <c r="E60" s="325"/>
      <c r="F60" s="342">
        <f>D60*E60</f>
        <v>0</v>
      </c>
      <c r="G60" s="63"/>
    </row>
    <row r="61" spans="1:7">
      <c r="A61" s="340"/>
      <c r="B61" s="189"/>
      <c r="C61" s="174"/>
      <c r="D61" s="186"/>
      <c r="E61" s="325"/>
      <c r="F61" s="342"/>
      <c r="G61" s="63"/>
    </row>
    <row r="62" spans="1:7" s="172" customFormat="1">
      <c r="A62" s="340"/>
      <c r="B62" s="349"/>
      <c r="C62" s="174"/>
      <c r="D62" s="186"/>
      <c r="E62" s="325"/>
      <c r="F62" s="342"/>
    </row>
    <row r="63" spans="1:7" s="172" customFormat="1">
      <c r="A63" s="340"/>
      <c r="B63" s="349"/>
      <c r="C63" s="174"/>
      <c r="D63" s="186"/>
      <c r="E63" s="325"/>
      <c r="F63" s="342"/>
    </row>
    <row r="64" spans="1:7">
      <c r="A64" s="340"/>
      <c r="B64" s="187"/>
      <c r="C64" s="174"/>
      <c r="D64" s="186"/>
      <c r="E64" s="325"/>
      <c r="F64" s="342"/>
    </row>
    <row r="65" spans="1:6" s="57" customFormat="1">
      <c r="A65" s="350"/>
      <c r="B65" s="51"/>
      <c r="C65" s="52"/>
      <c r="D65" s="53"/>
      <c r="E65" s="351" t="s">
        <v>48</v>
      </c>
      <c r="F65" s="352">
        <f>SUM(F11:F64)</f>
        <v>0</v>
      </c>
    </row>
    <row r="66" spans="1:6" s="172" customFormat="1">
      <c r="A66" s="340"/>
      <c r="B66" s="189"/>
      <c r="C66" s="174"/>
      <c r="D66" s="186"/>
      <c r="E66" s="325"/>
      <c r="F66" s="342"/>
    </row>
    <row r="67" spans="1:6" s="172" customFormat="1">
      <c r="A67" s="340"/>
      <c r="B67" s="179" t="s">
        <v>306</v>
      </c>
      <c r="C67" s="174"/>
      <c r="D67" s="177"/>
      <c r="E67" s="325"/>
      <c r="F67" s="342"/>
    </row>
    <row r="68" spans="1:6" s="172" customFormat="1">
      <c r="A68" s="340"/>
      <c r="B68" s="181"/>
      <c r="C68" s="174"/>
      <c r="D68" s="177"/>
      <c r="E68" s="325"/>
      <c r="F68" s="342"/>
    </row>
    <row r="69" spans="1:6" s="172" customFormat="1">
      <c r="A69" s="340"/>
      <c r="B69" s="179" t="s">
        <v>307</v>
      </c>
      <c r="C69" s="174"/>
      <c r="D69" s="177"/>
      <c r="E69" s="325"/>
      <c r="F69" s="342"/>
    </row>
    <row r="70" spans="1:6" s="172" customFormat="1">
      <c r="A70" s="340"/>
      <c r="B70" s="200"/>
      <c r="C70" s="174"/>
      <c r="D70" s="177"/>
      <c r="E70" s="325"/>
      <c r="F70" s="342"/>
    </row>
    <row r="71" spans="1:6" s="172" customFormat="1">
      <c r="A71" s="340"/>
      <c r="B71" s="200" t="s">
        <v>168</v>
      </c>
      <c r="C71" s="174"/>
      <c r="D71" s="177"/>
      <c r="E71" s="325"/>
      <c r="F71" s="342"/>
    </row>
    <row r="72" spans="1:6" s="172" customFormat="1">
      <c r="A72" s="340"/>
      <c r="B72" s="200"/>
      <c r="C72" s="174"/>
      <c r="D72" s="177"/>
      <c r="E72" s="325"/>
      <c r="F72" s="342"/>
    </row>
    <row r="73" spans="1:6" s="172" customFormat="1">
      <c r="A73" s="340"/>
      <c r="B73" s="183" t="s">
        <v>309</v>
      </c>
      <c r="C73" s="174"/>
      <c r="D73" s="177"/>
      <c r="E73" s="325"/>
      <c r="F73" s="342"/>
    </row>
    <row r="74" spans="1:6" s="172" customFormat="1">
      <c r="A74" s="340"/>
      <c r="B74" s="183"/>
      <c r="C74" s="174"/>
      <c r="D74" s="177"/>
      <c r="E74" s="325"/>
      <c r="F74" s="342"/>
    </row>
    <row r="75" spans="1:6" s="172" customFormat="1" ht="41.25" customHeight="1">
      <c r="A75" s="340"/>
      <c r="B75" s="180" t="s">
        <v>310</v>
      </c>
      <c r="C75" s="174"/>
      <c r="D75" s="177"/>
      <c r="E75" s="325"/>
      <c r="F75" s="342"/>
    </row>
    <row r="76" spans="1:6" s="172" customFormat="1">
      <c r="A76" s="340"/>
      <c r="B76" s="181"/>
      <c r="C76" s="174"/>
      <c r="D76" s="177"/>
      <c r="E76" s="325"/>
      <c r="F76" s="342"/>
    </row>
    <row r="77" spans="1:6" s="172" customFormat="1">
      <c r="A77" s="340" t="s">
        <v>311</v>
      </c>
      <c r="B77" s="181" t="s">
        <v>308</v>
      </c>
      <c r="C77" s="174" t="s">
        <v>88</v>
      </c>
      <c r="D77" s="177">
        <v>9</v>
      </c>
      <c r="E77" s="325"/>
      <c r="F77" s="342">
        <f>D77*E77</f>
        <v>0</v>
      </c>
    </row>
    <row r="78" spans="1:6" s="172" customFormat="1">
      <c r="A78" s="340"/>
      <c r="B78" s="353"/>
      <c r="C78" s="174"/>
      <c r="D78" s="177"/>
      <c r="E78" s="325"/>
      <c r="F78" s="342"/>
    </row>
    <row r="79" spans="1:6" s="172" customFormat="1">
      <c r="A79" s="340"/>
      <c r="B79" s="183" t="s">
        <v>170</v>
      </c>
      <c r="C79" s="174"/>
      <c r="D79" s="177"/>
      <c r="E79" s="325"/>
      <c r="F79" s="342"/>
    </row>
    <row r="80" spans="1:6" s="172" customFormat="1">
      <c r="A80" s="340"/>
      <c r="B80" s="183"/>
      <c r="C80" s="174"/>
      <c r="D80" s="177"/>
      <c r="E80" s="325"/>
      <c r="F80" s="342"/>
    </row>
    <row r="81" spans="1:7" s="172" customFormat="1" ht="41.25" customHeight="1">
      <c r="A81" s="340"/>
      <c r="B81" s="180" t="s">
        <v>312</v>
      </c>
      <c r="C81" s="174"/>
      <c r="D81" s="177"/>
      <c r="E81" s="325"/>
      <c r="F81" s="342"/>
    </row>
    <row r="82" spans="1:7" s="172" customFormat="1">
      <c r="A82" s="340"/>
      <c r="B82" s="181"/>
      <c r="C82" s="174"/>
      <c r="D82" s="177"/>
      <c r="E82" s="325"/>
      <c r="F82" s="342"/>
    </row>
    <row r="83" spans="1:7" s="172" customFormat="1">
      <c r="A83" s="340" t="s">
        <v>171</v>
      </c>
      <c r="B83" s="181" t="s">
        <v>308</v>
      </c>
      <c r="C83" s="174" t="s">
        <v>88</v>
      </c>
      <c r="D83" s="177">
        <f>D21</f>
        <v>60</v>
      </c>
      <c r="E83" s="325"/>
      <c r="F83" s="342">
        <f>D83*E83</f>
        <v>0</v>
      </c>
    </row>
    <row r="84" spans="1:7" s="172" customFormat="1">
      <c r="A84" s="340"/>
      <c r="B84" s="181"/>
      <c r="C84" s="174"/>
      <c r="D84" s="177"/>
      <c r="E84" s="325"/>
      <c r="F84" s="342"/>
    </row>
    <row r="85" spans="1:7" s="172" customFormat="1">
      <c r="A85" s="340"/>
      <c r="B85" s="193" t="s">
        <v>313</v>
      </c>
      <c r="C85" s="174"/>
      <c r="D85" s="177"/>
      <c r="E85" s="325"/>
      <c r="F85" s="342"/>
    </row>
    <row r="86" spans="1:7" s="172" customFormat="1">
      <c r="A86" s="340"/>
      <c r="B86" s="353"/>
      <c r="C86" s="174"/>
      <c r="D86" s="177"/>
      <c r="E86" s="325"/>
      <c r="F86" s="342"/>
    </row>
    <row r="87" spans="1:7">
      <c r="A87" s="340"/>
      <c r="B87" s="183" t="s">
        <v>314</v>
      </c>
      <c r="C87" s="174"/>
      <c r="D87" s="177"/>
      <c r="E87" s="325"/>
      <c r="F87" s="342"/>
      <c r="G87" s="63"/>
    </row>
    <row r="88" spans="1:7">
      <c r="A88" s="340"/>
      <c r="B88" s="181"/>
      <c r="C88" s="174"/>
      <c r="D88" s="177"/>
      <c r="E88" s="325"/>
      <c r="F88" s="342"/>
      <c r="G88" s="63"/>
    </row>
    <row r="89" spans="1:7">
      <c r="A89" s="340"/>
      <c r="B89" s="354" t="s">
        <v>356</v>
      </c>
      <c r="C89" s="174"/>
      <c r="D89" s="177"/>
      <c r="E89" s="325"/>
      <c r="F89" s="342"/>
      <c r="G89" s="63"/>
    </row>
    <row r="90" spans="1:7">
      <c r="A90" s="340"/>
      <c r="B90" s="181"/>
      <c r="C90" s="174"/>
      <c r="D90" s="177"/>
      <c r="E90" s="325"/>
      <c r="F90" s="342"/>
      <c r="G90" s="63"/>
    </row>
    <row r="91" spans="1:7">
      <c r="A91" s="346" t="s">
        <v>357</v>
      </c>
      <c r="B91" s="181" t="s">
        <v>358</v>
      </c>
      <c r="C91" s="174" t="s">
        <v>88</v>
      </c>
      <c r="D91" s="177">
        <f>0.3*80</f>
        <v>24</v>
      </c>
      <c r="E91" s="325"/>
      <c r="F91" s="342">
        <f>D91*E91</f>
        <v>0</v>
      </c>
      <c r="G91" s="63"/>
    </row>
    <row r="92" spans="1:7">
      <c r="A92" s="346"/>
      <c r="B92" s="181"/>
      <c r="C92" s="174"/>
      <c r="D92" s="177"/>
      <c r="E92" s="325"/>
      <c r="F92" s="342"/>
      <c r="G92" s="63"/>
    </row>
    <row r="93" spans="1:7">
      <c r="A93" s="346"/>
      <c r="B93" s="179" t="s">
        <v>321</v>
      </c>
      <c r="C93" s="174"/>
      <c r="D93" s="177"/>
      <c r="E93" s="325"/>
      <c r="F93" s="342"/>
      <c r="G93" s="63"/>
    </row>
    <row r="94" spans="1:7">
      <c r="A94" s="346"/>
      <c r="B94" s="181"/>
      <c r="C94" s="174"/>
      <c r="D94" s="177"/>
      <c r="E94" s="325"/>
      <c r="F94" s="342"/>
      <c r="G94" s="63"/>
    </row>
    <row r="95" spans="1:7">
      <c r="A95" s="346"/>
      <c r="B95" s="200" t="s">
        <v>317</v>
      </c>
      <c r="C95" s="174"/>
      <c r="D95" s="177"/>
      <c r="E95" s="325"/>
      <c r="F95" s="342"/>
      <c r="G95" s="63"/>
    </row>
    <row r="96" spans="1:7">
      <c r="A96" s="346"/>
      <c r="B96" s="181"/>
      <c r="C96" s="174"/>
      <c r="D96" s="177"/>
      <c r="E96" s="325"/>
      <c r="F96" s="342"/>
      <c r="G96" s="63"/>
    </row>
    <row r="97" spans="1:7" s="172" customFormat="1" ht="27" customHeight="1">
      <c r="A97" s="340"/>
      <c r="B97" s="180" t="s">
        <v>379</v>
      </c>
      <c r="C97" s="174"/>
      <c r="D97" s="177"/>
      <c r="E97" s="325"/>
      <c r="F97" s="342"/>
    </row>
    <row r="98" spans="1:7" s="172" customFormat="1">
      <c r="A98" s="340"/>
      <c r="B98" s="180"/>
      <c r="C98" s="174"/>
      <c r="D98" s="177"/>
      <c r="E98" s="325"/>
      <c r="F98" s="342"/>
    </row>
    <row r="99" spans="1:7" s="172" customFormat="1">
      <c r="A99" s="340" t="s">
        <v>359</v>
      </c>
      <c r="B99" s="181" t="s">
        <v>360</v>
      </c>
      <c r="C99" s="174" t="s">
        <v>88</v>
      </c>
      <c r="D99" s="177">
        <f>0.5*60</f>
        <v>30</v>
      </c>
      <c r="E99" s="325"/>
      <c r="F99" s="342">
        <f>D99*E99</f>
        <v>0</v>
      </c>
    </row>
    <row r="100" spans="1:7" s="172" customFormat="1">
      <c r="A100" s="340"/>
      <c r="B100" s="181"/>
      <c r="C100" s="174"/>
      <c r="D100" s="177"/>
      <c r="E100" s="325"/>
      <c r="F100" s="342"/>
    </row>
    <row r="101" spans="1:7">
      <c r="A101" s="340"/>
      <c r="B101" s="193" t="s">
        <v>178</v>
      </c>
      <c r="C101" s="174"/>
      <c r="D101" s="176"/>
      <c r="E101" s="344"/>
      <c r="F101" s="342"/>
      <c r="G101" s="63"/>
    </row>
    <row r="102" spans="1:7">
      <c r="A102" s="340"/>
      <c r="B102" s="353"/>
      <c r="C102" s="174"/>
      <c r="D102" s="176"/>
      <c r="E102" s="344"/>
      <c r="F102" s="342"/>
      <c r="G102" s="63"/>
    </row>
    <row r="103" spans="1:7">
      <c r="A103" s="340"/>
      <c r="B103" s="183" t="s">
        <v>331</v>
      </c>
      <c r="C103" s="174"/>
      <c r="D103" s="176"/>
      <c r="E103" s="344"/>
      <c r="F103" s="342"/>
      <c r="G103" s="63"/>
    </row>
    <row r="104" spans="1:7">
      <c r="A104" s="340"/>
      <c r="B104" s="353"/>
      <c r="C104" s="174"/>
      <c r="D104" s="177"/>
      <c r="E104" s="325"/>
      <c r="F104" s="342"/>
      <c r="G104" s="63"/>
    </row>
    <row r="105" spans="1:7">
      <c r="A105" s="340"/>
      <c r="B105" s="180" t="s">
        <v>361</v>
      </c>
      <c r="C105" s="174"/>
      <c r="D105" s="177"/>
      <c r="E105" s="325"/>
      <c r="F105" s="342"/>
      <c r="G105" s="63"/>
    </row>
    <row r="106" spans="1:7">
      <c r="A106" s="340"/>
      <c r="B106" s="353"/>
      <c r="C106" s="174"/>
      <c r="D106" s="177"/>
      <c r="E106" s="325"/>
      <c r="F106" s="342"/>
      <c r="G106" s="63"/>
    </row>
    <row r="107" spans="1:7">
      <c r="A107" s="340" t="s">
        <v>179</v>
      </c>
      <c r="B107" s="353" t="s">
        <v>362</v>
      </c>
      <c r="C107" s="174" t="s">
        <v>86</v>
      </c>
      <c r="D107" s="274">
        <v>3.5</v>
      </c>
      <c r="E107" s="325"/>
      <c r="F107" s="342">
        <f>D107*E107</f>
        <v>0</v>
      </c>
      <c r="G107" s="63"/>
    </row>
    <row r="108" spans="1:7">
      <c r="A108" s="340"/>
      <c r="B108" s="353"/>
      <c r="C108" s="174"/>
      <c r="D108" s="274"/>
      <c r="E108" s="325"/>
      <c r="F108" s="342"/>
      <c r="G108" s="63"/>
    </row>
    <row r="109" spans="1:7">
      <c r="A109" s="340"/>
      <c r="B109" s="193" t="s">
        <v>180</v>
      </c>
      <c r="C109" s="174"/>
      <c r="D109" s="177"/>
      <c r="E109" s="325"/>
      <c r="F109" s="342"/>
      <c r="G109" s="63"/>
    </row>
    <row r="110" spans="1:7">
      <c r="A110" s="340"/>
      <c r="B110" s="353"/>
      <c r="C110" s="174"/>
      <c r="D110" s="177"/>
      <c r="E110" s="325"/>
      <c r="F110" s="342"/>
      <c r="G110" s="63"/>
    </row>
    <row r="111" spans="1:7">
      <c r="A111" s="340"/>
      <c r="B111" s="183" t="s">
        <v>181</v>
      </c>
      <c r="C111" s="174"/>
      <c r="D111" s="177"/>
      <c r="E111" s="325"/>
      <c r="F111" s="342"/>
      <c r="G111" s="63"/>
    </row>
    <row r="112" spans="1:7">
      <c r="A112" s="340"/>
      <c r="B112" s="183"/>
      <c r="C112" s="174"/>
      <c r="D112" s="177"/>
      <c r="E112" s="325"/>
      <c r="F112" s="342"/>
      <c r="G112" s="63"/>
    </row>
    <row r="113" spans="1:7">
      <c r="A113" s="340"/>
      <c r="B113" s="355" t="s">
        <v>182</v>
      </c>
      <c r="C113" s="174"/>
      <c r="D113" s="177"/>
      <c r="E113" s="325"/>
      <c r="F113" s="342"/>
      <c r="G113" s="63"/>
    </row>
    <row r="114" spans="1:7">
      <c r="A114" s="340"/>
      <c r="B114" s="353"/>
      <c r="C114" s="174"/>
      <c r="D114" s="177"/>
      <c r="E114" s="325"/>
      <c r="F114" s="342"/>
      <c r="G114" s="63"/>
    </row>
    <row r="115" spans="1:7">
      <c r="A115" s="340" t="s">
        <v>363</v>
      </c>
      <c r="B115" s="353" t="s">
        <v>364</v>
      </c>
      <c r="C115" s="174" t="s">
        <v>96</v>
      </c>
      <c r="D115" s="177">
        <v>120</v>
      </c>
      <c r="E115" s="325"/>
      <c r="F115" s="342">
        <f>D115*E115</f>
        <v>0</v>
      </c>
      <c r="G115" s="63"/>
    </row>
    <row r="116" spans="1:7">
      <c r="A116" s="340"/>
      <c r="B116" s="353"/>
      <c r="C116" s="174"/>
      <c r="D116" s="274"/>
      <c r="E116" s="344"/>
      <c r="F116" s="342"/>
      <c r="G116" s="63"/>
    </row>
    <row r="117" spans="1:7">
      <c r="A117" s="340"/>
      <c r="B117" s="353"/>
      <c r="C117" s="174"/>
      <c r="D117" s="274"/>
      <c r="E117" s="325"/>
      <c r="F117" s="342"/>
      <c r="G117" s="63"/>
    </row>
    <row r="118" spans="1:7">
      <c r="A118" s="340"/>
      <c r="B118" s="353"/>
      <c r="C118" s="174"/>
      <c r="D118" s="274"/>
      <c r="E118" s="325"/>
      <c r="F118" s="342"/>
      <c r="G118" s="63"/>
    </row>
    <row r="119" spans="1:7">
      <c r="A119" s="340"/>
      <c r="B119" s="353"/>
      <c r="C119" s="174"/>
      <c r="D119" s="274"/>
      <c r="E119" s="325"/>
      <c r="F119" s="342"/>
      <c r="G119" s="63"/>
    </row>
    <row r="120" spans="1:7">
      <c r="A120" s="340"/>
      <c r="B120" s="353"/>
      <c r="C120" s="174"/>
      <c r="D120" s="274"/>
      <c r="E120" s="325"/>
      <c r="F120" s="342"/>
      <c r="G120" s="63"/>
    </row>
    <row r="121" spans="1:7">
      <c r="A121" s="340"/>
      <c r="B121" s="353"/>
      <c r="C121" s="174"/>
      <c r="D121" s="274"/>
      <c r="E121" s="325"/>
      <c r="F121" s="342"/>
      <c r="G121" s="63"/>
    </row>
    <row r="122" spans="1:7">
      <c r="A122" s="340"/>
      <c r="B122" s="353"/>
      <c r="C122" s="174"/>
      <c r="D122" s="274"/>
      <c r="E122" s="325"/>
      <c r="F122" s="342"/>
      <c r="G122" s="63"/>
    </row>
    <row r="123" spans="1:7">
      <c r="A123" s="340"/>
      <c r="B123" s="353"/>
      <c r="C123" s="174"/>
      <c r="D123" s="274"/>
      <c r="E123" s="325"/>
      <c r="F123" s="342"/>
      <c r="G123" s="63"/>
    </row>
    <row r="124" spans="1:7">
      <c r="A124" s="340"/>
      <c r="B124" s="353"/>
      <c r="C124" s="174"/>
      <c r="D124" s="274"/>
      <c r="E124" s="325"/>
      <c r="F124" s="342"/>
      <c r="G124" s="63"/>
    </row>
    <row r="125" spans="1:7">
      <c r="A125" s="340"/>
      <c r="B125" s="353"/>
      <c r="C125" s="174"/>
      <c r="D125" s="274"/>
      <c r="E125" s="325"/>
      <c r="F125" s="342"/>
      <c r="G125" s="63"/>
    </row>
    <row r="126" spans="1:7">
      <c r="A126" s="340"/>
      <c r="B126" s="353"/>
      <c r="C126" s="174"/>
      <c r="D126" s="274"/>
      <c r="E126" s="325"/>
      <c r="F126" s="342"/>
      <c r="G126" s="63"/>
    </row>
    <row r="127" spans="1:7">
      <c r="A127" s="340"/>
      <c r="B127" s="353"/>
      <c r="C127" s="174"/>
      <c r="D127" s="274"/>
      <c r="E127" s="325"/>
      <c r="F127" s="342"/>
      <c r="G127" s="63"/>
    </row>
    <row r="128" spans="1:7">
      <c r="A128" s="340"/>
      <c r="B128" s="353"/>
      <c r="C128" s="174"/>
      <c r="D128" s="274"/>
      <c r="E128" s="325"/>
      <c r="F128" s="342"/>
      <c r="G128" s="63"/>
    </row>
    <row r="129" spans="1:9">
      <c r="A129" s="340"/>
      <c r="B129" s="193"/>
      <c r="C129" s="174"/>
      <c r="D129" s="177"/>
      <c r="E129" s="325"/>
      <c r="F129" s="342"/>
      <c r="G129" s="63"/>
    </row>
    <row r="130" spans="1:9">
      <c r="A130" s="340"/>
      <c r="B130" s="353"/>
      <c r="C130" s="174"/>
      <c r="D130" s="274"/>
      <c r="E130" s="344"/>
      <c r="F130" s="342"/>
      <c r="G130" s="63"/>
    </row>
    <row r="131" spans="1:9" s="57" customFormat="1">
      <c r="A131" s="350"/>
      <c r="B131" s="51"/>
      <c r="C131" s="52"/>
      <c r="D131" s="53"/>
      <c r="E131" s="351" t="s">
        <v>48</v>
      </c>
      <c r="F131" s="352">
        <f>SUM(F66:F130)</f>
        <v>0</v>
      </c>
      <c r="G131" s="71"/>
    </row>
    <row r="132" spans="1:9">
      <c r="A132" s="340"/>
      <c r="B132" s="353"/>
      <c r="C132" s="174"/>
      <c r="D132" s="177"/>
      <c r="E132" s="325"/>
      <c r="F132" s="342"/>
      <c r="G132" s="63"/>
    </row>
    <row r="133" spans="1:9">
      <c r="A133" s="168"/>
      <c r="B133" s="169" t="s">
        <v>184</v>
      </c>
      <c r="C133" s="170"/>
      <c r="D133" s="356"/>
      <c r="E133" s="357"/>
      <c r="F133" s="342"/>
      <c r="G133" s="63"/>
    </row>
    <row r="134" spans="1:9">
      <c r="A134" s="168"/>
      <c r="B134" s="169"/>
      <c r="C134" s="170"/>
      <c r="D134" s="356"/>
      <c r="E134" s="357"/>
      <c r="F134" s="342"/>
      <c r="G134" s="63"/>
    </row>
    <row r="135" spans="1:9">
      <c r="A135" s="208"/>
      <c r="B135" s="197" t="s">
        <v>230</v>
      </c>
      <c r="C135" s="170"/>
      <c r="D135" s="358"/>
      <c r="E135" s="357"/>
      <c r="F135" s="342"/>
      <c r="G135" s="63"/>
    </row>
    <row r="136" spans="1:9">
      <c r="A136" s="208"/>
      <c r="B136" s="197"/>
      <c r="C136" s="170"/>
      <c r="D136" s="358"/>
      <c r="E136" s="357"/>
      <c r="F136" s="342"/>
      <c r="G136" s="63"/>
    </row>
    <row r="137" spans="1:9">
      <c r="A137" s="359"/>
      <c r="B137" s="195" t="s">
        <v>185</v>
      </c>
      <c r="C137" s="170"/>
      <c r="D137" s="204"/>
      <c r="E137" s="357"/>
      <c r="F137" s="342"/>
      <c r="G137" s="63"/>
    </row>
    <row r="138" spans="1:9">
      <c r="A138" s="359"/>
      <c r="B138" s="195"/>
      <c r="C138" s="170"/>
      <c r="D138" s="204"/>
      <c r="E138" s="357"/>
      <c r="F138" s="342"/>
      <c r="G138" s="63"/>
    </row>
    <row r="139" spans="1:9" ht="40.5" customHeight="1">
      <c r="A139" s="359"/>
      <c r="B139" s="192" t="s">
        <v>1012</v>
      </c>
      <c r="C139" s="170"/>
      <c r="D139" s="204"/>
      <c r="E139" s="357"/>
      <c r="F139" s="342"/>
      <c r="G139" s="63"/>
    </row>
    <row r="140" spans="1:9">
      <c r="A140" s="170" t="s">
        <v>365</v>
      </c>
      <c r="B140" s="360" t="s">
        <v>2984</v>
      </c>
      <c r="C140" s="170" t="s">
        <v>31</v>
      </c>
      <c r="D140" s="204">
        <v>1</v>
      </c>
      <c r="E140" s="325"/>
      <c r="F140" s="342">
        <f>D140*E140</f>
        <v>0</v>
      </c>
      <c r="G140" s="63"/>
    </row>
    <row r="141" spans="1:9">
      <c r="A141" s="170" t="s">
        <v>366</v>
      </c>
      <c r="B141" s="360" t="s">
        <v>2926</v>
      </c>
      <c r="C141" s="170" t="s">
        <v>31</v>
      </c>
      <c r="D141" s="204">
        <v>1</v>
      </c>
      <c r="E141" s="325"/>
      <c r="F141" s="342">
        <f>D141*E141</f>
        <v>0</v>
      </c>
      <c r="G141" s="63"/>
      <c r="I141" s="2430"/>
    </row>
    <row r="142" spans="1:9">
      <c r="A142" s="170" t="s">
        <v>2533</v>
      </c>
      <c r="B142" s="360" t="s">
        <v>2928</v>
      </c>
      <c r="C142" s="170" t="s">
        <v>31</v>
      </c>
      <c r="D142" s="204">
        <v>1</v>
      </c>
      <c r="E142" s="325"/>
      <c r="F142" s="342">
        <f>D142*E142</f>
        <v>0</v>
      </c>
      <c r="G142" s="63"/>
    </row>
    <row r="143" spans="1:9">
      <c r="A143" s="170"/>
      <c r="B143" s="360"/>
      <c r="C143" s="170"/>
      <c r="D143" s="196"/>
      <c r="E143" s="357"/>
      <c r="F143" s="342"/>
      <c r="G143" s="63"/>
    </row>
    <row r="144" spans="1:9" ht="41.25" customHeight="1">
      <c r="A144" s="359"/>
      <c r="B144" s="192" t="s">
        <v>1013</v>
      </c>
      <c r="C144" s="170"/>
      <c r="D144" s="204"/>
      <c r="E144" s="357"/>
      <c r="F144" s="342"/>
      <c r="G144" s="63"/>
    </row>
    <row r="145" spans="1:7">
      <c r="A145" s="170" t="s">
        <v>367</v>
      </c>
      <c r="B145" s="360" t="s">
        <v>2984</v>
      </c>
      <c r="C145" s="170" t="s">
        <v>31</v>
      </c>
      <c r="D145" s="204">
        <v>1</v>
      </c>
      <c r="E145" s="325"/>
      <c r="F145" s="342">
        <f>D145*E145</f>
        <v>0</v>
      </c>
      <c r="G145" s="63"/>
    </row>
    <row r="146" spans="1:7">
      <c r="A146" s="170" t="s">
        <v>368</v>
      </c>
      <c r="B146" s="360" t="s">
        <v>2926</v>
      </c>
      <c r="C146" s="170" t="s">
        <v>31</v>
      </c>
      <c r="D146" s="204">
        <v>1</v>
      </c>
      <c r="E146" s="325"/>
      <c r="F146" s="342">
        <f>D146*E146</f>
        <v>0</v>
      </c>
      <c r="G146" s="63"/>
    </row>
    <row r="147" spans="1:7">
      <c r="A147" s="170" t="s">
        <v>1239</v>
      </c>
      <c r="B147" s="360" t="s">
        <v>2928</v>
      </c>
      <c r="C147" s="170" t="s">
        <v>31</v>
      </c>
      <c r="D147" s="204">
        <v>1</v>
      </c>
      <c r="E147" s="325"/>
      <c r="F147" s="342">
        <f>D147*E147</f>
        <v>0</v>
      </c>
      <c r="G147" s="63"/>
    </row>
    <row r="148" spans="1:7">
      <c r="A148" s="2220"/>
      <c r="B148" s="3397"/>
      <c r="C148" s="2220"/>
      <c r="D148" s="2224"/>
      <c r="E148" s="2110"/>
      <c r="F148" s="2437"/>
      <c r="G148" s="63"/>
    </row>
    <row r="149" spans="1:7">
      <c r="A149" s="3398"/>
      <c r="B149" s="3399" t="s">
        <v>1170</v>
      </c>
      <c r="C149" s="3244"/>
      <c r="D149" s="3400"/>
      <c r="E149" s="3401"/>
      <c r="F149" s="3402"/>
      <c r="G149" s="63"/>
    </row>
    <row r="150" spans="1:7">
      <c r="A150" s="3398"/>
      <c r="B150" s="3399"/>
      <c r="C150" s="3244"/>
      <c r="D150" s="3400"/>
      <c r="E150" s="3401"/>
      <c r="F150" s="3402"/>
      <c r="G150" s="63"/>
    </row>
    <row r="151" spans="1:7" ht="25.5">
      <c r="A151" s="3398"/>
      <c r="B151" s="3403" t="s">
        <v>3068</v>
      </c>
      <c r="C151" s="3244"/>
      <c r="D151" s="3400"/>
      <c r="E151" s="3401"/>
      <c r="F151" s="3402"/>
      <c r="G151" s="63"/>
    </row>
    <row r="152" spans="1:7">
      <c r="A152" s="3398"/>
      <c r="B152" s="3404"/>
      <c r="C152" s="3244"/>
      <c r="D152" s="3400"/>
      <c r="E152" s="3401"/>
      <c r="F152" s="3402"/>
      <c r="G152" s="63"/>
    </row>
    <row r="153" spans="1:7">
      <c r="A153" s="3244" t="s">
        <v>1028</v>
      </c>
      <c r="B153" s="3405" t="s">
        <v>2943</v>
      </c>
      <c r="C153" s="3244" t="s">
        <v>31</v>
      </c>
      <c r="D153" s="2041">
        <v>1</v>
      </c>
      <c r="E153" s="3406"/>
      <c r="F153" s="3402">
        <f>D153*E153</f>
        <v>0</v>
      </c>
      <c r="G153" s="63"/>
    </row>
    <row r="154" spans="1:7">
      <c r="A154" s="170"/>
      <c r="B154" s="360"/>
      <c r="C154" s="170"/>
      <c r="D154" s="196"/>
      <c r="E154" s="357"/>
      <c r="F154" s="342"/>
      <c r="G154" s="63"/>
    </row>
    <row r="155" spans="1:7">
      <c r="A155" s="170"/>
      <c r="B155" s="195" t="s">
        <v>369</v>
      </c>
      <c r="C155" s="170"/>
      <c r="D155" s="204"/>
      <c r="E155" s="357"/>
      <c r="F155" s="342"/>
      <c r="G155" s="63"/>
    </row>
    <row r="156" spans="1:7">
      <c r="A156" s="170"/>
      <c r="B156" s="205"/>
      <c r="C156" s="170"/>
      <c r="D156" s="204"/>
      <c r="E156" s="357"/>
      <c r="F156" s="342"/>
      <c r="G156" s="63"/>
    </row>
    <row r="157" spans="1:7" ht="17.25" customHeight="1">
      <c r="A157" s="243"/>
      <c r="B157" s="184" t="s">
        <v>1014</v>
      </c>
      <c r="C157" s="170"/>
      <c r="D157" s="204"/>
      <c r="E157" s="357"/>
      <c r="F157" s="342"/>
      <c r="G157" s="63"/>
    </row>
    <row r="158" spans="1:7">
      <c r="A158" s="243"/>
      <c r="B158" s="245"/>
      <c r="C158" s="170"/>
      <c r="D158" s="204"/>
      <c r="E158" s="357"/>
      <c r="F158" s="342"/>
      <c r="G158" s="63"/>
    </row>
    <row r="159" spans="1:7">
      <c r="A159" s="170" t="s">
        <v>370</v>
      </c>
      <c r="B159" s="360" t="s">
        <v>2984</v>
      </c>
      <c r="C159" s="170" t="s">
        <v>31</v>
      </c>
      <c r="D159" s="204">
        <v>1</v>
      </c>
      <c r="E159" s="361"/>
      <c r="F159" s="342">
        <f>D159*E159</f>
        <v>0</v>
      </c>
      <c r="G159" s="63"/>
    </row>
    <row r="160" spans="1:7">
      <c r="A160" s="170" t="s">
        <v>371</v>
      </c>
      <c r="B160" s="360" t="s">
        <v>2928</v>
      </c>
      <c r="C160" s="170" t="s">
        <v>31</v>
      </c>
      <c r="D160" s="204">
        <v>1</v>
      </c>
      <c r="E160" s="361"/>
      <c r="F160" s="342">
        <f>D160*E160</f>
        <v>0</v>
      </c>
      <c r="G160" s="63"/>
    </row>
    <row r="161" spans="1:7">
      <c r="A161" s="170"/>
      <c r="B161" s="360"/>
      <c r="C161" s="170"/>
      <c r="D161" s="204"/>
      <c r="E161" s="361"/>
      <c r="F161" s="342"/>
      <c r="G161" s="63"/>
    </row>
    <row r="162" spans="1:7">
      <c r="A162" s="243"/>
      <c r="B162" s="195" t="s">
        <v>187</v>
      </c>
      <c r="C162" s="170"/>
      <c r="D162" s="196"/>
      <c r="E162" s="357"/>
      <c r="F162" s="342"/>
      <c r="G162" s="63"/>
    </row>
    <row r="163" spans="1:7">
      <c r="A163" s="243"/>
      <c r="B163" s="205"/>
      <c r="C163" s="170"/>
      <c r="D163" s="196"/>
      <c r="E163" s="357"/>
      <c r="F163" s="342"/>
      <c r="G163" s="63"/>
    </row>
    <row r="164" spans="1:7" ht="44.25" customHeight="1">
      <c r="A164" s="243"/>
      <c r="B164" s="192" t="s">
        <v>1015</v>
      </c>
      <c r="C164" s="170"/>
      <c r="D164" s="196"/>
      <c r="E164" s="357"/>
      <c r="F164" s="342"/>
      <c r="G164" s="63"/>
    </row>
    <row r="165" spans="1:7">
      <c r="A165" s="170" t="s">
        <v>188</v>
      </c>
      <c r="B165" s="360" t="s">
        <v>2984</v>
      </c>
      <c r="C165" s="170" t="s">
        <v>31</v>
      </c>
      <c r="D165" s="204">
        <v>1</v>
      </c>
      <c r="E165" s="361"/>
      <c r="F165" s="342">
        <f>D165*E165</f>
        <v>0</v>
      </c>
      <c r="G165" s="63"/>
    </row>
    <row r="166" spans="1:7">
      <c r="A166" s="170" t="s">
        <v>189</v>
      </c>
      <c r="B166" s="360" t="s">
        <v>2926</v>
      </c>
      <c r="C166" s="170" t="s">
        <v>31</v>
      </c>
      <c r="D166" s="204">
        <v>1</v>
      </c>
      <c r="E166" s="361"/>
      <c r="F166" s="342">
        <f>D166*E166</f>
        <v>0</v>
      </c>
      <c r="G166" s="63"/>
    </row>
    <row r="167" spans="1:7">
      <c r="A167" s="170" t="s">
        <v>190</v>
      </c>
      <c r="B167" s="360" t="s">
        <v>2928</v>
      </c>
      <c r="C167" s="170" t="s">
        <v>31</v>
      </c>
      <c r="D167" s="204">
        <v>1</v>
      </c>
      <c r="E167" s="361"/>
      <c r="F167" s="342">
        <f>D167*E167</f>
        <v>0</v>
      </c>
      <c r="G167" s="63"/>
    </row>
    <row r="168" spans="1:7">
      <c r="A168" s="170"/>
      <c r="B168" s="360"/>
      <c r="C168" s="170"/>
      <c r="D168" s="204"/>
      <c r="E168" s="325"/>
      <c r="F168" s="342"/>
      <c r="G168" s="63"/>
    </row>
    <row r="169" spans="1:7">
      <c r="A169" s="261"/>
      <c r="B169" s="188" t="s">
        <v>372</v>
      </c>
      <c r="C169" s="174"/>
      <c r="D169" s="186"/>
      <c r="E169" s="325"/>
      <c r="F169" s="342"/>
      <c r="G169" s="63"/>
    </row>
    <row r="170" spans="1:7" ht="28.5" customHeight="1">
      <c r="A170" s="261"/>
      <c r="B170" s="184" t="s">
        <v>383</v>
      </c>
      <c r="C170" s="174"/>
      <c r="D170" s="186"/>
      <c r="E170" s="325"/>
      <c r="F170" s="342"/>
      <c r="G170" s="63"/>
    </row>
    <row r="171" spans="1:7">
      <c r="A171" s="261"/>
      <c r="B171" s="189"/>
      <c r="C171" s="174"/>
      <c r="D171" s="186"/>
      <c r="E171" s="325"/>
      <c r="F171" s="342"/>
      <c r="G171" s="63"/>
    </row>
    <row r="172" spans="1:7">
      <c r="A172" s="247" t="s">
        <v>384</v>
      </c>
      <c r="B172" s="360" t="s">
        <v>2926</v>
      </c>
      <c r="C172" s="174" t="s">
        <v>31</v>
      </c>
      <c r="D172" s="363">
        <v>1</v>
      </c>
      <c r="E172" s="325"/>
      <c r="F172" s="342">
        <f>D172*E172</f>
        <v>0</v>
      </c>
      <c r="G172" s="63"/>
    </row>
    <row r="173" spans="1:7">
      <c r="A173" s="247"/>
      <c r="B173" s="360"/>
      <c r="C173" s="174"/>
      <c r="D173" s="363"/>
      <c r="E173" s="325"/>
      <c r="F173" s="342"/>
      <c r="G173" s="63"/>
    </row>
    <row r="174" spans="1:7">
      <c r="A174" s="170"/>
      <c r="B174" s="205"/>
      <c r="C174" s="170"/>
      <c r="D174" s="204"/>
      <c r="E174" s="357"/>
      <c r="F174" s="342"/>
      <c r="G174" s="63"/>
    </row>
    <row r="175" spans="1:7" s="57" customFormat="1">
      <c r="A175" s="350"/>
      <c r="B175" s="51"/>
      <c r="C175" s="52"/>
      <c r="D175" s="53"/>
      <c r="E175" s="351" t="s">
        <v>48</v>
      </c>
      <c r="F175" s="352">
        <f>SUM(F132:F174)</f>
        <v>0</v>
      </c>
      <c r="G175" s="71"/>
    </row>
    <row r="176" spans="1:7" s="57" customFormat="1">
      <c r="A176" s="364"/>
      <c r="B176" s="365"/>
      <c r="C176" s="366"/>
      <c r="D176" s="367"/>
      <c r="E176" s="368"/>
      <c r="F176" s="369"/>
      <c r="G176" s="71"/>
    </row>
    <row r="177" spans="1:7">
      <c r="A177" s="243"/>
      <c r="B177" s="195" t="s">
        <v>373</v>
      </c>
      <c r="C177" s="170"/>
      <c r="D177" s="370"/>
      <c r="E177" s="357"/>
      <c r="F177" s="342"/>
      <c r="G177" s="63"/>
    </row>
    <row r="178" spans="1:7">
      <c r="A178" s="243"/>
      <c r="B178" s="205"/>
      <c r="C178" s="170"/>
      <c r="D178" s="196"/>
      <c r="E178" s="357"/>
      <c r="F178" s="342"/>
      <c r="G178" s="63"/>
    </row>
    <row r="179" spans="1:7" ht="29.25" customHeight="1">
      <c r="A179" s="170"/>
      <c r="B179" s="207" t="s">
        <v>3052</v>
      </c>
      <c r="C179" s="170"/>
      <c r="D179" s="196"/>
      <c r="E179" s="357"/>
      <c r="F179" s="342"/>
      <c r="G179" s="63"/>
    </row>
    <row r="180" spans="1:7">
      <c r="A180" s="170"/>
      <c r="B180" s="205"/>
      <c r="C180" s="170"/>
      <c r="D180" s="204"/>
      <c r="E180" s="357"/>
      <c r="F180" s="342"/>
      <c r="G180" s="63"/>
    </row>
    <row r="181" spans="1:7">
      <c r="A181" s="243" t="s">
        <v>191</v>
      </c>
      <c r="B181" s="205" t="s">
        <v>3055</v>
      </c>
      <c r="C181" s="170" t="s">
        <v>31</v>
      </c>
      <c r="D181" s="204">
        <v>3</v>
      </c>
      <c r="E181" s="325"/>
      <c r="F181" s="342">
        <f t="shared" ref="F181:F190" si="0">D181*E181</f>
        <v>0</v>
      </c>
      <c r="G181" s="63"/>
    </row>
    <row r="182" spans="1:7">
      <c r="A182" s="243" t="s">
        <v>374</v>
      </c>
      <c r="B182" s="205" t="s">
        <v>3054</v>
      </c>
      <c r="C182" s="170" t="s">
        <v>31</v>
      </c>
      <c r="D182" s="204">
        <v>2</v>
      </c>
      <c r="E182" s="325"/>
      <c r="F182" s="342">
        <f t="shared" si="0"/>
        <v>0</v>
      </c>
      <c r="G182" s="63"/>
    </row>
    <row r="183" spans="1:7">
      <c r="A183" s="243" t="s">
        <v>1415</v>
      </c>
      <c r="B183" s="205" t="s">
        <v>3053</v>
      </c>
      <c r="C183" s="170" t="s">
        <v>31</v>
      </c>
      <c r="D183" s="204">
        <v>2</v>
      </c>
      <c r="E183" s="325"/>
      <c r="F183" s="342">
        <f t="shared" si="0"/>
        <v>0</v>
      </c>
      <c r="G183" s="63"/>
    </row>
    <row r="184" spans="1:7">
      <c r="A184" s="243" t="s">
        <v>1502</v>
      </c>
      <c r="B184" s="205" t="s">
        <v>3058</v>
      </c>
      <c r="C184" s="170" t="s">
        <v>31</v>
      </c>
      <c r="D184" s="204">
        <v>1</v>
      </c>
      <c r="E184" s="325"/>
      <c r="F184" s="342">
        <f t="shared" si="0"/>
        <v>0</v>
      </c>
      <c r="G184" s="63"/>
    </row>
    <row r="185" spans="1:7">
      <c r="A185" s="243" t="s">
        <v>3056</v>
      </c>
      <c r="B185" s="205" t="s">
        <v>3060</v>
      </c>
      <c r="C185" s="170" t="s">
        <v>31</v>
      </c>
      <c r="D185" s="204">
        <v>2</v>
      </c>
      <c r="E185" s="325"/>
      <c r="F185" s="342">
        <f t="shared" si="0"/>
        <v>0</v>
      </c>
      <c r="G185" s="63"/>
    </row>
    <row r="186" spans="1:7">
      <c r="A186" s="243" t="s">
        <v>3057</v>
      </c>
      <c r="B186" s="205" t="s">
        <v>3059</v>
      </c>
      <c r="C186" s="170" t="s">
        <v>31</v>
      </c>
      <c r="D186" s="204">
        <v>2</v>
      </c>
      <c r="E186" s="325"/>
      <c r="F186" s="342">
        <f t="shared" si="0"/>
        <v>0</v>
      </c>
      <c r="G186" s="63"/>
    </row>
    <row r="187" spans="1:7">
      <c r="A187" s="243" t="s">
        <v>3063</v>
      </c>
      <c r="B187" s="205" t="s">
        <v>3061</v>
      </c>
      <c r="C187" s="170" t="s">
        <v>31</v>
      </c>
      <c r="D187" s="204">
        <v>2</v>
      </c>
      <c r="E187" s="325"/>
      <c r="F187" s="342">
        <f t="shared" si="0"/>
        <v>0</v>
      </c>
      <c r="G187" s="63"/>
    </row>
    <row r="188" spans="1:7">
      <c r="A188" s="243" t="s">
        <v>3064</v>
      </c>
      <c r="B188" s="205" t="s">
        <v>3062</v>
      </c>
      <c r="C188" s="170" t="s">
        <v>31</v>
      </c>
      <c r="D188" s="204">
        <v>2</v>
      </c>
      <c r="E188" s="325"/>
      <c r="F188" s="342">
        <f t="shared" si="0"/>
        <v>0</v>
      </c>
      <c r="G188" s="63"/>
    </row>
    <row r="189" spans="1:7">
      <c r="A189" s="243" t="s">
        <v>1502</v>
      </c>
      <c r="B189" s="205" t="s">
        <v>3065</v>
      </c>
      <c r="C189" s="170" t="s">
        <v>31</v>
      </c>
      <c r="D189" s="204">
        <v>2</v>
      </c>
      <c r="E189" s="325"/>
      <c r="F189" s="342">
        <f t="shared" si="0"/>
        <v>0</v>
      </c>
      <c r="G189" s="63"/>
    </row>
    <row r="190" spans="1:7">
      <c r="A190" s="243" t="s">
        <v>3056</v>
      </c>
      <c r="B190" s="205" t="s">
        <v>3066</v>
      </c>
      <c r="C190" s="170" t="s">
        <v>31</v>
      </c>
      <c r="D190" s="204">
        <v>1</v>
      </c>
      <c r="E190" s="325"/>
      <c r="F190" s="342">
        <f t="shared" si="0"/>
        <v>0</v>
      </c>
      <c r="G190" s="63"/>
    </row>
    <row r="191" spans="1:7">
      <c r="A191" s="3396"/>
      <c r="B191" s="2228"/>
      <c r="C191" s="2220"/>
      <c r="D191" s="2224"/>
      <c r="E191" s="2110"/>
      <c r="F191" s="2437"/>
      <c r="G191" s="63"/>
    </row>
    <row r="192" spans="1:7">
      <c r="A192" s="261"/>
      <c r="B192" s="188" t="s">
        <v>375</v>
      </c>
      <c r="C192" s="174"/>
      <c r="D192" s="176"/>
      <c r="E192" s="325"/>
      <c r="F192" s="342"/>
      <c r="G192" s="63"/>
    </row>
    <row r="193" spans="1:7" ht="10.5" customHeight="1">
      <c r="A193" s="261"/>
      <c r="B193" s="189"/>
      <c r="C193" s="174"/>
      <c r="D193" s="186"/>
      <c r="E193" s="325"/>
      <c r="F193" s="342"/>
      <c r="G193" s="63"/>
    </row>
    <row r="194" spans="1:7" ht="27" customHeight="1">
      <c r="A194" s="261"/>
      <c r="B194" s="372" t="s">
        <v>3051</v>
      </c>
      <c r="C194" s="174"/>
      <c r="D194" s="186"/>
      <c r="E194" s="325"/>
      <c r="F194" s="342"/>
      <c r="G194" s="63"/>
    </row>
    <row r="195" spans="1:7">
      <c r="A195" s="261"/>
      <c r="B195" s="373"/>
      <c r="C195" s="174"/>
      <c r="D195" s="186"/>
      <c r="E195" s="325"/>
      <c r="F195" s="342"/>
      <c r="G195" s="63"/>
    </row>
    <row r="196" spans="1:7">
      <c r="A196" s="174" t="s">
        <v>1016</v>
      </c>
      <c r="B196" s="360" t="s">
        <v>2928</v>
      </c>
      <c r="C196" s="174" t="s">
        <v>31</v>
      </c>
      <c r="D196" s="186">
        <v>1</v>
      </c>
      <c r="E196" s="325"/>
      <c r="F196" s="342">
        <f>D196*E196</f>
        <v>0</v>
      </c>
      <c r="G196" s="63"/>
    </row>
    <row r="197" spans="1:7">
      <c r="A197" s="174"/>
      <c r="B197" s="360"/>
      <c r="C197" s="174"/>
      <c r="D197" s="186"/>
      <c r="E197" s="325"/>
      <c r="F197" s="342"/>
      <c r="G197" s="63"/>
    </row>
    <row r="198" spans="1:7">
      <c r="A198" s="174"/>
      <c r="B198" s="360"/>
      <c r="C198" s="174"/>
      <c r="D198" s="186"/>
      <c r="E198" s="325"/>
      <c r="F198" s="342"/>
      <c r="G198" s="63"/>
    </row>
    <row r="199" spans="1:7">
      <c r="A199" s="168"/>
      <c r="B199" s="195" t="s">
        <v>235</v>
      </c>
      <c r="C199" s="170"/>
      <c r="D199" s="374"/>
      <c r="E199" s="357"/>
      <c r="F199" s="342"/>
      <c r="G199" s="63"/>
    </row>
    <row r="200" spans="1:7">
      <c r="A200" s="168"/>
      <c r="B200" s="195"/>
      <c r="C200" s="170"/>
      <c r="D200" s="374"/>
      <c r="E200" s="357"/>
      <c r="F200" s="342"/>
      <c r="G200" s="63"/>
    </row>
    <row r="201" spans="1:7" ht="44.25" customHeight="1">
      <c r="A201" s="168"/>
      <c r="B201" s="207" t="s">
        <v>3067</v>
      </c>
      <c r="C201" s="170"/>
      <c r="D201" s="375"/>
      <c r="E201" s="357"/>
      <c r="F201" s="342"/>
      <c r="G201" s="63"/>
    </row>
    <row r="202" spans="1:7">
      <c r="A202" s="168" t="s">
        <v>192</v>
      </c>
      <c r="B202" s="360" t="s">
        <v>2984</v>
      </c>
      <c r="C202" s="170" t="s">
        <v>31</v>
      </c>
      <c r="D202" s="204">
        <v>1</v>
      </c>
      <c r="E202" s="361"/>
      <c r="F202" s="342">
        <f>D202*E202</f>
        <v>0</v>
      </c>
      <c r="G202" s="63"/>
    </row>
    <row r="203" spans="1:7">
      <c r="A203" s="168" t="s">
        <v>193</v>
      </c>
      <c r="B203" s="360" t="s">
        <v>2926</v>
      </c>
      <c r="C203" s="170" t="s">
        <v>31</v>
      </c>
      <c r="D203" s="204">
        <v>1</v>
      </c>
      <c r="E203" s="361"/>
      <c r="F203" s="342">
        <f>D203*E203</f>
        <v>0</v>
      </c>
      <c r="G203" s="63"/>
    </row>
    <row r="204" spans="1:7">
      <c r="A204" s="168" t="s">
        <v>194</v>
      </c>
      <c r="B204" s="360" t="s">
        <v>2928</v>
      </c>
      <c r="C204" s="170" t="s">
        <v>31</v>
      </c>
      <c r="D204" s="204">
        <v>1</v>
      </c>
      <c r="E204" s="361"/>
      <c r="F204" s="342">
        <f>D204*E204</f>
        <v>0</v>
      </c>
      <c r="G204" s="63"/>
    </row>
    <row r="205" spans="1:7">
      <c r="A205" s="170"/>
      <c r="B205" s="173"/>
      <c r="C205" s="170"/>
      <c r="D205" s="204"/>
      <c r="E205" s="357"/>
      <c r="F205" s="342"/>
      <c r="G205" s="63"/>
    </row>
    <row r="206" spans="1:7">
      <c r="A206" s="261"/>
      <c r="B206" s="188" t="s">
        <v>376</v>
      </c>
      <c r="C206" s="174"/>
      <c r="D206" s="176"/>
      <c r="E206" s="325"/>
      <c r="F206" s="342"/>
      <c r="G206" s="63"/>
    </row>
    <row r="207" spans="1:7">
      <c r="A207" s="261"/>
      <c r="B207" s="188"/>
      <c r="C207" s="174"/>
      <c r="D207" s="186"/>
      <c r="E207" s="325"/>
      <c r="F207" s="342"/>
      <c r="G207" s="63"/>
    </row>
    <row r="208" spans="1:7" ht="18.75" customHeight="1">
      <c r="A208" s="261"/>
      <c r="B208" s="207" t="s">
        <v>382</v>
      </c>
      <c r="C208" s="174"/>
      <c r="D208" s="186"/>
      <c r="E208" s="325"/>
      <c r="F208" s="342"/>
      <c r="G208" s="63"/>
    </row>
    <row r="209" spans="1:9">
      <c r="A209" s="261"/>
      <c r="B209" s="355"/>
      <c r="C209" s="174"/>
      <c r="D209" s="186"/>
      <c r="E209" s="325"/>
      <c r="F209" s="342"/>
      <c r="G209" s="63"/>
    </row>
    <row r="210" spans="1:9">
      <c r="A210" s="247" t="s">
        <v>377</v>
      </c>
      <c r="B210" s="189" t="s">
        <v>2984</v>
      </c>
      <c r="C210" s="174" t="s">
        <v>31</v>
      </c>
      <c r="D210" s="186">
        <v>1</v>
      </c>
      <c r="E210" s="377"/>
      <c r="F210" s="342">
        <f>D210*E210</f>
        <v>0</v>
      </c>
      <c r="G210" s="63"/>
    </row>
    <row r="211" spans="1:9">
      <c r="A211" s="247"/>
      <c r="B211" s="371"/>
      <c r="C211" s="174"/>
      <c r="D211" s="186"/>
      <c r="E211" s="325"/>
      <c r="F211" s="342"/>
      <c r="G211" s="63"/>
    </row>
    <row r="212" spans="1:9">
      <c r="A212" s="1942"/>
      <c r="B212" s="3407" t="s">
        <v>238</v>
      </c>
      <c r="C212" s="1942"/>
      <c r="D212" s="2151"/>
      <c r="E212" s="3408"/>
      <c r="F212" s="3409"/>
      <c r="G212" s="63"/>
    </row>
    <row r="213" spans="1:9" ht="63.75">
      <c r="A213" s="2860"/>
      <c r="B213" s="2203" t="s">
        <v>3069</v>
      </c>
      <c r="C213" s="1942"/>
      <c r="D213" s="2151"/>
      <c r="E213" s="3408"/>
      <c r="F213" s="3409"/>
      <c r="G213" s="63"/>
    </row>
    <row r="214" spans="1:9">
      <c r="A214" s="2860" t="s">
        <v>241</v>
      </c>
      <c r="B214" s="3410" t="s">
        <v>2928</v>
      </c>
      <c r="C214" s="1942" t="s">
        <v>31</v>
      </c>
      <c r="D214" s="1987">
        <v>1</v>
      </c>
      <c r="E214" s="3409"/>
      <c r="F214" s="3409">
        <f>D214*E214</f>
        <v>0</v>
      </c>
      <c r="G214" s="63"/>
    </row>
    <row r="215" spans="1:9">
      <c r="A215" s="1942"/>
      <c r="B215" s="3397"/>
      <c r="C215" s="1942"/>
      <c r="D215" s="2151"/>
      <c r="E215" s="2110"/>
      <c r="F215" s="2437"/>
      <c r="G215" s="63"/>
    </row>
    <row r="216" spans="1:9">
      <c r="A216" s="168"/>
      <c r="B216" s="173"/>
      <c r="C216" s="170"/>
      <c r="D216" s="374"/>
      <c r="E216" s="357"/>
      <c r="F216" s="342"/>
      <c r="G216" s="63"/>
    </row>
    <row r="217" spans="1:9" s="57" customFormat="1">
      <c r="A217" s="350"/>
      <c r="B217" s="51"/>
      <c r="C217" s="52"/>
      <c r="D217" s="53"/>
      <c r="E217" s="351" t="s">
        <v>48</v>
      </c>
      <c r="F217" s="352">
        <f>SUM(F176:F216)</f>
        <v>0</v>
      </c>
      <c r="G217" s="71"/>
    </row>
    <row r="218" spans="1:9" s="57" customFormat="1">
      <c r="A218" s="364"/>
      <c r="B218" s="365"/>
      <c r="C218" s="366"/>
      <c r="D218" s="367"/>
      <c r="E218" s="368"/>
      <c r="F218" s="369"/>
      <c r="G218" s="71"/>
    </row>
    <row r="219" spans="1:9" ht="15.75" customHeight="1">
      <c r="A219" s="340"/>
      <c r="B219" s="378" t="s">
        <v>343</v>
      </c>
      <c r="C219" s="174"/>
      <c r="D219" s="177"/>
      <c r="E219" s="325"/>
      <c r="F219" s="342"/>
      <c r="G219" s="63"/>
    </row>
    <row r="220" spans="1:9">
      <c r="A220" s="340"/>
      <c r="B220" s="187"/>
      <c r="C220" s="174"/>
      <c r="D220" s="177"/>
      <c r="E220" s="325"/>
      <c r="F220" s="342"/>
      <c r="G220" s="63"/>
    </row>
    <row r="221" spans="1:9" ht="15" customHeight="1">
      <c r="A221" s="1942"/>
      <c r="B221" s="2201" t="s">
        <v>2535</v>
      </c>
      <c r="C221" s="1942"/>
      <c r="D221" s="2109"/>
      <c r="E221" s="344"/>
      <c r="F221" s="2110"/>
    </row>
    <row r="222" spans="1:9">
      <c r="A222" s="1942"/>
      <c r="B222" s="2204"/>
      <c r="C222" s="1942"/>
      <c r="D222" s="2151"/>
      <c r="E222" s="2110"/>
      <c r="F222" s="2431"/>
      <c r="G222" s="63"/>
      <c r="H222" s="63"/>
    </row>
    <row r="223" spans="1:9" ht="66.75" customHeight="1">
      <c r="A223" s="2216"/>
      <c r="B223" s="2432" t="s">
        <v>378</v>
      </c>
      <c r="C223" s="1942"/>
      <c r="D223" s="2109"/>
      <c r="E223" s="344"/>
      <c r="F223" s="2433"/>
      <c r="G223" s="63"/>
      <c r="H223" s="63"/>
    </row>
    <row r="224" spans="1:9" s="172" customFormat="1">
      <c r="A224" s="2434"/>
      <c r="B224" s="2228"/>
      <c r="C224" s="2220"/>
      <c r="D224" s="2435"/>
      <c r="E224" s="2436"/>
      <c r="F224" s="2433"/>
      <c r="G224" s="171"/>
      <c r="H224" s="171"/>
      <c r="I224" s="171"/>
    </row>
    <row r="225" spans="1:9" s="172" customFormat="1">
      <c r="A225" s="2216" t="s">
        <v>2549</v>
      </c>
      <c r="B225" s="2228" t="s">
        <v>2536</v>
      </c>
      <c r="C225" s="2220" t="s">
        <v>31</v>
      </c>
      <c r="D225" s="2109">
        <v>1</v>
      </c>
      <c r="E225" s="2110"/>
      <c r="F225" s="2437">
        <f>D225*E225</f>
        <v>0</v>
      </c>
      <c r="G225" s="171"/>
      <c r="H225" s="171"/>
      <c r="I225" s="171"/>
    </row>
    <row r="226" spans="1:9" s="172" customFormat="1">
      <c r="A226" s="2216"/>
      <c r="B226" s="2228"/>
      <c r="C226" s="2220"/>
      <c r="D226" s="2109"/>
      <c r="E226" s="344"/>
      <c r="F226" s="2437"/>
      <c r="G226" s="171"/>
      <c r="H226" s="171"/>
      <c r="I226" s="171"/>
    </row>
    <row r="227" spans="1:9" ht="134.25" customHeight="1">
      <c r="A227" s="2434"/>
      <c r="B227" s="2438" t="s">
        <v>388</v>
      </c>
      <c r="C227" s="1942"/>
      <c r="D227" s="2209"/>
      <c r="E227" s="344"/>
      <c r="F227" s="2437"/>
      <c r="G227" s="63"/>
      <c r="H227" s="63"/>
      <c r="I227" s="63"/>
    </row>
    <row r="228" spans="1:9">
      <c r="A228" s="2434"/>
      <c r="B228" s="2439"/>
      <c r="C228" s="1942"/>
      <c r="D228" s="2209"/>
      <c r="E228" s="344"/>
      <c r="F228" s="2437"/>
      <c r="G228" s="63"/>
      <c r="H228" s="63"/>
      <c r="I228" s="63"/>
    </row>
    <row r="229" spans="1:9" ht="14.25">
      <c r="A229" s="2216" t="s">
        <v>2550</v>
      </c>
      <c r="B229" s="1944" t="s">
        <v>2635</v>
      </c>
      <c r="C229" s="1942" t="s">
        <v>31</v>
      </c>
      <c r="D229" s="2109">
        <v>1</v>
      </c>
      <c r="E229" s="2110"/>
      <c r="F229" s="2437">
        <f>D229*E229</f>
        <v>0</v>
      </c>
      <c r="G229" s="380"/>
      <c r="H229" s="63"/>
      <c r="I229" s="63"/>
    </row>
    <row r="230" spans="1:9">
      <c r="A230" s="2216"/>
      <c r="B230" s="1944"/>
      <c r="C230" s="1942"/>
      <c r="D230" s="2109"/>
      <c r="E230" s="2110"/>
      <c r="F230" s="2437"/>
      <c r="G230" s="380"/>
      <c r="H230" s="63"/>
      <c r="I230" s="63"/>
    </row>
    <row r="231" spans="1:9" s="172" customFormat="1">
      <c r="A231" s="201"/>
      <c r="B231" s="66"/>
      <c r="C231" s="174"/>
      <c r="D231" s="176"/>
      <c r="E231" s="344"/>
      <c r="F231" s="342"/>
      <c r="G231" s="171"/>
      <c r="H231" s="171"/>
      <c r="I231" s="171"/>
    </row>
    <row r="232" spans="1:9">
      <c r="A232" s="407"/>
      <c r="B232" s="410"/>
      <c r="C232" s="602"/>
      <c r="D232" s="603"/>
      <c r="E232" s="606"/>
      <c r="F232" s="604"/>
      <c r="G232" s="63"/>
    </row>
    <row r="233" spans="1:9">
      <c r="A233" s="294"/>
      <c r="B233" s="381"/>
      <c r="C233" s="267"/>
      <c r="D233" s="382"/>
      <c r="E233" s="383"/>
      <c r="F233" s="384"/>
      <c r="G233" s="63"/>
    </row>
    <row r="234" spans="1:9">
      <c r="A234" s="350"/>
      <c r="B234" s="51"/>
      <c r="C234" s="52"/>
      <c r="D234" s="53"/>
      <c r="E234" s="351" t="s">
        <v>48</v>
      </c>
      <c r="F234" s="352">
        <f>SUM(F219:F233)</f>
        <v>0</v>
      </c>
      <c r="G234" s="63"/>
    </row>
    <row r="235" spans="1:9">
      <c r="A235" s="294"/>
      <c r="B235" s="198"/>
      <c r="C235" s="174"/>
      <c r="D235" s="176"/>
      <c r="E235" s="344"/>
      <c r="F235" s="342"/>
      <c r="G235" s="63"/>
    </row>
    <row r="236" spans="1:9">
      <c r="A236" s="294"/>
      <c r="B236" s="163" t="s">
        <v>70</v>
      </c>
      <c r="C236" s="189"/>
      <c r="D236" s="385"/>
      <c r="E236" s="342"/>
      <c r="F236" s="342"/>
      <c r="G236" s="63"/>
    </row>
    <row r="237" spans="1:9">
      <c r="A237" s="294"/>
      <c r="B237" s="69"/>
      <c r="C237" s="189"/>
      <c r="D237" s="385"/>
      <c r="E237" s="342"/>
      <c r="F237" s="342"/>
      <c r="G237" s="63"/>
    </row>
    <row r="238" spans="1:9">
      <c r="A238" s="294"/>
      <c r="B238" s="164" t="s">
        <v>1728</v>
      </c>
      <c r="C238" s="189"/>
      <c r="D238" s="385"/>
      <c r="E238" s="342"/>
      <c r="F238" s="342">
        <f>F65</f>
        <v>0</v>
      </c>
      <c r="G238" s="63"/>
    </row>
    <row r="239" spans="1:9">
      <c r="A239" s="294"/>
      <c r="B239" s="164" t="s">
        <v>1729</v>
      </c>
      <c r="C239" s="189"/>
      <c r="D239" s="385"/>
      <c r="E239" s="342"/>
      <c r="F239" s="342">
        <f>F131</f>
        <v>0</v>
      </c>
      <c r="G239" s="63"/>
    </row>
    <row r="240" spans="1:9">
      <c r="A240" s="294"/>
      <c r="B240" s="164" t="s">
        <v>1730</v>
      </c>
      <c r="C240" s="189"/>
      <c r="D240" s="385"/>
      <c r="E240" s="342"/>
      <c r="F240" s="342">
        <f>F175</f>
        <v>0</v>
      </c>
      <c r="G240" s="63"/>
    </row>
    <row r="241" spans="1:7">
      <c r="A241" s="294"/>
      <c r="B241" s="164" t="s">
        <v>1731</v>
      </c>
      <c r="C241" s="189"/>
      <c r="D241" s="385"/>
      <c r="E241" s="342"/>
      <c r="F241" s="342">
        <f>F217</f>
        <v>0</v>
      </c>
      <c r="G241" s="63"/>
    </row>
    <row r="242" spans="1:7">
      <c r="A242" s="294"/>
      <c r="B242" s="164" t="s">
        <v>1732</v>
      </c>
      <c r="C242" s="189"/>
      <c r="D242" s="385"/>
      <c r="E242" s="342"/>
      <c r="F242" s="342">
        <f>F234</f>
        <v>0</v>
      </c>
      <c r="G242" s="63"/>
    </row>
    <row r="243" spans="1:7">
      <c r="A243" s="294"/>
      <c r="B243" s="164"/>
      <c r="C243" s="189"/>
      <c r="D243" s="385"/>
      <c r="E243" s="342"/>
      <c r="F243" s="342"/>
      <c r="G243" s="63"/>
    </row>
    <row r="244" spans="1:7">
      <c r="A244" s="294"/>
      <c r="B244" s="69"/>
      <c r="C244" s="386"/>
      <c r="D244" s="386"/>
      <c r="E244" s="387"/>
      <c r="F244" s="342"/>
      <c r="G244" s="63"/>
    </row>
    <row r="245" spans="1:7">
      <c r="A245" s="294"/>
      <c r="B245" s="164"/>
      <c r="C245" s="189"/>
      <c r="D245" s="385"/>
      <c r="E245" s="342"/>
      <c r="F245" s="377"/>
      <c r="G245" s="63"/>
    </row>
    <row r="246" spans="1:7">
      <c r="A246" s="294"/>
      <c r="B246" s="164"/>
      <c r="C246" s="189"/>
      <c r="D246" s="385"/>
      <c r="E246" s="342"/>
      <c r="F246" s="377"/>
      <c r="G246" s="63"/>
    </row>
    <row r="247" spans="1:7">
      <c r="A247" s="294"/>
      <c r="B247" s="164"/>
      <c r="C247" s="189"/>
      <c r="D247" s="385"/>
      <c r="E247" s="342"/>
      <c r="F247" s="377"/>
      <c r="G247" s="63"/>
    </row>
    <row r="248" spans="1:7">
      <c r="A248" s="294"/>
      <c r="B248" s="164"/>
      <c r="C248" s="189"/>
      <c r="D248" s="385"/>
      <c r="E248" s="342"/>
      <c r="F248" s="377"/>
      <c r="G248" s="63"/>
    </row>
    <row r="249" spans="1:7">
      <c r="A249" s="294"/>
      <c r="B249" s="164"/>
      <c r="C249" s="189"/>
      <c r="D249" s="385"/>
      <c r="E249" s="342"/>
      <c r="F249" s="377"/>
      <c r="G249" s="63"/>
    </row>
    <row r="250" spans="1:7">
      <c r="A250" s="294"/>
      <c r="B250" s="164"/>
      <c r="C250" s="189"/>
      <c r="D250" s="385"/>
      <c r="E250" s="342"/>
      <c r="F250" s="377"/>
      <c r="G250" s="63"/>
    </row>
    <row r="251" spans="1:7">
      <c r="A251" s="294"/>
      <c r="B251" s="164"/>
      <c r="C251" s="189"/>
      <c r="D251" s="385"/>
      <c r="E251" s="342"/>
      <c r="F251" s="377"/>
      <c r="G251" s="63"/>
    </row>
    <row r="252" spans="1:7">
      <c r="A252" s="294"/>
      <c r="B252" s="164"/>
      <c r="C252" s="189"/>
      <c r="D252" s="385"/>
      <c r="E252" s="342"/>
      <c r="F252" s="377"/>
      <c r="G252" s="63"/>
    </row>
    <row r="253" spans="1:7">
      <c r="A253" s="294"/>
      <c r="B253" s="164"/>
      <c r="C253" s="189"/>
      <c r="D253" s="385"/>
      <c r="E253" s="342"/>
      <c r="F253" s="377"/>
      <c r="G253" s="63"/>
    </row>
    <row r="254" spans="1:7">
      <c r="A254" s="294"/>
      <c r="B254" s="164"/>
      <c r="C254" s="189"/>
      <c r="D254" s="385"/>
      <c r="E254" s="342"/>
      <c r="F254" s="377"/>
      <c r="G254" s="63"/>
    </row>
    <row r="255" spans="1:7">
      <c r="A255" s="294"/>
      <c r="B255" s="164"/>
      <c r="C255" s="189"/>
      <c r="D255" s="385"/>
      <c r="E255" s="342"/>
      <c r="F255" s="377"/>
      <c r="G255" s="63"/>
    </row>
    <row r="256" spans="1:7">
      <c r="A256" s="294"/>
      <c r="B256" s="164"/>
      <c r="C256" s="189"/>
      <c r="D256" s="385"/>
      <c r="E256" s="342"/>
      <c r="F256" s="377"/>
      <c r="G256" s="63"/>
    </row>
    <row r="257" spans="1:7">
      <c r="A257" s="294"/>
      <c r="B257" s="164"/>
      <c r="C257" s="189"/>
      <c r="D257" s="385"/>
      <c r="E257" s="342"/>
      <c r="F257" s="377"/>
      <c r="G257" s="63"/>
    </row>
    <row r="258" spans="1:7">
      <c r="A258" s="294"/>
      <c r="B258" s="164"/>
      <c r="C258" s="189"/>
      <c r="D258" s="385"/>
      <c r="E258" s="342"/>
      <c r="F258" s="377"/>
      <c r="G258" s="63"/>
    </row>
    <row r="259" spans="1:7">
      <c r="A259" s="294"/>
      <c r="B259" s="164"/>
      <c r="C259" s="189"/>
      <c r="D259" s="385"/>
      <c r="E259" s="342"/>
      <c r="F259" s="377"/>
      <c r="G259" s="63"/>
    </row>
    <row r="260" spans="1:7">
      <c r="A260" s="294"/>
      <c r="B260" s="164"/>
      <c r="C260" s="189"/>
      <c r="D260" s="385"/>
      <c r="E260" s="342"/>
      <c r="F260" s="377"/>
    </row>
    <row r="261" spans="1:7">
      <c r="A261" s="294"/>
      <c r="B261" s="164"/>
      <c r="C261" s="189"/>
      <c r="D261" s="385"/>
      <c r="E261" s="342"/>
      <c r="F261" s="377"/>
    </row>
    <row r="262" spans="1:7">
      <c r="A262" s="294"/>
      <c r="B262" s="164"/>
      <c r="C262" s="189"/>
      <c r="D262" s="385"/>
      <c r="E262" s="342"/>
      <c r="F262" s="377"/>
    </row>
    <row r="263" spans="1:7">
      <c r="A263" s="294"/>
      <c r="B263" s="164"/>
      <c r="C263" s="189"/>
      <c r="D263" s="385"/>
      <c r="E263" s="342"/>
      <c r="F263" s="377"/>
    </row>
    <row r="264" spans="1:7">
      <c r="A264" s="294"/>
      <c r="B264" s="164"/>
      <c r="C264" s="189"/>
      <c r="D264" s="385"/>
      <c r="E264" s="342"/>
      <c r="F264" s="377"/>
    </row>
    <row r="265" spans="1:7">
      <c r="A265" s="294"/>
      <c r="B265" s="164"/>
      <c r="C265" s="189"/>
      <c r="D265" s="385"/>
      <c r="E265" s="342"/>
      <c r="F265" s="377"/>
    </row>
    <row r="266" spans="1:7">
      <c r="A266" s="294"/>
      <c r="B266" s="164"/>
      <c r="C266" s="189"/>
      <c r="D266" s="385"/>
      <c r="E266" s="342"/>
      <c r="F266" s="377"/>
    </row>
    <row r="267" spans="1:7">
      <c r="A267" s="294"/>
      <c r="B267" s="164"/>
      <c r="C267" s="189"/>
      <c r="D267" s="385"/>
      <c r="E267" s="342"/>
      <c r="F267" s="377"/>
    </row>
    <row r="268" spans="1:7">
      <c r="A268" s="294"/>
      <c r="B268" s="164"/>
      <c r="C268" s="189"/>
      <c r="D268" s="385"/>
      <c r="E268" s="342"/>
      <c r="F268" s="377"/>
    </row>
    <row r="269" spans="1:7">
      <c r="A269" s="294"/>
      <c r="B269" s="164"/>
      <c r="C269" s="189"/>
      <c r="D269" s="385"/>
      <c r="E269" s="342"/>
      <c r="F269" s="377"/>
    </row>
    <row r="270" spans="1:7">
      <c r="A270" s="294"/>
      <c r="B270" s="164"/>
      <c r="C270" s="189"/>
      <c r="D270" s="385"/>
      <c r="E270" s="342"/>
      <c r="F270" s="377"/>
    </row>
    <row r="271" spans="1:7">
      <c r="A271" s="294"/>
      <c r="B271" s="164"/>
      <c r="C271" s="189"/>
      <c r="D271" s="385"/>
      <c r="E271" s="342"/>
      <c r="F271" s="377"/>
    </row>
    <row r="272" spans="1:7">
      <c r="A272" s="294"/>
      <c r="B272" s="164"/>
      <c r="C272" s="189"/>
      <c r="D272" s="385"/>
      <c r="E272" s="342"/>
      <c r="F272" s="377"/>
    </row>
    <row r="273" spans="1:6">
      <c r="A273" s="294"/>
      <c r="B273" s="164"/>
      <c r="C273" s="189"/>
      <c r="D273" s="385"/>
      <c r="E273" s="342"/>
      <c r="F273" s="377"/>
    </row>
    <row r="274" spans="1:6">
      <c r="A274" s="294"/>
      <c r="B274" s="164"/>
      <c r="C274" s="189"/>
      <c r="D274" s="385"/>
      <c r="E274" s="342"/>
      <c r="F274" s="377"/>
    </row>
    <row r="275" spans="1:6">
      <c r="A275" s="294"/>
      <c r="B275" s="164"/>
      <c r="C275" s="189"/>
      <c r="D275" s="385"/>
      <c r="E275" s="342"/>
      <c r="F275" s="377"/>
    </row>
    <row r="276" spans="1:6">
      <c r="A276" s="294"/>
      <c r="B276" s="164"/>
      <c r="C276" s="189"/>
      <c r="D276" s="385"/>
      <c r="E276" s="342"/>
      <c r="F276" s="377"/>
    </row>
    <row r="277" spans="1:6">
      <c r="A277" s="294"/>
      <c r="B277" s="164"/>
      <c r="C277" s="189"/>
      <c r="D277" s="385"/>
      <c r="E277" s="342"/>
      <c r="F277" s="377"/>
    </row>
    <row r="278" spans="1:6">
      <c r="A278" s="294"/>
      <c r="B278" s="164"/>
      <c r="C278" s="189"/>
      <c r="D278" s="385"/>
      <c r="E278" s="342"/>
      <c r="F278" s="377"/>
    </row>
    <row r="279" spans="1:6">
      <c r="A279" s="294"/>
      <c r="B279" s="164"/>
      <c r="C279" s="189"/>
      <c r="D279" s="385"/>
      <c r="E279" s="342"/>
      <c r="F279" s="377"/>
    </row>
    <row r="280" spans="1:6">
      <c r="A280" s="294"/>
      <c r="B280" s="164"/>
      <c r="C280" s="189"/>
      <c r="D280" s="385"/>
      <c r="E280" s="342"/>
      <c r="F280" s="377"/>
    </row>
    <row r="281" spans="1:6">
      <c r="A281" s="294"/>
      <c r="B281" s="164"/>
      <c r="C281" s="189"/>
      <c r="D281" s="385"/>
      <c r="E281" s="342"/>
      <c r="F281" s="377"/>
    </row>
    <row r="282" spans="1:6">
      <c r="A282" s="294"/>
      <c r="B282" s="164"/>
      <c r="C282" s="189"/>
      <c r="D282" s="385"/>
      <c r="E282" s="342"/>
      <c r="F282" s="377"/>
    </row>
    <row r="283" spans="1:6">
      <c r="A283" s="294"/>
      <c r="B283" s="164"/>
      <c r="C283" s="189"/>
      <c r="D283" s="385"/>
      <c r="E283" s="342"/>
      <c r="F283" s="377"/>
    </row>
    <row r="284" spans="1:6">
      <c r="A284" s="294"/>
      <c r="B284" s="164"/>
      <c r="C284" s="189"/>
      <c r="D284" s="385"/>
      <c r="E284" s="342"/>
      <c r="F284" s="377"/>
    </row>
    <row r="285" spans="1:6">
      <c r="A285" s="294"/>
      <c r="B285" s="164"/>
      <c r="C285" s="189"/>
      <c r="D285" s="385"/>
      <c r="E285" s="342"/>
      <c r="F285" s="377"/>
    </row>
    <row r="286" spans="1:6">
      <c r="A286" s="294"/>
      <c r="B286" s="164"/>
      <c r="C286" s="189"/>
      <c r="D286" s="385"/>
      <c r="E286" s="342"/>
      <c r="F286" s="377"/>
    </row>
    <row r="287" spans="1:6">
      <c r="A287" s="294"/>
      <c r="B287" s="164"/>
      <c r="C287" s="189"/>
      <c r="D287" s="385"/>
      <c r="E287" s="342"/>
      <c r="F287" s="377"/>
    </row>
    <row r="288" spans="1:6">
      <c r="A288" s="294"/>
      <c r="B288" s="164"/>
      <c r="C288" s="189"/>
      <c r="D288" s="385"/>
      <c r="E288" s="342"/>
      <c r="F288" s="377"/>
    </row>
    <row r="289" spans="1:6">
      <c r="A289" s="2"/>
      <c r="B289" s="164"/>
      <c r="C289" s="189"/>
      <c r="D289" s="385"/>
      <c r="E289" s="342"/>
      <c r="F289" s="377"/>
    </row>
    <row r="290" spans="1:6">
      <c r="B290" s="164"/>
      <c r="C290" s="189"/>
      <c r="D290" s="385"/>
      <c r="E290" s="342"/>
      <c r="F290" s="377"/>
    </row>
    <row r="291" spans="1:6">
      <c r="B291" s="164"/>
      <c r="C291" s="189"/>
      <c r="D291" s="385"/>
      <c r="E291" s="342"/>
      <c r="F291" s="377"/>
    </row>
    <row r="292" spans="1:6">
      <c r="B292" s="164"/>
      <c r="C292" s="189"/>
      <c r="D292" s="385"/>
      <c r="E292" s="342"/>
      <c r="F292" s="377"/>
    </row>
    <row r="293" spans="1:6">
      <c r="B293" s="164"/>
      <c r="C293" s="189"/>
      <c r="D293" s="385"/>
      <c r="E293" s="342"/>
      <c r="F293" s="377"/>
    </row>
    <row r="294" spans="1:6">
      <c r="B294" s="164"/>
      <c r="C294" s="189"/>
      <c r="D294" s="385"/>
      <c r="E294" s="342"/>
      <c r="F294" s="377"/>
    </row>
    <row r="295" spans="1:6">
      <c r="A295" s="50"/>
      <c r="B295" s="51"/>
      <c r="C295" s="388"/>
      <c r="D295" s="389"/>
      <c r="E295" s="390"/>
      <c r="F295" s="391">
        <f>SUM(F236:F294)</f>
        <v>0</v>
      </c>
    </row>
    <row r="296" spans="1:6">
      <c r="B296" s="63"/>
      <c r="C296" s="392"/>
      <c r="D296" s="304"/>
      <c r="E296" s="344"/>
      <c r="F296" s="393"/>
    </row>
    <row r="297" spans="1:6">
      <c r="B297" s="63"/>
      <c r="C297" s="392"/>
      <c r="D297" s="304"/>
      <c r="E297" s="344"/>
      <c r="F297" s="393"/>
    </row>
    <row r="298" spans="1:6">
      <c r="B298" s="63"/>
      <c r="C298" s="392"/>
      <c r="D298" s="304"/>
      <c r="E298" s="344"/>
      <c r="F298" s="393"/>
    </row>
    <row r="299" spans="1:6">
      <c r="B299" s="63"/>
      <c r="C299" s="82"/>
      <c r="D299" s="304"/>
      <c r="E299" s="344"/>
      <c r="F299" s="393"/>
    </row>
    <row r="300" spans="1:6">
      <c r="B300" s="63"/>
      <c r="C300" s="82"/>
      <c r="D300" s="304"/>
      <c r="E300" s="344"/>
      <c r="F300" s="393"/>
    </row>
    <row r="301" spans="1:6">
      <c r="B301" s="63"/>
      <c r="C301" s="82"/>
      <c r="D301" s="304"/>
      <c r="E301" s="344"/>
      <c r="F301" s="393"/>
    </row>
    <row r="302" spans="1:6">
      <c r="B302" s="63"/>
      <c r="C302" s="82"/>
      <c r="D302" s="304"/>
      <c r="E302" s="344"/>
      <c r="F302" s="393"/>
    </row>
    <row r="303" spans="1:6">
      <c r="B303" s="63"/>
      <c r="C303" s="82"/>
      <c r="D303" s="304"/>
      <c r="E303" s="344"/>
      <c r="F303" s="393"/>
    </row>
    <row r="304" spans="1:6">
      <c r="B304" s="63"/>
      <c r="C304" s="82"/>
      <c r="D304" s="304"/>
      <c r="E304" s="344"/>
      <c r="F304" s="393"/>
    </row>
    <row r="305" spans="2:6">
      <c r="B305" s="63"/>
      <c r="C305" s="82"/>
      <c r="D305" s="304"/>
      <c r="E305" s="344"/>
      <c r="F305" s="393"/>
    </row>
    <row r="306" spans="2:6">
      <c r="B306" s="63"/>
      <c r="C306" s="82"/>
      <c r="D306" s="304"/>
      <c r="E306" s="344"/>
      <c r="F306" s="393"/>
    </row>
    <row r="307" spans="2:6">
      <c r="B307" s="63"/>
      <c r="C307" s="82"/>
      <c r="D307" s="304"/>
      <c r="E307" s="344"/>
      <c r="F307" s="393"/>
    </row>
    <row r="308" spans="2:6">
      <c r="B308" s="63"/>
      <c r="C308" s="82"/>
      <c r="D308" s="306"/>
      <c r="E308" s="344"/>
      <c r="F308" s="393"/>
    </row>
    <row r="309" spans="2:6">
      <c r="B309" s="63"/>
      <c r="C309" s="82"/>
      <c r="D309" s="306"/>
      <c r="E309" s="344"/>
      <c r="F309" s="393"/>
    </row>
    <row r="310" spans="2:6">
      <c r="B310" s="63"/>
      <c r="C310" s="82"/>
      <c r="D310" s="306"/>
      <c r="E310" s="344"/>
      <c r="F310" s="393"/>
    </row>
    <row r="311" spans="2:6">
      <c r="B311" s="63"/>
      <c r="C311" s="82"/>
      <c r="D311" s="306"/>
      <c r="E311" s="344"/>
      <c r="F311" s="393"/>
    </row>
    <row r="312" spans="2:6">
      <c r="B312" s="63"/>
      <c r="C312" s="82"/>
      <c r="D312" s="306"/>
      <c r="E312" s="344"/>
      <c r="F312" s="393"/>
    </row>
    <row r="313" spans="2:6">
      <c r="B313" s="63"/>
      <c r="C313" s="82"/>
      <c r="D313" s="306"/>
      <c r="E313" s="344"/>
      <c r="F313" s="393"/>
    </row>
    <row r="314" spans="2:6">
      <c r="B314" s="63"/>
      <c r="C314" s="82"/>
      <c r="D314" s="306"/>
      <c r="E314" s="344"/>
      <c r="F314" s="393"/>
    </row>
    <row r="315" spans="2:6">
      <c r="B315" s="63"/>
      <c r="C315" s="82"/>
      <c r="D315" s="306"/>
      <c r="E315" s="344"/>
      <c r="F315" s="393"/>
    </row>
    <row r="316" spans="2:6">
      <c r="B316" s="63"/>
      <c r="C316" s="82"/>
      <c r="D316" s="306"/>
      <c r="E316" s="344"/>
      <c r="F316" s="393"/>
    </row>
    <row r="317" spans="2:6">
      <c r="B317" s="63"/>
      <c r="C317" s="82"/>
      <c r="D317" s="306"/>
      <c r="E317" s="344"/>
      <c r="F317" s="393"/>
    </row>
    <row r="318" spans="2:6">
      <c r="B318" s="63"/>
      <c r="C318" s="82"/>
      <c r="D318" s="306"/>
      <c r="E318" s="344"/>
      <c r="F318" s="393"/>
    </row>
    <row r="319" spans="2:6">
      <c r="B319" s="63"/>
      <c r="C319" s="82"/>
      <c r="D319" s="306"/>
      <c r="E319" s="344"/>
      <c r="F319" s="393"/>
    </row>
    <row r="320" spans="2:6">
      <c r="B320" s="63"/>
      <c r="C320" s="82"/>
      <c r="D320" s="306"/>
      <c r="E320" s="344"/>
      <c r="F320" s="393"/>
    </row>
    <row r="321" spans="2:6">
      <c r="B321" s="63"/>
      <c r="C321" s="82"/>
      <c r="D321" s="306"/>
      <c r="E321" s="344"/>
      <c r="F321" s="393"/>
    </row>
    <row r="322" spans="2:6">
      <c r="B322" s="63"/>
      <c r="C322" s="82"/>
      <c r="D322" s="306"/>
      <c r="E322" s="344"/>
      <c r="F322" s="393"/>
    </row>
    <row r="323" spans="2:6">
      <c r="B323" s="63"/>
      <c r="C323" s="82"/>
      <c r="D323" s="306"/>
      <c r="E323" s="344"/>
      <c r="F323" s="393"/>
    </row>
    <row r="324" spans="2:6">
      <c r="B324" s="63"/>
      <c r="C324" s="82"/>
      <c r="D324" s="306"/>
      <c r="E324" s="344"/>
      <c r="F324" s="393"/>
    </row>
    <row r="325" spans="2:6">
      <c r="B325" s="63"/>
      <c r="C325" s="82"/>
      <c r="D325" s="306"/>
      <c r="E325" s="344"/>
      <c r="F325" s="393"/>
    </row>
    <row r="326" spans="2:6">
      <c r="B326" s="63"/>
      <c r="C326" s="82"/>
      <c r="D326" s="306"/>
      <c r="E326" s="344"/>
      <c r="F326" s="393"/>
    </row>
    <row r="327" spans="2:6">
      <c r="B327" s="63"/>
      <c r="C327" s="82"/>
      <c r="D327" s="306"/>
      <c r="E327" s="344"/>
      <c r="F327" s="393"/>
    </row>
    <row r="328" spans="2:6">
      <c r="B328" s="63"/>
      <c r="C328" s="82"/>
      <c r="D328" s="306"/>
      <c r="E328" s="344"/>
      <c r="F328" s="393"/>
    </row>
    <row r="329" spans="2:6">
      <c r="B329" s="63"/>
      <c r="C329" s="82"/>
      <c r="D329" s="306"/>
      <c r="E329" s="344"/>
      <c r="F329" s="393"/>
    </row>
    <row r="330" spans="2:6">
      <c r="B330" s="63"/>
      <c r="C330" s="82"/>
      <c r="D330" s="306"/>
      <c r="E330" s="344"/>
      <c r="F330" s="393"/>
    </row>
    <row r="331" spans="2:6">
      <c r="B331" s="63"/>
      <c r="C331" s="82"/>
      <c r="D331" s="306"/>
      <c r="E331" s="344"/>
      <c r="F331" s="393"/>
    </row>
    <row r="332" spans="2:6">
      <c r="B332" s="63"/>
      <c r="C332" s="82"/>
      <c r="D332" s="306"/>
      <c r="E332" s="344"/>
      <c r="F332" s="393"/>
    </row>
    <row r="333" spans="2:6">
      <c r="B333" s="63"/>
      <c r="C333" s="82"/>
      <c r="D333" s="306"/>
      <c r="E333" s="344"/>
      <c r="F333" s="393"/>
    </row>
    <row r="334" spans="2:6">
      <c r="B334" s="63"/>
      <c r="C334" s="82"/>
      <c r="D334" s="306"/>
      <c r="E334" s="344"/>
      <c r="F334" s="393"/>
    </row>
    <row r="335" spans="2:6">
      <c r="B335" s="63"/>
      <c r="C335" s="82"/>
      <c r="D335" s="306"/>
      <c r="E335" s="344"/>
      <c r="F335" s="393"/>
    </row>
    <row r="336" spans="2:6">
      <c r="B336" s="63"/>
      <c r="C336" s="82"/>
      <c r="D336" s="306"/>
      <c r="E336" s="344"/>
      <c r="F336" s="393"/>
    </row>
    <row r="337" spans="2:6">
      <c r="B337" s="63"/>
      <c r="C337" s="82"/>
      <c r="D337" s="306"/>
      <c r="E337" s="344"/>
      <c r="F337" s="393"/>
    </row>
    <row r="338" spans="2:6">
      <c r="B338" s="63"/>
      <c r="C338" s="82"/>
      <c r="D338" s="306"/>
      <c r="E338" s="344"/>
      <c r="F338" s="393"/>
    </row>
    <row r="339" spans="2:6">
      <c r="B339" s="63"/>
      <c r="C339" s="82"/>
      <c r="D339" s="306"/>
      <c r="E339" s="344"/>
      <c r="F339" s="393"/>
    </row>
    <row r="340" spans="2:6">
      <c r="B340" s="63"/>
      <c r="C340" s="82"/>
      <c r="D340" s="306"/>
      <c r="E340" s="344"/>
      <c r="F340" s="393"/>
    </row>
    <row r="341" spans="2:6">
      <c r="B341" s="63"/>
      <c r="C341" s="82"/>
      <c r="D341" s="306"/>
      <c r="E341" s="344"/>
      <c r="F341" s="393"/>
    </row>
    <row r="342" spans="2:6">
      <c r="B342" s="63"/>
      <c r="C342" s="82"/>
      <c r="D342" s="306"/>
      <c r="E342" s="344"/>
      <c r="F342" s="393"/>
    </row>
    <row r="343" spans="2:6">
      <c r="B343" s="63"/>
      <c r="C343" s="82"/>
      <c r="D343" s="306"/>
      <c r="E343" s="344"/>
      <c r="F343" s="393"/>
    </row>
    <row r="344" spans="2:6">
      <c r="B344" s="63"/>
      <c r="C344" s="82"/>
      <c r="D344" s="306"/>
      <c r="E344" s="344"/>
      <c r="F344" s="393"/>
    </row>
    <row r="345" spans="2:6">
      <c r="B345" s="63"/>
      <c r="C345" s="82"/>
      <c r="D345" s="306"/>
      <c r="E345" s="344"/>
      <c r="F345" s="393"/>
    </row>
    <row r="346" spans="2:6">
      <c r="B346" s="63"/>
      <c r="C346" s="82"/>
      <c r="D346" s="306"/>
      <c r="E346" s="344"/>
      <c r="F346" s="393"/>
    </row>
    <row r="347" spans="2:6">
      <c r="B347" s="63"/>
      <c r="C347" s="82"/>
      <c r="D347" s="306"/>
      <c r="E347" s="344"/>
      <c r="F347" s="393"/>
    </row>
    <row r="348" spans="2:6">
      <c r="B348" s="63"/>
      <c r="C348" s="82"/>
      <c r="D348" s="306"/>
      <c r="E348" s="344"/>
      <c r="F348" s="393"/>
    </row>
    <row r="349" spans="2:6">
      <c r="B349" s="63"/>
      <c r="C349" s="82"/>
      <c r="D349" s="306"/>
      <c r="E349" s="344"/>
      <c r="F349" s="393"/>
    </row>
    <row r="350" spans="2:6">
      <c r="B350" s="63"/>
      <c r="C350" s="82"/>
      <c r="D350" s="306"/>
      <c r="E350" s="344"/>
      <c r="F350" s="393"/>
    </row>
    <row r="351" spans="2:6">
      <c r="B351" s="63"/>
      <c r="C351" s="82"/>
      <c r="D351" s="306"/>
      <c r="E351" s="344"/>
      <c r="F351" s="393"/>
    </row>
    <row r="352" spans="2:6">
      <c r="B352" s="63"/>
      <c r="C352" s="82"/>
      <c r="D352" s="306"/>
      <c r="E352" s="344"/>
      <c r="F352" s="393"/>
    </row>
    <row r="353" spans="2:6">
      <c r="B353" s="63"/>
      <c r="C353" s="82"/>
      <c r="D353" s="306"/>
      <c r="E353" s="344"/>
      <c r="F353" s="393"/>
    </row>
    <row r="354" spans="2:6">
      <c r="B354" s="63"/>
      <c r="C354" s="82"/>
      <c r="D354" s="306"/>
      <c r="E354" s="344"/>
      <c r="F354" s="393"/>
    </row>
    <row r="355" spans="2:6">
      <c r="B355" s="63"/>
      <c r="C355" s="82"/>
      <c r="D355" s="306"/>
      <c r="E355" s="344"/>
      <c r="F355" s="393"/>
    </row>
    <row r="356" spans="2:6">
      <c r="B356" s="63"/>
      <c r="C356" s="82"/>
      <c r="D356" s="306"/>
      <c r="E356" s="344"/>
      <c r="F356" s="393"/>
    </row>
    <row r="357" spans="2:6">
      <c r="B357" s="63"/>
      <c r="C357" s="82"/>
      <c r="D357" s="306"/>
      <c r="E357" s="344"/>
      <c r="F357" s="393"/>
    </row>
    <row r="358" spans="2:6">
      <c r="B358" s="63"/>
      <c r="C358" s="82"/>
      <c r="D358" s="306"/>
      <c r="E358" s="344"/>
      <c r="F358" s="393"/>
    </row>
    <row r="359" spans="2:6">
      <c r="B359" s="63"/>
      <c r="C359" s="82"/>
      <c r="D359" s="306"/>
      <c r="E359" s="344"/>
      <c r="F359" s="393"/>
    </row>
    <row r="360" spans="2:6">
      <c r="B360" s="63"/>
      <c r="C360" s="82"/>
      <c r="D360" s="306"/>
      <c r="E360" s="344"/>
      <c r="F360" s="393"/>
    </row>
    <row r="361" spans="2:6">
      <c r="B361" s="63"/>
      <c r="C361" s="82"/>
      <c r="D361" s="306"/>
      <c r="E361" s="344"/>
      <c r="F361" s="393"/>
    </row>
    <row r="362" spans="2:6">
      <c r="B362" s="63"/>
      <c r="C362" s="82"/>
      <c r="D362" s="306"/>
      <c r="E362" s="344"/>
      <c r="F362" s="393"/>
    </row>
    <row r="363" spans="2:6">
      <c r="B363" s="63"/>
      <c r="C363" s="82"/>
      <c r="D363" s="306"/>
      <c r="E363" s="344"/>
      <c r="F363" s="393"/>
    </row>
    <row r="364" spans="2:6">
      <c r="B364" s="63"/>
      <c r="C364" s="82"/>
      <c r="D364" s="306"/>
      <c r="E364" s="344"/>
      <c r="F364" s="393"/>
    </row>
    <row r="365" spans="2:6">
      <c r="B365" s="63"/>
      <c r="C365" s="82"/>
      <c r="D365" s="306"/>
      <c r="E365" s="344"/>
      <c r="F365" s="393"/>
    </row>
    <row r="366" spans="2:6">
      <c r="B366" s="63"/>
      <c r="C366" s="82"/>
      <c r="D366" s="306"/>
      <c r="E366" s="344"/>
      <c r="F366" s="393"/>
    </row>
    <row r="367" spans="2:6">
      <c r="B367" s="63"/>
      <c r="C367" s="82"/>
      <c r="D367" s="306"/>
      <c r="E367" s="344"/>
      <c r="F367" s="393"/>
    </row>
    <row r="368" spans="2:6">
      <c r="B368" s="63"/>
      <c r="C368" s="82"/>
      <c r="D368" s="306"/>
      <c r="E368" s="344"/>
      <c r="F368" s="393"/>
    </row>
    <row r="369" spans="2:6">
      <c r="B369" s="63"/>
      <c r="C369" s="82"/>
      <c r="D369" s="306"/>
      <c r="E369" s="344"/>
      <c r="F369" s="393"/>
    </row>
    <row r="370" spans="2:6">
      <c r="B370" s="63"/>
      <c r="C370" s="82"/>
      <c r="D370" s="306"/>
      <c r="E370" s="344"/>
      <c r="F370" s="393"/>
    </row>
    <row r="371" spans="2:6">
      <c r="B371" s="63"/>
      <c r="C371" s="82"/>
      <c r="D371" s="306"/>
      <c r="E371" s="344"/>
      <c r="F371" s="393"/>
    </row>
    <row r="372" spans="2:6">
      <c r="B372" s="63"/>
      <c r="C372" s="82"/>
      <c r="D372" s="306"/>
      <c r="E372" s="344"/>
      <c r="F372" s="393"/>
    </row>
    <row r="373" spans="2:6">
      <c r="B373" s="63"/>
      <c r="C373" s="82"/>
      <c r="D373" s="306"/>
      <c r="E373" s="344"/>
      <c r="F373" s="393"/>
    </row>
    <row r="374" spans="2:6">
      <c r="B374" s="63"/>
      <c r="C374" s="82"/>
      <c r="D374" s="306"/>
      <c r="E374" s="344"/>
      <c r="F374" s="393"/>
    </row>
    <row r="375" spans="2:6">
      <c r="B375" s="63"/>
      <c r="C375" s="82"/>
      <c r="D375" s="306"/>
      <c r="E375" s="344"/>
      <c r="F375" s="393"/>
    </row>
    <row r="376" spans="2:6">
      <c r="B376" s="63"/>
      <c r="C376" s="82"/>
      <c r="D376" s="306"/>
      <c r="E376" s="344"/>
      <c r="F376" s="393"/>
    </row>
    <row r="377" spans="2:6">
      <c r="B377" s="63"/>
      <c r="C377" s="82"/>
      <c r="D377" s="306"/>
      <c r="E377" s="344"/>
      <c r="F377" s="393"/>
    </row>
    <row r="378" spans="2:6">
      <c r="B378" s="63"/>
      <c r="C378" s="82"/>
      <c r="D378" s="306"/>
      <c r="E378" s="344"/>
      <c r="F378" s="393"/>
    </row>
    <row r="379" spans="2:6">
      <c r="B379" s="63"/>
      <c r="C379" s="82"/>
      <c r="D379" s="306"/>
      <c r="E379" s="344"/>
      <c r="F379" s="393"/>
    </row>
    <row r="380" spans="2:6">
      <c r="B380" s="63"/>
      <c r="C380" s="82"/>
      <c r="D380" s="306"/>
      <c r="E380" s="344"/>
      <c r="F380" s="393"/>
    </row>
    <row r="381" spans="2:6">
      <c r="B381" s="63"/>
      <c r="C381" s="82"/>
      <c r="D381" s="306"/>
      <c r="E381" s="344"/>
      <c r="F381" s="393"/>
    </row>
    <row r="382" spans="2:6">
      <c r="B382" s="63"/>
      <c r="C382" s="82"/>
      <c r="D382" s="306"/>
      <c r="E382" s="344"/>
      <c r="F382" s="393"/>
    </row>
    <row r="383" spans="2:6">
      <c r="B383" s="63"/>
      <c r="C383" s="82"/>
      <c r="D383" s="306"/>
      <c r="E383" s="344"/>
      <c r="F383" s="393"/>
    </row>
    <row r="384" spans="2:6">
      <c r="B384" s="63"/>
      <c r="C384" s="82"/>
      <c r="D384" s="306"/>
      <c r="E384" s="344"/>
      <c r="F384" s="393"/>
    </row>
    <row r="385" spans="2:6">
      <c r="B385" s="63"/>
      <c r="C385" s="82"/>
      <c r="D385" s="306"/>
      <c r="E385" s="344"/>
      <c r="F385" s="393"/>
    </row>
    <row r="386" spans="2:6">
      <c r="B386" s="63"/>
      <c r="C386" s="82"/>
      <c r="D386" s="306"/>
      <c r="E386" s="344"/>
      <c r="F386" s="393"/>
    </row>
    <row r="387" spans="2:6">
      <c r="B387" s="63"/>
      <c r="C387" s="82"/>
      <c r="D387" s="306"/>
      <c r="E387" s="344"/>
      <c r="F387" s="393"/>
    </row>
    <row r="388" spans="2:6">
      <c r="B388" s="63"/>
      <c r="C388" s="82"/>
      <c r="D388" s="306"/>
      <c r="E388" s="344"/>
      <c r="F388" s="393"/>
    </row>
    <row r="389" spans="2:6">
      <c r="B389" s="63"/>
      <c r="C389" s="82"/>
      <c r="D389" s="306"/>
      <c r="E389" s="344"/>
      <c r="F389" s="393"/>
    </row>
    <row r="390" spans="2:6">
      <c r="B390" s="63"/>
      <c r="C390" s="82"/>
      <c r="D390" s="306"/>
      <c r="E390" s="344"/>
      <c r="F390" s="394"/>
    </row>
    <row r="391" spans="2:6">
      <c r="B391" s="63"/>
      <c r="C391" s="82"/>
      <c r="D391" s="306"/>
      <c r="E391" s="344"/>
      <c r="F391" s="394"/>
    </row>
    <row r="392" spans="2:6">
      <c r="B392" s="63"/>
      <c r="C392" s="82"/>
      <c r="D392" s="306"/>
      <c r="E392" s="344"/>
      <c r="F392" s="394"/>
    </row>
    <row r="393" spans="2:6">
      <c r="B393" s="63"/>
      <c r="C393" s="82"/>
      <c r="D393" s="306"/>
      <c r="E393" s="344"/>
      <c r="F393" s="394"/>
    </row>
    <row r="394" spans="2:6">
      <c r="B394" s="63"/>
      <c r="C394" s="82"/>
      <c r="D394" s="306"/>
      <c r="E394" s="344"/>
      <c r="F394" s="394"/>
    </row>
    <row r="395" spans="2:6">
      <c r="B395" s="63"/>
      <c r="C395" s="82"/>
      <c r="D395" s="306"/>
      <c r="E395" s="344"/>
      <c r="F395" s="394"/>
    </row>
    <row r="396" spans="2:6">
      <c r="B396" s="63"/>
      <c r="C396" s="82"/>
      <c r="D396" s="306"/>
      <c r="E396" s="344"/>
      <c r="F396" s="394"/>
    </row>
    <row r="397" spans="2:6">
      <c r="B397" s="63"/>
      <c r="C397" s="82"/>
      <c r="D397" s="306"/>
      <c r="E397" s="344"/>
      <c r="F397" s="394"/>
    </row>
    <row r="398" spans="2:6">
      <c r="B398" s="63"/>
      <c r="C398" s="82"/>
      <c r="D398" s="306"/>
      <c r="E398" s="344"/>
      <c r="F398" s="394"/>
    </row>
    <row r="399" spans="2:6">
      <c r="B399" s="63"/>
      <c r="C399" s="82"/>
      <c r="D399" s="306"/>
      <c r="E399" s="344"/>
      <c r="F399" s="394"/>
    </row>
    <row r="400" spans="2:6">
      <c r="B400" s="63"/>
      <c r="C400" s="82"/>
      <c r="D400" s="306"/>
      <c r="E400" s="344"/>
      <c r="F400" s="394"/>
    </row>
    <row r="401" spans="2:6">
      <c r="B401" s="63"/>
      <c r="C401" s="82"/>
      <c r="D401" s="306"/>
      <c r="E401" s="344"/>
      <c r="F401" s="394"/>
    </row>
    <row r="402" spans="2:6">
      <c r="B402" s="63"/>
      <c r="C402" s="82"/>
      <c r="D402" s="306"/>
      <c r="E402" s="344"/>
      <c r="F402" s="394"/>
    </row>
    <row r="403" spans="2:6">
      <c r="B403" s="63"/>
      <c r="C403" s="82"/>
      <c r="D403" s="306"/>
      <c r="E403" s="344"/>
      <c r="F403" s="394"/>
    </row>
    <row r="404" spans="2:6">
      <c r="B404" s="63"/>
      <c r="C404" s="82"/>
      <c r="D404" s="306"/>
      <c r="E404" s="344"/>
      <c r="F404" s="394"/>
    </row>
    <row r="405" spans="2:6">
      <c r="B405" s="63"/>
      <c r="C405" s="82"/>
      <c r="D405" s="306"/>
      <c r="E405" s="344"/>
      <c r="F405" s="394"/>
    </row>
    <row r="406" spans="2:6">
      <c r="B406" s="63"/>
      <c r="C406" s="82"/>
      <c r="D406" s="306"/>
      <c r="E406" s="344"/>
      <c r="F406" s="394"/>
    </row>
    <row r="407" spans="2:6">
      <c r="B407" s="63"/>
      <c r="C407" s="82"/>
      <c r="D407" s="306"/>
      <c r="E407" s="344"/>
      <c r="F407" s="394"/>
    </row>
    <row r="408" spans="2:6">
      <c r="B408" s="63"/>
      <c r="C408" s="82"/>
      <c r="D408" s="306"/>
      <c r="E408" s="344"/>
      <c r="F408" s="394"/>
    </row>
    <row r="409" spans="2:6">
      <c r="B409" s="63"/>
      <c r="C409" s="82"/>
      <c r="D409" s="306"/>
      <c r="E409" s="344"/>
      <c r="F409" s="394"/>
    </row>
    <row r="410" spans="2:6">
      <c r="B410" s="63"/>
      <c r="C410" s="82"/>
      <c r="D410" s="306"/>
      <c r="E410" s="344"/>
      <c r="F410" s="394"/>
    </row>
    <row r="411" spans="2:6">
      <c r="B411" s="63"/>
      <c r="C411" s="82"/>
      <c r="D411" s="306"/>
      <c r="E411" s="344"/>
      <c r="F411" s="394"/>
    </row>
    <row r="412" spans="2:6">
      <c r="B412" s="63"/>
      <c r="C412" s="82"/>
      <c r="D412" s="306"/>
      <c r="E412" s="344"/>
      <c r="F412" s="394"/>
    </row>
    <row r="413" spans="2:6">
      <c r="B413" s="63"/>
      <c r="C413" s="82"/>
      <c r="D413" s="306"/>
      <c r="E413" s="344"/>
      <c r="F413" s="394"/>
    </row>
    <row r="414" spans="2:6">
      <c r="B414" s="63"/>
      <c r="C414" s="82"/>
      <c r="D414" s="306"/>
      <c r="E414" s="344"/>
      <c r="F414" s="394"/>
    </row>
    <row r="415" spans="2:6">
      <c r="B415" s="63"/>
      <c r="C415" s="82"/>
      <c r="D415" s="306"/>
      <c r="E415" s="344"/>
      <c r="F415" s="394"/>
    </row>
    <row r="416" spans="2:6">
      <c r="B416" s="63"/>
      <c r="C416" s="82"/>
      <c r="D416" s="306"/>
      <c r="E416" s="344"/>
      <c r="F416" s="394"/>
    </row>
    <row r="417" spans="2:6">
      <c r="B417" s="63"/>
      <c r="C417" s="82"/>
      <c r="D417" s="306"/>
      <c r="E417" s="344"/>
      <c r="F417" s="394"/>
    </row>
    <row r="418" spans="2:6">
      <c r="B418" s="63"/>
      <c r="C418" s="82"/>
      <c r="D418" s="306"/>
      <c r="E418" s="344"/>
      <c r="F418" s="394"/>
    </row>
    <row r="419" spans="2:6">
      <c r="B419" s="63"/>
      <c r="C419" s="82"/>
      <c r="D419" s="306"/>
      <c r="E419" s="344"/>
      <c r="F419" s="394"/>
    </row>
    <row r="420" spans="2:6">
      <c r="B420" s="63"/>
      <c r="C420" s="82"/>
      <c r="D420" s="306"/>
      <c r="E420" s="344"/>
      <c r="F420" s="394"/>
    </row>
    <row r="421" spans="2:6">
      <c r="B421" s="63"/>
      <c r="C421" s="82"/>
      <c r="D421" s="306"/>
      <c r="E421" s="344"/>
      <c r="F421" s="394"/>
    </row>
    <row r="422" spans="2:6">
      <c r="B422" s="63"/>
      <c r="C422" s="82"/>
      <c r="D422" s="306"/>
      <c r="E422" s="344"/>
      <c r="F422" s="394"/>
    </row>
    <row r="423" spans="2:6">
      <c r="B423" s="63"/>
      <c r="C423" s="82"/>
      <c r="D423" s="306"/>
      <c r="E423" s="344"/>
      <c r="F423" s="394"/>
    </row>
    <row r="424" spans="2:6">
      <c r="B424" s="63"/>
      <c r="C424" s="82"/>
      <c r="D424" s="306"/>
      <c r="E424" s="344"/>
      <c r="F424" s="394"/>
    </row>
    <row r="425" spans="2:6">
      <c r="B425" s="63"/>
      <c r="C425" s="82"/>
      <c r="D425" s="306"/>
      <c r="E425" s="344"/>
      <c r="F425" s="394"/>
    </row>
    <row r="426" spans="2:6">
      <c r="B426" s="63"/>
      <c r="C426" s="82"/>
      <c r="D426" s="306"/>
      <c r="E426" s="344"/>
      <c r="F426" s="394"/>
    </row>
    <row r="427" spans="2:6">
      <c r="B427" s="63"/>
      <c r="C427" s="82"/>
      <c r="D427" s="306"/>
      <c r="E427" s="344"/>
      <c r="F427" s="394"/>
    </row>
    <row r="428" spans="2:6">
      <c r="B428" s="63"/>
      <c r="C428" s="82"/>
      <c r="D428" s="306"/>
      <c r="E428" s="344"/>
      <c r="F428" s="394"/>
    </row>
    <row r="429" spans="2:6">
      <c r="B429" s="63"/>
      <c r="C429" s="82"/>
      <c r="D429" s="306"/>
      <c r="E429" s="344"/>
      <c r="F429" s="394"/>
    </row>
    <row r="430" spans="2:6">
      <c r="B430" s="63"/>
      <c r="C430" s="82"/>
      <c r="D430" s="306"/>
      <c r="E430" s="344"/>
      <c r="F430" s="394"/>
    </row>
    <row r="431" spans="2:6">
      <c r="B431" s="63"/>
      <c r="C431" s="82"/>
      <c r="D431" s="306"/>
      <c r="E431" s="344"/>
      <c r="F431" s="394"/>
    </row>
    <row r="432" spans="2:6">
      <c r="B432" s="63"/>
      <c r="C432" s="82"/>
      <c r="D432" s="306"/>
      <c r="E432" s="344"/>
      <c r="F432" s="394"/>
    </row>
    <row r="433" spans="2:6">
      <c r="B433" s="63"/>
      <c r="C433" s="82"/>
      <c r="D433" s="306"/>
      <c r="E433" s="344"/>
      <c r="F433" s="394"/>
    </row>
    <row r="434" spans="2:6">
      <c r="B434" s="63"/>
      <c r="C434" s="82"/>
      <c r="D434" s="306"/>
      <c r="E434" s="344"/>
      <c r="F434" s="394"/>
    </row>
    <row r="435" spans="2:6">
      <c r="B435" s="63"/>
      <c r="C435" s="82"/>
      <c r="D435" s="306"/>
      <c r="E435" s="344"/>
      <c r="F435" s="394"/>
    </row>
    <row r="436" spans="2:6">
      <c r="B436" s="63"/>
      <c r="C436" s="82"/>
      <c r="D436" s="306"/>
      <c r="E436" s="344"/>
      <c r="F436" s="394"/>
    </row>
    <row r="437" spans="2:6">
      <c r="B437" s="63"/>
      <c r="C437" s="82"/>
      <c r="D437" s="306"/>
      <c r="E437" s="344"/>
      <c r="F437" s="394"/>
    </row>
    <row r="438" spans="2:6">
      <c r="B438" s="63"/>
      <c r="C438" s="82"/>
      <c r="D438" s="306"/>
      <c r="E438" s="344"/>
      <c r="F438" s="394"/>
    </row>
    <row r="439" spans="2:6">
      <c r="B439" s="63"/>
      <c r="C439" s="82"/>
      <c r="D439" s="306"/>
      <c r="E439" s="344"/>
      <c r="F439" s="394"/>
    </row>
    <row r="440" spans="2:6">
      <c r="B440" s="63"/>
      <c r="C440" s="82"/>
      <c r="D440" s="306"/>
      <c r="E440" s="344"/>
      <c r="F440" s="394"/>
    </row>
    <row r="441" spans="2:6">
      <c r="B441" s="63"/>
      <c r="C441" s="82"/>
      <c r="D441" s="306"/>
      <c r="E441" s="344"/>
      <c r="F441" s="394"/>
    </row>
    <row r="442" spans="2:6">
      <c r="B442" s="63"/>
      <c r="C442" s="82"/>
      <c r="D442" s="306"/>
      <c r="E442" s="344"/>
      <c r="F442" s="394"/>
    </row>
    <row r="443" spans="2:6">
      <c r="B443" s="63"/>
      <c r="C443" s="82"/>
      <c r="D443" s="306"/>
      <c r="E443" s="344"/>
      <c r="F443" s="394"/>
    </row>
    <row r="444" spans="2:6">
      <c r="B444" s="63"/>
      <c r="C444" s="82"/>
      <c r="D444" s="306"/>
      <c r="E444" s="344"/>
      <c r="F444" s="394"/>
    </row>
    <row r="445" spans="2:6">
      <c r="B445" s="63"/>
      <c r="C445" s="82"/>
      <c r="D445" s="306"/>
      <c r="E445" s="344"/>
      <c r="F445" s="394"/>
    </row>
    <row r="446" spans="2:6">
      <c r="B446" s="63"/>
      <c r="C446" s="82"/>
      <c r="D446" s="306"/>
      <c r="E446" s="344"/>
      <c r="F446" s="394"/>
    </row>
    <row r="447" spans="2:6">
      <c r="B447" s="63"/>
      <c r="C447" s="82"/>
      <c r="D447" s="306"/>
      <c r="E447" s="344"/>
      <c r="F447" s="394"/>
    </row>
    <row r="448" spans="2:6">
      <c r="B448" s="63"/>
      <c r="C448" s="82"/>
      <c r="D448" s="306"/>
      <c r="E448" s="344"/>
      <c r="F448" s="394"/>
    </row>
    <row r="449" spans="2:6">
      <c r="B449" s="63"/>
      <c r="C449" s="82"/>
      <c r="D449" s="306"/>
      <c r="E449" s="344"/>
      <c r="F449" s="394"/>
    </row>
    <row r="450" spans="2:6">
      <c r="B450" s="63"/>
      <c r="C450" s="82"/>
      <c r="D450" s="306"/>
      <c r="E450" s="344"/>
      <c r="F450" s="394"/>
    </row>
    <row r="451" spans="2:6">
      <c r="B451" s="63"/>
      <c r="C451" s="82"/>
      <c r="D451" s="306"/>
      <c r="E451" s="344"/>
      <c r="F451" s="394"/>
    </row>
    <row r="452" spans="2:6">
      <c r="B452" s="63"/>
      <c r="C452" s="82"/>
      <c r="D452" s="306"/>
      <c r="E452" s="344"/>
      <c r="F452" s="394"/>
    </row>
    <row r="453" spans="2:6">
      <c r="B453" s="63"/>
      <c r="C453" s="82"/>
      <c r="D453" s="306"/>
      <c r="E453" s="344"/>
      <c r="F453" s="394"/>
    </row>
    <row r="454" spans="2:6">
      <c r="B454" s="63"/>
      <c r="C454" s="82"/>
      <c r="D454" s="306"/>
      <c r="E454" s="344"/>
      <c r="F454" s="394"/>
    </row>
    <row r="455" spans="2:6">
      <c r="B455" s="63"/>
      <c r="C455" s="82"/>
      <c r="D455" s="306"/>
      <c r="E455" s="344"/>
      <c r="F455" s="394"/>
    </row>
    <row r="456" spans="2:6">
      <c r="B456" s="63"/>
      <c r="C456" s="82"/>
      <c r="D456" s="306"/>
      <c r="E456" s="344"/>
      <c r="F456" s="394"/>
    </row>
    <row r="457" spans="2:6">
      <c r="B457" s="63"/>
      <c r="C457" s="82"/>
      <c r="D457" s="306"/>
      <c r="E457" s="344"/>
      <c r="F457" s="394"/>
    </row>
    <row r="458" spans="2:6">
      <c r="B458" s="63"/>
      <c r="C458" s="82"/>
      <c r="D458" s="306"/>
      <c r="E458" s="344"/>
      <c r="F458" s="394"/>
    </row>
    <row r="459" spans="2:6">
      <c r="B459" s="63"/>
      <c r="C459" s="82"/>
      <c r="D459" s="306"/>
      <c r="E459" s="344"/>
      <c r="F459" s="394"/>
    </row>
    <row r="460" spans="2:6">
      <c r="B460" s="63"/>
      <c r="C460" s="82"/>
      <c r="D460" s="306"/>
      <c r="E460" s="344"/>
      <c r="F460" s="394"/>
    </row>
    <row r="461" spans="2:6">
      <c r="B461" s="63"/>
      <c r="C461" s="82"/>
      <c r="D461" s="306"/>
      <c r="E461" s="344"/>
      <c r="F461" s="394"/>
    </row>
    <row r="462" spans="2:6">
      <c r="B462" s="63"/>
      <c r="C462" s="82"/>
      <c r="D462" s="306"/>
      <c r="E462" s="344"/>
      <c r="F462" s="394"/>
    </row>
    <row r="463" spans="2:6">
      <c r="B463" s="63"/>
      <c r="C463" s="82"/>
      <c r="D463" s="306"/>
      <c r="E463" s="344"/>
      <c r="F463" s="394"/>
    </row>
    <row r="464" spans="2:6">
      <c r="B464" s="63"/>
      <c r="C464" s="82"/>
      <c r="D464" s="306"/>
      <c r="E464" s="344"/>
      <c r="F464" s="394"/>
    </row>
    <row r="465" spans="2:6">
      <c r="B465" s="63"/>
      <c r="C465" s="82"/>
      <c r="D465" s="306"/>
      <c r="E465" s="344"/>
      <c r="F465" s="394"/>
    </row>
    <row r="466" spans="2:6">
      <c r="B466" s="63"/>
      <c r="C466" s="82"/>
      <c r="D466" s="306"/>
      <c r="E466" s="344"/>
      <c r="F466" s="394"/>
    </row>
    <row r="467" spans="2:6">
      <c r="B467" s="63"/>
      <c r="C467" s="82"/>
      <c r="D467" s="306"/>
      <c r="E467" s="344"/>
      <c r="F467" s="394"/>
    </row>
    <row r="468" spans="2:6">
      <c r="B468" s="63"/>
      <c r="C468" s="82"/>
      <c r="D468" s="306"/>
      <c r="E468" s="344"/>
      <c r="F468" s="394"/>
    </row>
    <row r="469" spans="2:6">
      <c r="B469" s="63"/>
      <c r="C469" s="82"/>
      <c r="D469" s="306"/>
      <c r="E469" s="344"/>
      <c r="F469" s="394"/>
    </row>
    <row r="470" spans="2:6">
      <c r="B470" s="63"/>
      <c r="C470" s="82"/>
      <c r="D470" s="306"/>
      <c r="E470" s="344"/>
      <c r="F470" s="394"/>
    </row>
    <row r="471" spans="2:6">
      <c r="B471" s="63"/>
      <c r="C471" s="82"/>
      <c r="D471" s="306"/>
      <c r="E471" s="344"/>
      <c r="F471" s="394"/>
    </row>
    <row r="472" spans="2:6">
      <c r="B472" s="63"/>
      <c r="C472" s="82"/>
      <c r="D472" s="306"/>
      <c r="E472" s="344"/>
      <c r="F472" s="394"/>
    </row>
    <row r="473" spans="2:6">
      <c r="B473" s="63"/>
      <c r="C473" s="82"/>
      <c r="D473" s="306"/>
      <c r="E473" s="344"/>
      <c r="F473" s="394"/>
    </row>
    <row r="474" spans="2:6">
      <c r="B474" s="63"/>
      <c r="C474" s="82"/>
      <c r="D474" s="306"/>
      <c r="E474" s="344"/>
      <c r="F474" s="394"/>
    </row>
    <row r="475" spans="2:6">
      <c r="B475" s="63"/>
      <c r="C475" s="82"/>
      <c r="D475" s="306"/>
      <c r="E475" s="344"/>
      <c r="F475" s="394"/>
    </row>
    <row r="476" spans="2:6">
      <c r="B476" s="63"/>
      <c r="C476" s="82"/>
      <c r="D476" s="306"/>
      <c r="E476" s="344"/>
      <c r="F476" s="394"/>
    </row>
    <row r="477" spans="2:6">
      <c r="B477" s="63"/>
      <c r="C477" s="82"/>
      <c r="D477" s="306"/>
      <c r="E477" s="344"/>
      <c r="F477" s="394"/>
    </row>
    <row r="478" spans="2:6">
      <c r="B478" s="63"/>
      <c r="C478" s="82"/>
      <c r="D478" s="306"/>
      <c r="E478" s="344"/>
      <c r="F478" s="394"/>
    </row>
    <row r="479" spans="2:6">
      <c r="B479" s="63"/>
      <c r="C479" s="82"/>
      <c r="D479" s="306"/>
      <c r="E479" s="344"/>
      <c r="F479" s="394"/>
    </row>
    <row r="480" spans="2:6">
      <c r="B480" s="63"/>
      <c r="C480" s="82"/>
      <c r="D480" s="306"/>
      <c r="E480" s="344"/>
      <c r="F480" s="394"/>
    </row>
    <row r="481" spans="2:6">
      <c r="B481" s="63"/>
      <c r="C481" s="82"/>
      <c r="D481" s="306"/>
      <c r="E481" s="344"/>
      <c r="F481" s="394"/>
    </row>
    <row r="482" spans="2:6">
      <c r="B482" s="63"/>
      <c r="C482" s="82"/>
      <c r="D482" s="306"/>
      <c r="E482" s="344"/>
      <c r="F482" s="394"/>
    </row>
    <row r="483" spans="2:6">
      <c r="B483" s="63"/>
      <c r="C483" s="82"/>
      <c r="D483" s="306"/>
      <c r="E483" s="344"/>
      <c r="F483" s="394"/>
    </row>
    <row r="484" spans="2:6">
      <c r="B484" s="63"/>
      <c r="C484" s="82"/>
      <c r="D484" s="306"/>
      <c r="E484" s="344"/>
      <c r="F484" s="394"/>
    </row>
    <row r="485" spans="2:6">
      <c r="B485" s="63"/>
      <c r="C485" s="82"/>
      <c r="D485" s="306"/>
      <c r="E485" s="344"/>
      <c r="F485" s="394"/>
    </row>
    <row r="486" spans="2:6">
      <c r="B486" s="63"/>
      <c r="C486" s="82"/>
      <c r="D486" s="306"/>
      <c r="E486" s="344"/>
      <c r="F486" s="394"/>
    </row>
    <row r="487" spans="2:6">
      <c r="B487" s="63"/>
      <c r="C487" s="82"/>
      <c r="D487" s="306"/>
      <c r="E487" s="344"/>
      <c r="F487" s="394"/>
    </row>
    <row r="488" spans="2:6">
      <c r="B488" s="63"/>
      <c r="C488" s="82"/>
      <c r="D488" s="306"/>
      <c r="E488" s="344"/>
      <c r="F488" s="394"/>
    </row>
    <row r="489" spans="2:6">
      <c r="B489" s="63"/>
      <c r="C489" s="82"/>
      <c r="D489" s="306"/>
      <c r="E489" s="344"/>
      <c r="F489" s="394"/>
    </row>
    <row r="490" spans="2:6">
      <c r="B490" s="63"/>
      <c r="C490" s="82"/>
      <c r="D490" s="306"/>
      <c r="E490" s="344"/>
      <c r="F490" s="394"/>
    </row>
    <row r="491" spans="2:6">
      <c r="B491" s="63"/>
      <c r="C491" s="82"/>
      <c r="D491" s="306"/>
      <c r="E491" s="344"/>
      <c r="F491" s="394"/>
    </row>
    <row r="492" spans="2:6">
      <c r="B492" s="63"/>
      <c r="C492" s="82"/>
      <c r="D492" s="306"/>
      <c r="E492" s="344"/>
      <c r="F492" s="394"/>
    </row>
    <row r="493" spans="2:6">
      <c r="B493" s="63"/>
      <c r="C493" s="82"/>
      <c r="D493" s="306"/>
      <c r="E493" s="344"/>
      <c r="F493" s="394"/>
    </row>
    <row r="494" spans="2:6">
      <c r="B494" s="63"/>
      <c r="C494" s="82"/>
      <c r="D494" s="306"/>
      <c r="E494" s="344"/>
      <c r="F494" s="394"/>
    </row>
    <row r="495" spans="2:6">
      <c r="B495" s="63"/>
      <c r="C495" s="82"/>
      <c r="D495" s="306"/>
      <c r="E495" s="344"/>
      <c r="F495" s="394"/>
    </row>
    <row r="496" spans="2:6">
      <c r="B496" s="63"/>
      <c r="C496" s="82"/>
      <c r="D496" s="306"/>
      <c r="E496" s="344"/>
      <c r="F496" s="394"/>
    </row>
    <row r="497" spans="2:6">
      <c r="B497" s="63"/>
      <c r="C497" s="82"/>
      <c r="D497" s="306"/>
      <c r="E497" s="344"/>
      <c r="F497" s="394"/>
    </row>
    <row r="498" spans="2:6">
      <c r="B498" s="63"/>
      <c r="C498" s="82"/>
      <c r="D498" s="306"/>
      <c r="E498" s="344"/>
      <c r="F498" s="394"/>
    </row>
    <row r="499" spans="2:6">
      <c r="B499" s="63"/>
      <c r="C499" s="82"/>
      <c r="D499" s="306"/>
      <c r="E499" s="344"/>
      <c r="F499" s="394"/>
    </row>
    <row r="500" spans="2:6">
      <c r="B500" s="63"/>
      <c r="C500" s="82"/>
      <c r="D500" s="306"/>
      <c r="E500" s="344"/>
      <c r="F500" s="394"/>
    </row>
    <row r="501" spans="2:6">
      <c r="B501" s="63"/>
      <c r="C501" s="82"/>
      <c r="D501" s="306"/>
      <c r="E501" s="344"/>
      <c r="F501" s="394"/>
    </row>
    <row r="502" spans="2:6">
      <c r="B502" s="63"/>
      <c r="C502" s="82"/>
      <c r="D502" s="306"/>
      <c r="E502" s="344"/>
      <c r="F502" s="394"/>
    </row>
    <row r="503" spans="2:6">
      <c r="B503" s="63"/>
      <c r="C503" s="82"/>
      <c r="D503" s="306"/>
      <c r="E503" s="344"/>
      <c r="F503" s="394"/>
    </row>
    <row r="504" spans="2:6">
      <c r="B504" s="63"/>
      <c r="C504" s="82"/>
      <c r="D504" s="306"/>
      <c r="E504" s="344"/>
      <c r="F504" s="394"/>
    </row>
    <row r="505" spans="2:6">
      <c r="B505" s="63"/>
      <c r="C505" s="82"/>
      <c r="D505" s="306"/>
      <c r="E505" s="344"/>
      <c r="F505" s="394"/>
    </row>
    <row r="506" spans="2:6">
      <c r="B506" s="63"/>
      <c r="C506" s="82"/>
      <c r="D506" s="306"/>
      <c r="E506" s="344"/>
      <c r="F506" s="394"/>
    </row>
    <row r="507" spans="2:6">
      <c r="B507" s="63"/>
      <c r="C507" s="82"/>
      <c r="D507" s="306"/>
      <c r="E507" s="344"/>
      <c r="F507" s="394"/>
    </row>
    <row r="508" spans="2:6">
      <c r="B508" s="63"/>
      <c r="C508" s="82"/>
      <c r="D508" s="306"/>
      <c r="E508" s="344"/>
      <c r="F508" s="394"/>
    </row>
    <row r="509" spans="2:6">
      <c r="B509" s="63"/>
      <c r="C509" s="82"/>
      <c r="D509" s="306"/>
      <c r="E509" s="344"/>
      <c r="F509" s="394"/>
    </row>
    <row r="510" spans="2:6">
      <c r="B510" s="63"/>
      <c r="C510" s="82"/>
      <c r="D510" s="306"/>
      <c r="E510" s="344"/>
      <c r="F510" s="394"/>
    </row>
    <row r="511" spans="2:6">
      <c r="B511" s="63"/>
      <c r="C511" s="82"/>
      <c r="D511" s="306"/>
      <c r="E511" s="344"/>
      <c r="F511" s="394"/>
    </row>
    <row r="512" spans="2:6">
      <c r="B512" s="63"/>
      <c r="C512" s="82"/>
      <c r="D512" s="306"/>
      <c r="E512" s="344"/>
      <c r="F512" s="394"/>
    </row>
    <row r="513" spans="2:6">
      <c r="B513" s="63"/>
      <c r="C513" s="82"/>
      <c r="D513" s="306"/>
      <c r="E513" s="344"/>
      <c r="F513" s="394"/>
    </row>
    <row r="514" spans="2:6">
      <c r="B514" s="63"/>
      <c r="C514" s="82"/>
      <c r="D514" s="306"/>
      <c r="E514" s="344"/>
      <c r="F514" s="394"/>
    </row>
    <row r="515" spans="2:6">
      <c r="B515" s="63"/>
      <c r="C515" s="82"/>
      <c r="D515" s="306"/>
      <c r="E515" s="344"/>
      <c r="F515" s="394"/>
    </row>
    <row r="516" spans="2:6">
      <c r="B516" s="63"/>
      <c r="C516" s="82"/>
      <c r="D516" s="306"/>
      <c r="E516" s="344"/>
      <c r="F516" s="394"/>
    </row>
    <row r="517" spans="2:6">
      <c r="B517" s="63"/>
      <c r="C517" s="82"/>
      <c r="D517" s="306"/>
      <c r="E517" s="344"/>
      <c r="F517" s="394"/>
    </row>
    <row r="518" spans="2:6">
      <c r="B518" s="63"/>
      <c r="C518" s="82"/>
      <c r="D518" s="306"/>
      <c r="E518" s="344"/>
      <c r="F518" s="394"/>
    </row>
    <row r="519" spans="2:6">
      <c r="B519" s="63"/>
      <c r="C519" s="82"/>
      <c r="D519" s="306"/>
      <c r="E519" s="344"/>
      <c r="F519" s="394"/>
    </row>
    <row r="520" spans="2:6">
      <c r="B520" s="63"/>
      <c r="C520" s="82"/>
      <c r="D520" s="306"/>
      <c r="E520" s="344"/>
      <c r="F520" s="394"/>
    </row>
    <row r="521" spans="2:6">
      <c r="B521" s="63"/>
      <c r="C521" s="82"/>
      <c r="D521" s="306"/>
      <c r="E521" s="344"/>
      <c r="F521" s="394"/>
    </row>
    <row r="522" spans="2:6">
      <c r="B522" s="63"/>
      <c r="C522" s="82"/>
      <c r="D522" s="306"/>
      <c r="E522" s="344"/>
      <c r="F522" s="394"/>
    </row>
    <row r="523" spans="2:6">
      <c r="B523" s="63"/>
      <c r="C523" s="82"/>
      <c r="D523" s="306"/>
      <c r="E523" s="344"/>
      <c r="F523" s="394"/>
    </row>
    <row r="524" spans="2:6">
      <c r="B524" s="63"/>
      <c r="C524" s="82"/>
      <c r="D524" s="306"/>
      <c r="E524" s="344"/>
      <c r="F524" s="394"/>
    </row>
    <row r="525" spans="2:6">
      <c r="B525" s="63"/>
      <c r="C525" s="82"/>
      <c r="D525" s="306"/>
      <c r="E525" s="344"/>
      <c r="F525" s="394"/>
    </row>
    <row r="526" spans="2:6">
      <c r="B526" s="63"/>
      <c r="C526" s="82"/>
      <c r="D526" s="306"/>
      <c r="E526" s="344"/>
      <c r="F526" s="394"/>
    </row>
    <row r="527" spans="2:6">
      <c r="B527" s="63"/>
      <c r="C527" s="82"/>
      <c r="D527" s="306"/>
      <c r="E527" s="344"/>
      <c r="F527" s="394"/>
    </row>
    <row r="528" spans="2:6">
      <c r="B528" s="63"/>
      <c r="C528" s="82"/>
      <c r="D528" s="306"/>
      <c r="E528" s="344"/>
      <c r="F528" s="394"/>
    </row>
    <row r="529" spans="2:6">
      <c r="B529" s="63"/>
      <c r="C529" s="82"/>
      <c r="D529" s="306"/>
      <c r="E529" s="344"/>
      <c r="F529" s="394"/>
    </row>
    <row r="530" spans="2:6">
      <c r="B530" s="63"/>
      <c r="C530" s="82"/>
      <c r="D530" s="306"/>
      <c r="E530" s="344"/>
      <c r="F530" s="394"/>
    </row>
    <row r="531" spans="2:6">
      <c r="B531" s="63"/>
      <c r="C531" s="82"/>
      <c r="D531" s="306"/>
      <c r="E531" s="344"/>
      <c r="F531" s="394"/>
    </row>
    <row r="532" spans="2:6">
      <c r="B532" s="63"/>
      <c r="C532" s="82"/>
      <c r="D532" s="306"/>
      <c r="E532" s="344"/>
      <c r="F532" s="394"/>
    </row>
    <row r="533" spans="2:6">
      <c r="B533" s="63"/>
      <c r="C533" s="82"/>
      <c r="D533" s="306"/>
      <c r="E533" s="344"/>
      <c r="F533" s="394"/>
    </row>
    <row r="534" spans="2:6">
      <c r="B534" s="63"/>
      <c r="C534" s="82"/>
      <c r="D534" s="306"/>
      <c r="E534" s="344"/>
      <c r="F534" s="394"/>
    </row>
    <row r="535" spans="2:6">
      <c r="B535" s="63"/>
      <c r="C535" s="82"/>
      <c r="D535" s="306"/>
      <c r="E535" s="344"/>
      <c r="F535" s="394"/>
    </row>
    <row r="536" spans="2:6">
      <c r="B536" s="63"/>
      <c r="C536" s="82"/>
      <c r="D536" s="306"/>
      <c r="E536" s="344"/>
      <c r="F536" s="394"/>
    </row>
    <row r="537" spans="2:6">
      <c r="B537" s="63"/>
      <c r="C537" s="82"/>
      <c r="D537" s="306"/>
      <c r="E537" s="344"/>
      <c r="F537" s="394"/>
    </row>
    <row r="538" spans="2:6">
      <c r="B538" s="63"/>
      <c r="C538" s="82"/>
      <c r="D538" s="306"/>
      <c r="E538" s="344"/>
      <c r="F538" s="394"/>
    </row>
    <row r="539" spans="2:6">
      <c r="B539" s="63"/>
      <c r="C539" s="82"/>
      <c r="D539" s="306"/>
      <c r="E539" s="344"/>
      <c r="F539" s="394"/>
    </row>
    <row r="540" spans="2:6">
      <c r="B540" s="63"/>
      <c r="C540" s="82"/>
      <c r="D540" s="306"/>
      <c r="E540" s="344"/>
      <c r="F540" s="394"/>
    </row>
    <row r="541" spans="2:6">
      <c r="B541" s="63"/>
      <c r="C541" s="82"/>
      <c r="D541" s="306"/>
      <c r="E541" s="344"/>
      <c r="F541" s="394"/>
    </row>
    <row r="542" spans="2:6">
      <c r="B542" s="63"/>
      <c r="C542" s="82"/>
      <c r="D542" s="306"/>
      <c r="E542" s="344"/>
      <c r="F542" s="394"/>
    </row>
    <row r="543" spans="2:6">
      <c r="B543" s="63"/>
      <c r="C543" s="82"/>
      <c r="D543" s="306"/>
      <c r="E543" s="344"/>
      <c r="F543" s="394"/>
    </row>
    <row r="544" spans="2:6">
      <c r="B544" s="63"/>
      <c r="C544" s="82"/>
      <c r="D544" s="306"/>
      <c r="E544" s="344"/>
      <c r="F544" s="394"/>
    </row>
    <row r="545" spans="2:6">
      <c r="B545" s="63"/>
      <c r="C545" s="82"/>
      <c r="D545" s="306"/>
      <c r="E545" s="344"/>
      <c r="F545" s="394"/>
    </row>
    <row r="546" spans="2:6">
      <c r="B546" s="63"/>
      <c r="C546" s="82"/>
      <c r="D546" s="306"/>
      <c r="E546" s="344"/>
      <c r="F546" s="394"/>
    </row>
    <row r="547" spans="2:6">
      <c r="B547" s="63"/>
      <c r="C547" s="82"/>
      <c r="D547" s="306"/>
      <c r="E547" s="344"/>
      <c r="F547" s="394"/>
    </row>
    <row r="548" spans="2:6">
      <c r="B548" s="63"/>
      <c r="C548" s="82"/>
      <c r="D548" s="306"/>
      <c r="E548" s="344"/>
      <c r="F548" s="394"/>
    </row>
    <row r="549" spans="2:6">
      <c r="B549" s="63"/>
      <c r="C549" s="82"/>
      <c r="D549" s="306"/>
      <c r="E549" s="344"/>
      <c r="F549" s="394"/>
    </row>
    <row r="550" spans="2:6">
      <c r="B550" s="63"/>
      <c r="C550" s="82"/>
      <c r="D550" s="306"/>
      <c r="E550" s="344"/>
      <c r="F550" s="394"/>
    </row>
    <row r="551" spans="2:6">
      <c r="B551" s="63"/>
      <c r="C551" s="82"/>
      <c r="D551" s="306"/>
      <c r="E551" s="344"/>
      <c r="F551" s="394"/>
    </row>
    <row r="552" spans="2:6">
      <c r="B552" s="63"/>
      <c r="C552" s="82"/>
      <c r="D552" s="306"/>
      <c r="E552" s="344"/>
      <c r="F552" s="394"/>
    </row>
    <row r="553" spans="2:6">
      <c r="B553" s="63"/>
      <c r="C553" s="82"/>
      <c r="D553" s="306"/>
      <c r="E553" s="344"/>
      <c r="F553" s="394"/>
    </row>
    <row r="554" spans="2:6">
      <c r="B554" s="63"/>
      <c r="C554" s="82"/>
      <c r="D554" s="306"/>
      <c r="E554" s="344"/>
      <c r="F554" s="394"/>
    </row>
    <row r="555" spans="2:6">
      <c r="B555" s="63"/>
      <c r="C555" s="82"/>
      <c r="D555" s="306"/>
      <c r="E555" s="344"/>
      <c r="F555" s="394"/>
    </row>
    <row r="556" spans="2:6">
      <c r="B556" s="63"/>
      <c r="C556" s="82"/>
      <c r="D556" s="306"/>
      <c r="E556" s="344"/>
      <c r="F556" s="394"/>
    </row>
    <row r="557" spans="2:6">
      <c r="B557" s="63"/>
      <c r="C557" s="82"/>
      <c r="D557" s="306"/>
      <c r="E557" s="344"/>
      <c r="F557" s="394"/>
    </row>
    <row r="558" spans="2:6">
      <c r="B558" s="63"/>
      <c r="C558" s="82"/>
      <c r="D558" s="306"/>
      <c r="E558" s="344"/>
      <c r="F558" s="394"/>
    </row>
    <row r="559" spans="2:6">
      <c r="B559" s="63"/>
      <c r="C559" s="82"/>
      <c r="D559" s="306"/>
      <c r="E559" s="344"/>
      <c r="F559" s="394"/>
    </row>
    <row r="560" spans="2:6">
      <c r="B560" s="63"/>
      <c r="C560" s="82"/>
      <c r="D560" s="306"/>
      <c r="E560" s="344"/>
      <c r="F560" s="394"/>
    </row>
    <row r="561" spans="2:6">
      <c r="B561" s="63"/>
      <c r="C561" s="82"/>
      <c r="D561" s="306"/>
      <c r="E561" s="344"/>
      <c r="F561" s="394"/>
    </row>
    <row r="562" spans="2:6">
      <c r="B562" s="63"/>
      <c r="C562" s="82"/>
      <c r="D562" s="306"/>
      <c r="E562" s="344"/>
      <c r="F562" s="394"/>
    </row>
    <row r="563" spans="2:6">
      <c r="B563" s="63"/>
      <c r="C563" s="82"/>
      <c r="D563" s="306"/>
      <c r="E563" s="344"/>
      <c r="F563" s="394"/>
    </row>
    <row r="564" spans="2:6">
      <c r="B564" s="63"/>
      <c r="C564" s="82"/>
      <c r="D564" s="306"/>
      <c r="E564" s="344"/>
      <c r="F564" s="394"/>
    </row>
    <row r="565" spans="2:6">
      <c r="B565" s="63"/>
      <c r="C565" s="82"/>
      <c r="D565" s="306"/>
      <c r="E565" s="344"/>
      <c r="F565" s="394"/>
    </row>
    <row r="566" spans="2:6">
      <c r="B566" s="63"/>
      <c r="C566" s="82"/>
      <c r="D566" s="306"/>
      <c r="E566" s="344"/>
      <c r="F566" s="394"/>
    </row>
    <row r="567" spans="2:6">
      <c r="B567" s="63"/>
      <c r="C567" s="82"/>
      <c r="D567" s="306"/>
      <c r="E567" s="344"/>
      <c r="F567" s="394"/>
    </row>
    <row r="568" spans="2:6">
      <c r="B568" s="63"/>
      <c r="C568" s="82"/>
      <c r="D568" s="306"/>
      <c r="E568" s="344"/>
      <c r="F568" s="394"/>
    </row>
    <row r="569" spans="2:6">
      <c r="B569" s="63"/>
      <c r="C569" s="82"/>
      <c r="D569" s="306"/>
      <c r="E569" s="344"/>
      <c r="F569" s="394"/>
    </row>
    <row r="570" spans="2:6">
      <c r="B570" s="63"/>
      <c r="C570" s="82"/>
      <c r="D570" s="306"/>
      <c r="E570" s="344"/>
      <c r="F570" s="394"/>
    </row>
    <row r="571" spans="2:6">
      <c r="B571" s="63"/>
      <c r="C571" s="82"/>
      <c r="D571" s="306"/>
      <c r="E571" s="344"/>
      <c r="F571" s="394"/>
    </row>
    <row r="572" spans="2:6">
      <c r="B572" s="63"/>
      <c r="C572" s="82"/>
      <c r="D572" s="306"/>
      <c r="E572" s="344"/>
      <c r="F572" s="394"/>
    </row>
    <row r="573" spans="2:6">
      <c r="B573" s="63"/>
      <c r="C573" s="82"/>
      <c r="D573" s="306"/>
      <c r="E573" s="344"/>
      <c r="F573" s="394"/>
    </row>
    <row r="574" spans="2:6">
      <c r="B574" s="63"/>
      <c r="C574" s="82"/>
      <c r="D574" s="306"/>
      <c r="E574" s="344"/>
      <c r="F574" s="394"/>
    </row>
    <row r="575" spans="2:6">
      <c r="B575" s="63"/>
      <c r="C575" s="82"/>
      <c r="D575" s="306"/>
      <c r="E575" s="344"/>
      <c r="F575" s="394"/>
    </row>
    <row r="576" spans="2:6">
      <c r="B576" s="63"/>
      <c r="C576" s="82"/>
      <c r="D576" s="306"/>
      <c r="E576" s="344"/>
      <c r="F576" s="394"/>
    </row>
    <row r="577" spans="2:6">
      <c r="B577" s="63"/>
      <c r="C577" s="82"/>
      <c r="D577" s="306"/>
      <c r="E577" s="344"/>
      <c r="F577" s="394"/>
    </row>
    <row r="578" spans="2:6">
      <c r="B578" s="63"/>
      <c r="C578" s="82"/>
      <c r="D578" s="306"/>
      <c r="E578" s="344"/>
      <c r="F578" s="394"/>
    </row>
    <row r="579" spans="2:6">
      <c r="B579" s="63"/>
      <c r="C579" s="82"/>
      <c r="D579" s="306"/>
      <c r="E579" s="344"/>
      <c r="F579" s="394"/>
    </row>
    <row r="580" spans="2:6">
      <c r="B580" s="63"/>
      <c r="C580" s="82"/>
      <c r="D580" s="306"/>
      <c r="E580" s="344"/>
      <c r="F580" s="394"/>
    </row>
    <row r="581" spans="2:6">
      <c r="B581" s="63"/>
      <c r="C581" s="82"/>
      <c r="D581" s="306"/>
      <c r="E581" s="344"/>
      <c r="F581" s="394"/>
    </row>
    <row r="582" spans="2:6">
      <c r="B582" s="63"/>
      <c r="C582" s="82"/>
      <c r="D582" s="306"/>
      <c r="E582" s="344"/>
      <c r="F582" s="394"/>
    </row>
    <row r="583" spans="2:6">
      <c r="B583" s="63"/>
      <c r="C583" s="82"/>
      <c r="D583" s="306"/>
      <c r="E583" s="344"/>
      <c r="F583" s="394"/>
    </row>
    <row r="584" spans="2:6">
      <c r="B584" s="63"/>
      <c r="C584" s="82"/>
      <c r="D584" s="306"/>
      <c r="E584" s="344"/>
      <c r="F584" s="394"/>
    </row>
    <row r="585" spans="2:6">
      <c r="B585" s="63"/>
      <c r="C585" s="82"/>
      <c r="D585" s="306"/>
      <c r="E585" s="344"/>
      <c r="F585" s="394"/>
    </row>
    <row r="586" spans="2:6">
      <c r="B586" s="63"/>
      <c r="C586" s="82"/>
      <c r="D586" s="306"/>
      <c r="E586" s="344"/>
      <c r="F586" s="394"/>
    </row>
    <row r="587" spans="2:6">
      <c r="B587" s="63"/>
      <c r="C587" s="82"/>
      <c r="D587" s="306"/>
      <c r="E587" s="344"/>
      <c r="F587" s="394"/>
    </row>
    <row r="588" spans="2:6">
      <c r="B588" s="63"/>
      <c r="C588" s="82"/>
      <c r="D588" s="306"/>
      <c r="E588" s="344"/>
      <c r="F588" s="394"/>
    </row>
    <row r="589" spans="2:6">
      <c r="B589" s="63"/>
      <c r="C589" s="82"/>
      <c r="D589" s="306"/>
      <c r="E589" s="344"/>
      <c r="F589" s="394"/>
    </row>
    <row r="590" spans="2:6">
      <c r="B590" s="63"/>
      <c r="C590" s="82"/>
      <c r="D590" s="306"/>
      <c r="E590" s="344"/>
      <c r="F590" s="394"/>
    </row>
    <row r="591" spans="2:6">
      <c r="B591" s="63"/>
      <c r="C591" s="82"/>
      <c r="D591" s="306"/>
      <c r="E591" s="344"/>
      <c r="F591" s="394"/>
    </row>
    <row r="592" spans="2:6">
      <c r="B592" s="63"/>
      <c r="C592" s="82"/>
      <c r="D592" s="306"/>
      <c r="E592" s="344"/>
      <c r="F592" s="394"/>
    </row>
    <row r="593" spans="2:6">
      <c r="B593" s="63"/>
      <c r="C593" s="82"/>
      <c r="D593" s="306"/>
      <c r="E593" s="344"/>
      <c r="F593" s="394"/>
    </row>
    <row r="594" spans="2:6">
      <c r="B594" s="63"/>
      <c r="C594" s="82"/>
      <c r="D594" s="306"/>
      <c r="E594" s="344"/>
      <c r="F594" s="394"/>
    </row>
    <row r="595" spans="2:6">
      <c r="B595" s="63"/>
      <c r="C595" s="82"/>
      <c r="D595" s="306"/>
      <c r="E595" s="344"/>
      <c r="F595" s="394"/>
    </row>
    <row r="596" spans="2:6">
      <c r="B596" s="63"/>
      <c r="C596" s="82"/>
      <c r="D596" s="306"/>
      <c r="E596" s="344"/>
      <c r="F596" s="394"/>
    </row>
    <row r="597" spans="2:6">
      <c r="B597" s="63"/>
      <c r="C597" s="82"/>
      <c r="D597" s="306"/>
      <c r="E597" s="344"/>
      <c r="F597" s="394"/>
    </row>
    <row r="598" spans="2:6">
      <c r="B598" s="63"/>
      <c r="C598" s="82"/>
      <c r="D598" s="306"/>
      <c r="E598" s="344"/>
      <c r="F598" s="394"/>
    </row>
    <row r="599" spans="2:6">
      <c r="B599" s="63"/>
      <c r="C599" s="82"/>
      <c r="D599" s="306"/>
      <c r="E599" s="344"/>
      <c r="F599" s="394"/>
    </row>
    <row r="600" spans="2:6">
      <c r="B600" s="63"/>
      <c r="C600" s="82"/>
      <c r="D600" s="306"/>
      <c r="E600" s="344"/>
      <c r="F600" s="394"/>
    </row>
    <row r="601" spans="2:6">
      <c r="B601" s="63"/>
      <c r="C601" s="82"/>
      <c r="D601" s="306"/>
      <c r="E601" s="344"/>
      <c r="F601" s="394"/>
    </row>
    <row r="602" spans="2:6">
      <c r="B602" s="63"/>
      <c r="C602" s="82"/>
      <c r="D602" s="306"/>
      <c r="E602" s="344"/>
      <c r="F602" s="394"/>
    </row>
    <row r="603" spans="2:6">
      <c r="B603" s="63"/>
      <c r="C603" s="82"/>
      <c r="D603" s="306"/>
      <c r="E603" s="344"/>
      <c r="F603" s="394"/>
    </row>
    <row r="604" spans="2:6">
      <c r="B604" s="63"/>
      <c r="C604" s="82"/>
      <c r="D604" s="306"/>
      <c r="E604" s="344"/>
      <c r="F604" s="394"/>
    </row>
    <row r="605" spans="2:6">
      <c r="B605" s="63"/>
      <c r="C605" s="82"/>
      <c r="D605" s="306"/>
      <c r="E605" s="344"/>
      <c r="F605" s="394"/>
    </row>
    <row r="606" spans="2:6">
      <c r="B606" s="63"/>
      <c r="C606" s="82"/>
      <c r="D606" s="306"/>
      <c r="E606" s="344"/>
      <c r="F606" s="394"/>
    </row>
    <row r="607" spans="2:6">
      <c r="B607" s="63"/>
      <c r="C607" s="82"/>
      <c r="D607" s="306"/>
      <c r="E607" s="344"/>
      <c r="F607" s="394"/>
    </row>
    <row r="608" spans="2:6">
      <c r="B608" s="63"/>
      <c r="C608" s="82"/>
      <c r="D608" s="306"/>
      <c r="E608" s="344"/>
      <c r="F608" s="394"/>
    </row>
    <row r="609" spans="2:6">
      <c r="B609" s="63"/>
      <c r="C609" s="82"/>
      <c r="D609" s="306"/>
      <c r="E609" s="344"/>
      <c r="F609" s="394"/>
    </row>
    <row r="610" spans="2:6">
      <c r="B610" s="63"/>
      <c r="C610" s="82"/>
      <c r="D610" s="306"/>
      <c r="E610" s="344"/>
      <c r="F610" s="394"/>
    </row>
    <row r="611" spans="2:6">
      <c r="B611" s="63"/>
      <c r="C611" s="82"/>
      <c r="D611" s="306"/>
      <c r="E611" s="344"/>
      <c r="F611" s="394"/>
    </row>
    <row r="612" spans="2:6">
      <c r="B612" s="63"/>
      <c r="C612" s="82"/>
      <c r="D612" s="306"/>
      <c r="E612" s="344"/>
      <c r="F612" s="394"/>
    </row>
    <row r="613" spans="2:6">
      <c r="B613" s="63"/>
      <c r="C613" s="82"/>
      <c r="D613" s="306"/>
      <c r="E613" s="344"/>
      <c r="F613" s="394"/>
    </row>
    <row r="614" spans="2:6">
      <c r="B614" s="63"/>
      <c r="C614" s="82"/>
      <c r="D614" s="306"/>
      <c r="E614" s="344"/>
      <c r="F614" s="394"/>
    </row>
    <row r="615" spans="2:6">
      <c r="B615" s="63"/>
      <c r="C615" s="82"/>
      <c r="D615" s="306"/>
      <c r="E615" s="344"/>
      <c r="F615" s="394"/>
    </row>
    <row r="616" spans="2:6">
      <c r="B616" s="63"/>
      <c r="C616" s="82"/>
      <c r="D616" s="306"/>
      <c r="E616" s="344"/>
      <c r="F616" s="394"/>
    </row>
    <row r="617" spans="2:6">
      <c r="B617" s="63"/>
      <c r="C617" s="82"/>
      <c r="D617" s="306"/>
      <c r="E617" s="344"/>
      <c r="F617" s="394"/>
    </row>
    <row r="618" spans="2:6">
      <c r="B618" s="63"/>
      <c r="C618" s="82"/>
      <c r="D618" s="306"/>
      <c r="E618" s="344"/>
      <c r="F618" s="394"/>
    </row>
    <row r="619" spans="2:6">
      <c r="B619" s="63"/>
      <c r="C619" s="82"/>
      <c r="D619" s="306"/>
      <c r="E619" s="344"/>
      <c r="F619" s="394"/>
    </row>
    <row r="620" spans="2:6">
      <c r="B620" s="63"/>
      <c r="C620" s="82"/>
      <c r="D620" s="306"/>
      <c r="E620" s="344"/>
      <c r="F620" s="394"/>
    </row>
    <row r="621" spans="2:6">
      <c r="B621" s="63"/>
      <c r="C621" s="82"/>
      <c r="D621" s="306"/>
      <c r="E621" s="344"/>
      <c r="F621" s="394"/>
    </row>
    <row r="622" spans="2:6">
      <c r="B622" s="63"/>
      <c r="C622" s="82"/>
      <c r="D622" s="306"/>
      <c r="E622" s="344"/>
      <c r="F622" s="394"/>
    </row>
    <row r="623" spans="2:6">
      <c r="B623" s="63"/>
      <c r="C623" s="82"/>
      <c r="D623" s="306"/>
      <c r="E623" s="344"/>
      <c r="F623" s="394"/>
    </row>
    <row r="624" spans="2:6">
      <c r="B624" s="63"/>
      <c r="C624" s="82"/>
      <c r="D624" s="306"/>
      <c r="E624" s="344"/>
      <c r="F624" s="394"/>
    </row>
    <row r="625" spans="2:6">
      <c r="B625" s="63"/>
      <c r="C625" s="82"/>
      <c r="D625" s="306"/>
      <c r="E625" s="344"/>
      <c r="F625" s="394"/>
    </row>
    <row r="626" spans="2:6">
      <c r="B626" s="63"/>
      <c r="C626" s="82"/>
      <c r="D626" s="306"/>
      <c r="E626" s="344"/>
      <c r="F626" s="394"/>
    </row>
    <row r="627" spans="2:6">
      <c r="B627" s="63"/>
      <c r="C627" s="82"/>
      <c r="D627" s="306"/>
      <c r="E627" s="344"/>
      <c r="F627" s="394"/>
    </row>
    <row r="628" spans="2:6">
      <c r="B628" s="63"/>
      <c r="C628" s="82"/>
      <c r="D628" s="306"/>
      <c r="E628" s="344"/>
      <c r="F628" s="394"/>
    </row>
    <row r="629" spans="2:6">
      <c r="B629" s="63"/>
      <c r="C629" s="82"/>
      <c r="D629" s="306"/>
      <c r="E629" s="344"/>
      <c r="F629" s="394"/>
    </row>
    <row r="630" spans="2:6">
      <c r="B630" s="63"/>
      <c r="C630" s="82"/>
      <c r="D630" s="306"/>
      <c r="E630" s="344"/>
      <c r="F630" s="394"/>
    </row>
    <row r="631" spans="2:6">
      <c r="B631" s="63"/>
      <c r="C631" s="82"/>
      <c r="D631" s="306"/>
      <c r="E631" s="344"/>
      <c r="F631" s="394"/>
    </row>
    <row r="632" spans="2:6">
      <c r="B632" s="63"/>
      <c r="C632" s="82"/>
      <c r="D632" s="306"/>
      <c r="E632" s="344"/>
      <c r="F632" s="394"/>
    </row>
    <row r="633" spans="2:6">
      <c r="B633" s="63"/>
      <c r="C633" s="82"/>
      <c r="D633" s="306"/>
      <c r="E633" s="344"/>
      <c r="F633" s="394"/>
    </row>
    <row r="634" spans="2:6">
      <c r="B634" s="63"/>
      <c r="C634" s="82"/>
      <c r="D634" s="306"/>
      <c r="E634" s="344"/>
      <c r="F634" s="394"/>
    </row>
    <row r="635" spans="2:6">
      <c r="B635" s="63"/>
      <c r="C635" s="82"/>
      <c r="D635" s="306"/>
      <c r="E635" s="344"/>
      <c r="F635" s="394"/>
    </row>
    <row r="636" spans="2:6">
      <c r="B636" s="63"/>
      <c r="C636" s="82"/>
      <c r="D636" s="306"/>
      <c r="E636" s="344"/>
      <c r="F636" s="394"/>
    </row>
    <row r="637" spans="2:6">
      <c r="B637" s="63"/>
      <c r="C637" s="82"/>
      <c r="D637" s="306"/>
      <c r="E637" s="344"/>
      <c r="F637" s="394"/>
    </row>
    <row r="638" spans="2:6">
      <c r="B638" s="63"/>
      <c r="C638" s="82"/>
      <c r="D638" s="306"/>
      <c r="E638" s="344"/>
      <c r="F638" s="394"/>
    </row>
    <row r="639" spans="2:6">
      <c r="B639" s="63"/>
      <c r="C639" s="82"/>
      <c r="D639" s="306"/>
      <c r="E639" s="344"/>
      <c r="F639" s="394"/>
    </row>
    <row r="640" spans="2:6">
      <c r="B640" s="63"/>
      <c r="C640" s="82"/>
      <c r="D640" s="306"/>
      <c r="E640" s="344"/>
      <c r="F640" s="394"/>
    </row>
    <row r="641" spans="2:6">
      <c r="B641" s="63"/>
      <c r="C641" s="82"/>
      <c r="D641" s="306"/>
      <c r="E641" s="344"/>
      <c r="F641" s="394"/>
    </row>
    <row r="642" spans="2:6">
      <c r="B642" s="63"/>
      <c r="C642" s="82"/>
      <c r="D642" s="306"/>
      <c r="E642" s="344"/>
      <c r="F642" s="394"/>
    </row>
    <row r="643" spans="2:6">
      <c r="B643" s="63"/>
      <c r="C643" s="82"/>
      <c r="D643" s="306"/>
      <c r="E643" s="344"/>
      <c r="F643" s="394"/>
    </row>
    <row r="644" spans="2:6">
      <c r="B644" s="63"/>
      <c r="C644" s="82"/>
      <c r="D644" s="306"/>
      <c r="E644" s="344"/>
      <c r="F644" s="394"/>
    </row>
    <row r="645" spans="2:6">
      <c r="B645" s="63"/>
      <c r="C645" s="82"/>
      <c r="D645" s="306"/>
      <c r="E645" s="344"/>
      <c r="F645" s="394"/>
    </row>
    <row r="646" spans="2:6">
      <c r="B646" s="63"/>
      <c r="C646" s="82"/>
      <c r="D646" s="306"/>
      <c r="E646" s="344"/>
      <c r="F646" s="394"/>
    </row>
    <row r="647" spans="2:6">
      <c r="B647" s="63"/>
      <c r="C647" s="82"/>
      <c r="D647" s="306"/>
      <c r="E647" s="344"/>
      <c r="F647" s="394"/>
    </row>
    <row r="648" spans="2:6">
      <c r="B648" s="63"/>
      <c r="C648" s="82"/>
      <c r="D648" s="306"/>
      <c r="E648" s="344"/>
      <c r="F648" s="394"/>
    </row>
    <row r="649" spans="2:6">
      <c r="B649" s="63"/>
      <c r="C649" s="82"/>
      <c r="D649" s="306"/>
      <c r="E649" s="344"/>
      <c r="F649" s="394"/>
    </row>
    <row r="650" spans="2:6">
      <c r="B650" s="63"/>
      <c r="C650" s="82"/>
      <c r="D650" s="306"/>
      <c r="E650" s="344"/>
      <c r="F650" s="394"/>
    </row>
    <row r="651" spans="2:6">
      <c r="B651" s="63"/>
      <c r="C651" s="82"/>
      <c r="D651" s="306"/>
      <c r="E651" s="344"/>
      <c r="F651" s="394"/>
    </row>
    <row r="652" spans="2:6">
      <c r="B652" s="63"/>
      <c r="C652" s="82"/>
      <c r="D652" s="306"/>
      <c r="E652" s="344"/>
      <c r="F652" s="394"/>
    </row>
    <row r="653" spans="2:6">
      <c r="B653" s="63"/>
      <c r="C653" s="82"/>
      <c r="D653" s="306"/>
      <c r="E653" s="344"/>
      <c r="F653" s="394"/>
    </row>
    <row r="654" spans="2:6">
      <c r="B654" s="63"/>
      <c r="C654" s="82"/>
      <c r="D654" s="306"/>
      <c r="E654" s="344"/>
      <c r="F654" s="394"/>
    </row>
    <row r="655" spans="2:6">
      <c r="B655" s="63"/>
      <c r="C655" s="82"/>
      <c r="D655" s="306"/>
      <c r="E655" s="344"/>
      <c r="F655" s="394"/>
    </row>
    <row r="656" spans="2:6">
      <c r="B656" s="63"/>
      <c r="C656" s="82"/>
      <c r="D656" s="306"/>
      <c r="E656" s="344"/>
      <c r="F656" s="394"/>
    </row>
    <row r="657" spans="2:6">
      <c r="B657" s="63"/>
      <c r="C657" s="82"/>
      <c r="D657" s="306"/>
      <c r="E657" s="344"/>
      <c r="F657" s="394"/>
    </row>
    <row r="658" spans="2:6">
      <c r="B658" s="63"/>
      <c r="C658" s="82"/>
      <c r="D658" s="306"/>
      <c r="E658" s="344"/>
      <c r="F658" s="394"/>
    </row>
    <row r="659" spans="2:6">
      <c r="B659" s="63"/>
      <c r="C659" s="82"/>
      <c r="D659" s="306"/>
      <c r="E659" s="344"/>
      <c r="F659" s="394"/>
    </row>
    <row r="660" spans="2:6">
      <c r="B660" s="63"/>
      <c r="C660" s="82"/>
      <c r="D660" s="306"/>
      <c r="E660" s="344"/>
      <c r="F660" s="394"/>
    </row>
    <row r="661" spans="2:6">
      <c r="B661" s="63"/>
      <c r="C661" s="82"/>
      <c r="D661" s="306"/>
      <c r="E661" s="344"/>
      <c r="F661" s="394"/>
    </row>
    <row r="662" spans="2:6">
      <c r="B662" s="63"/>
      <c r="C662" s="82"/>
      <c r="D662" s="306"/>
      <c r="E662" s="344"/>
      <c r="F662" s="394"/>
    </row>
    <row r="663" spans="2:6">
      <c r="B663" s="63"/>
      <c r="C663" s="82"/>
      <c r="D663" s="306"/>
      <c r="E663" s="344"/>
      <c r="F663" s="394"/>
    </row>
    <row r="664" spans="2:6">
      <c r="B664" s="63"/>
      <c r="C664" s="82"/>
      <c r="D664" s="306"/>
      <c r="E664" s="344"/>
      <c r="F664" s="394"/>
    </row>
    <row r="665" spans="2:6">
      <c r="B665" s="63"/>
      <c r="C665" s="82"/>
      <c r="D665" s="306"/>
      <c r="E665" s="344"/>
      <c r="F665" s="394"/>
    </row>
    <row r="666" spans="2:6">
      <c r="B666" s="63"/>
      <c r="C666" s="82"/>
      <c r="D666" s="306"/>
      <c r="E666" s="344"/>
      <c r="F666" s="394"/>
    </row>
    <row r="667" spans="2:6">
      <c r="B667" s="63"/>
      <c r="C667" s="82"/>
      <c r="D667" s="306"/>
      <c r="E667" s="344"/>
      <c r="F667" s="394"/>
    </row>
    <row r="668" spans="2:6">
      <c r="B668" s="63"/>
      <c r="C668" s="82"/>
      <c r="D668" s="306"/>
      <c r="E668" s="344"/>
      <c r="F668" s="394"/>
    </row>
    <row r="669" spans="2:6">
      <c r="B669" s="63"/>
      <c r="C669" s="82"/>
      <c r="D669" s="306"/>
      <c r="E669" s="344"/>
      <c r="F669" s="394"/>
    </row>
    <row r="670" spans="2:6">
      <c r="B670" s="63"/>
      <c r="C670" s="82"/>
      <c r="D670" s="306"/>
      <c r="E670" s="344"/>
      <c r="F670" s="394"/>
    </row>
    <row r="671" spans="2:6">
      <c r="B671" s="63"/>
      <c r="C671" s="82"/>
      <c r="D671" s="306"/>
      <c r="E671" s="344"/>
      <c r="F671" s="394"/>
    </row>
    <row r="672" spans="2:6">
      <c r="B672" s="63"/>
      <c r="C672" s="82"/>
      <c r="D672" s="306"/>
      <c r="E672" s="344"/>
      <c r="F672" s="394"/>
    </row>
    <row r="673" spans="2:6">
      <c r="B673" s="63"/>
      <c r="C673" s="82"/>
      <c r="D673" s="306"/>
      <c r="E673" s="344"/>
      <c r="F673" s="394"/>
    </row>
    <row r="674" spans="2:6">
      <c r="B674" s="63"/>
      <c r="C674" s="82"/>
      <c r="D674" s="306"/>
      <c r="E674" s="344"/>
      <c r="F674" s="394"/>
    </row>
    <row r="675" spans="2:6">
      <c r="B675" s="63"/>
      <c r="C675" s="82"/>
      <c r="D675" s="306"/>
      <c r="E675" s="344"/>
      <c r="F675" s="394"/>
    </row>
    <row r="676" spans="2:6">
      <c r="B676" s="63"/>
      <c r="C676" s="82"/>
      <c r="D676" s="306"/>
      <c r="E676" s="344"/>
      <c r="F676" s="394"/>
    </row>
    <row r="677" spans="2:6">
      <c r="B677" s="63"/>
      <c r="C677" s="82"/>
      <c r="D677" s="306"/>
      <c r="E677" s="344"/>
      <c r="F677" s="394"/>
    </row>
    <row r="678" spans="2:6">
      <c r="B678" s="63"/>
      <c r="C678" s="82"/>
      <c r="D678" s="306"/>
      <c r="E678" s="344"/>
      <c r="F678" s="394"/>
    </row>
    <row r="679" spans="2:6">
      <c r="B679" s="63"/>
      <c r="C679" s="82"/>
      <c r="D679" s="306"/>
      <c r="E679" s="344"/>
      <c r="F679" s="394"/>
    </row>
    <row r="680" spans="2:6">
      <c r="B680" s="63"/>
      <c r="C680" s="82"/>
      <c r="D680" s="306"/>
      <c r="E680" s="344"/>
      <c r="F680" s="394"/>
    </row>
    <row r="681" spans="2:6">
      <c r="B681" s="63"/>
      <c r="C681" s="82"/>
      <c r="D681" s="306"/>
      <c r="E681" s="344"/>
      <c r="F681" s="394"/>
    </row>
    <row r="682" spans="2:6">
      <c r="B682" s="63"/>
      <c r="C682" s="82"/>
      <c r="D682" s="306"/>
      <c r="E682" s="344"/>
      <c r="F682" s="394"/>
    </row>
    <row r="683" spans="2:6">
      <c r="B683" s="63"/>
      <c r="C683" s="82"/>
      <c r="D683" s="306"/>
      <c r="E683" s="344"/>
      <c r="F683" s="394"/>
    </row>
    <row r="684" spans="2:6">
      <c r="B684" s="63"/>
      <c r="C684" s="82"/>
      <c r="D684" s="306"/>
      <c r="E684" s="344"/>
      <c r="F684" s="394"/>
    </row>
    <row r="685" spans="2:6">
      <c r="B685" s="63"/>
      <c r="C685" s="82"/>
      <c r="D685" s="306"/>
      <c r="E685" s="344"/>
      <c r="F685" s="394"/>
    </row>
    <row r="686" spans="2:6">
      <c r="B686" s="63"/>
      <c r="C686" s="82"/>
      <c r="D686" s="306"/>
      <c r="E686" s="344"/>
      <c r="F686" s="394"/>
    </row>
    <row r="687" spans="2:6">
      <c r="B687" s="63"/>
      <c r="C687" s="82"/>
      <c r="D687" s="306"/>
      <c r="E687" s="344"/>
      <c r="F687" s="394"/>
    </row>
    <row r="688" spans="2:6">
      <c r="B688" s="63"/>
      <c r="C688" s="82"/>
      <c r="D688" s="306"/>
      <c r="E688" s="344"/>
      <c r="F688" s="394"/>
    </row>
    <row r="689" spans="2:6">
      <c r="B689" s="63"/>
      <c r="C689" s="82"/>
      <c r="D689" s="306"/>
      <c r="E689" s="344"/>
      <c r="F689" s="394"/>
    </row>
    <row r="690" spans="2:6">
      <c r="B690" s="63"/>
      <c r="C690" s="82"/>
      <c r="D690" s="306"/>
      <c r="E690" s="344"/>
      <c r="F690" s="394"/>
    </row>
    <row r="691" spans="2:6">
      <c r="B691" s="63"/>
      <c r="C691" s="82"/>
      <c r="D691" s="306"/>
      <c r="E691" s="344"/>
      <c r="F691" s="394"/>
    </row>
    <row r="692" spans="2:6">
      <c r="B692" s="63"/>
      <c r="C692" s="82"/>
      <c r="D692" s="306"/>
      <c r="E692" s="344"/>
      <c r="F692" s="394"/>
    </row>
    <row r="693" spans="2:6">
      <c r="B693" s="63"/>
      <c r="C693" s="82"/>
      <c r="D693" s="306"/>
      <c r="E693" s="344"/>
      <c r="F693" s="394"/>
    </row>
    <row r="694" spans="2:6">
      <c r="B694" s="63"/>
      <c r="C694" s="82"/>
      <c r="D694" s="306"/>
      <c r="E694" s="344"/>
      <c r="F694" s="394"/>
    </row>
    <row r="695" spans="2:6">
      <c r="B695" s="63"/>
      <c r="C695" s="82"/>
      <c r="D695" s="306"/>
      <c r="E695" s="344"/>
      <c r="F695" s="394"/>
    </row>
    <row r="696" spans="2:6">
      <c r="B696" s="63"/>
      <c r="C696" s="82"/>
      <c r="D696" s="306"/>
      <c r="E696" s="344"/>
      <c r="F696" s="394"/>
    </row>
    <row r="697" spans="2:6">
      <c r="B697" s="63"/>
      <c r="C697" s="82"/>
      <c r="D697" s="306"/>
      <c r="E697" s="344"/>
      <c r="F697" s="394"/>
    </row>
    <row r="698" spans="2:6">
      <c r="B698" s="63"/>
      <c r="C698" s="82"/>
      <c r="D698" s="306"/>
      <c r="E698" s="344"/>
      <c r="F698" s="394"/>
    </row>
    <row r="699" spans="2:6">
      <c r="B699" s="63"/>
      <c r="C699" s="82"/>
      <c r="D699" s="306"/>
      <c r="E699" s="344"/>
      <c r="F699" s="394"/>
    </row>
    <row r="700" spans="2:6">
      <c r="B700" s="63"/>
      <c r="C700" s="82"/>
      <c r="D700" s="306"/>
      <c r="E700" s="344"/>
      <c r="F700" s="394"/>
    </row>
    <row r="701" spans="2:6">
      <c r="B701" s="63"/>
      <c r="C701" s="82"/>
      <c r="D701" s="306"/>
      <c r="E701" s="344"/>
      <c r="F701" s="394"/>
    </row>
    <row r="702" spans="2:6">
      <c r="B702" s="63"/>
      <c r="C702" s="82"/>
      <c r="D702" s="306"/>
      <c r="E702" s="344"/>
      <c r="F702" s="394"/>
    </row>
    <row r="703" spans="2:6">
      <c r="B703" s="63"/>
      <c r="C703" s="82"/>
      <c r="D703" s="306"/>
      <c r="E703" s="344"/>
      <c r="F703" s="394"/>
    </row>
    <row r="704" spans="2:6">
      <c r="B704" s="63"/>
      <c r="C704" s="82"/>
      <c r="D704" s="306"/>
      <c r="E704" s="344"/>
      <c r="F704" s="394"/>
    </row>
    <row r="705" spans="2:6">
      <c r="B705" s="63"/>
      <c r="C705" s="82"/>
      <c r="D705" s="306"/>
      <c r="E705" s="344"/>
      <c r="F705" s="394"/>
    </row>
    <row r="706" spans="2:6">
      <c r="B706" s="63"/>
      <c r="C706" s="82"/>
      <c r="D706" s="306"/>
      <c r="E706" s="344"/>
      <c r="F706" s="394"/>
    </row>
    <row r="707" spans="2:6">
      <c r="B707" s="63"/>
      <c r="C707" s="82"/>
      <c r="D707" s="306"/>
      <c r="E707" s="344"/>
      <c r="F707" s="394"/>
    </row>
    <row r="708" spans="2:6">
      <c r="B708" s="63"/>
      <c r="C708" s="82"/>
      <c r="D708" s="306"/>
      <c r="E708" s="344"/>
      <c r="F708" s="394"/>
    </row>
    <row r="709" spans="2:6">
      <c r="B709" s="63"/>
      <c r="C709" s="82"/>
      <c r="D709" s="306"/>
      <c r="E709" s="344"/>
      <c r="F709" s="394"/>
    </row>
    <row r="710" spans="2:6">
      <c r="B710" s="63"/>
      <c r="C710" s="82"/>
      <c r="D710" s="306"/>
      <c r="E710" s="344"/>
      <c r="F710" s="394"/>
    </row>
    <row r="711" spans="2:6">
      <c r="B711" s="63"/>
      <c r="C711" s="82"/>
      <c r="D711" s="306"/>
      <c r="E711" s="344"/>
      <c r="F711" s="394"/>
    </row>
    <row r="712" spans="2:6">
      <c r="B712" s="63"/>
      <c r="C712" s="82"/>
      <c r="D712" s="306"/>
      <c r="E712" s="344"/>
      <c r="F712" s="394"/>
    </row>
    <row r="713" spans="2:6">
      <c r="B713" s="63"/>
      <c r="C713" s="82"/>
      <c r="D713" s="306"/>
      <c r="E713" s="344"/>
      <c r="F713" s="394"/>
    </row>
    <row r="714" spans="2:6">
      <c r="B714" s="63"/>
      <c r="C714" s="82"/>
      <c r="D714" s="306"/>
      <c r="E714" s="344"/>
      <c r="F714" s="394"/>
    </row>
    <row r="715" spans="2:6">
      <c r="B715" s="63"/>
      <c r="C715" s="82"/>
      <c r="D715" s="306"/>
      <c r="E715" s="344"/>
      <c r="F715" s="394"/>
    </row>
    <row r="716" spans="2:6">
      <c r="B716" s="63"/>
      <c r="C716" s="82"/>
      <c r="D716" s="306"/>
      <c r="E716" s="344"/>
      <c r="F716" s="394"/>
    </row>
    <row r="717" spans="2:6">
      <c r="B717" s="63"/>
      <c r="C717" s="82"/>
      <c r="D717" s="306"/>
      <c r="E717" s="344"/>
      <c r="F717" s="394"/>
    </row>
    <row r="718" spans="2:6">
      <c r="B718" s="63"/>
      <c r="C718" s="82"/>
      <c r="D718" s="306"/>
      <c r="E718" s="344"/>
      <c r="F718" s="394"/>
    </row>
    <row r="719" spans="2:6">
      <c r="B719" s="63"/>
      <c r="C719" s="82"/>
      <c r="D719" s="306"/>
      <c r="E719" s="344"/>
      <c r="F719" s="394"/>
    </row>
    <row r="720" spans="2:6">
      <c r="B720" s="63"/>
      <c r="C720" s="82"/>
      <c r="D720" s="306"/>
      <c r="E720" s="344"/>
      <c r="F720" s="394"/>
    </row>
    <row r="721" spans="2:6">
      <c r="B721" s="63"/>
      <c r="C721" s="82"/>
      <c r="D721" s="306"/>
      <c r="E721" s="344"/>
      <c r="F721" s="394"/>
    </row>
    <row r="722" spans="2:6">
      <c r="B722" s="63"/>
      <c r="C722" s="82"/>
      <c r="D722" s="306"/>
      <c r="E722" s="344"/>
      <c r="F722" s="394"/>
    </row>
    <row r="723" spans="2:6">
      <c r="B723" s="63"/>
      <c r="C723" s="82"/>
      <c r="D723" s="306"/>
      <c r="E723" s="344"/>
      <c r="F723" s="394"/>
    </row>
    <row r="724" spans="2:6">
      <c r="B724" s="63"/>
      <c r="C724" s="82"/>
      <c r="D724" s="306"/>
      <c r="E724" s="344"/>
      <c r="F724" s="394"/>
    </row>
    <row r="725" spans="2:6">
      <c r="B725" s="63"/>
      <c r="C725" s="82"/>
      <c r="D725" s="306"/>
      <c r="E725" s="344"/>
      <c r="F725" s="394"/>
    </row>
    <row r="726" spans="2:6">
      <c r="B726" s="63"/>
      <c r="C726" s="82"/>
      <c r="D726" s="306"/>
      <c r="E726" s="344"/>
      <c r="F726" s="394"/>
    </row>
    <row r="727" spans="2:6">
      <c r="B727" s="63"/>
      <c r="C727" s="82"/>
      <c r="D727" s="306"/>
      <c r="E727" s="344"/>
      <c r="F727" s="394"/>
    </row>
    <row r="728" spans="2:6">
      <c r="B728" s="63"/>
      <c r="C728" s="82"/>
      <c r="D728" s="306"/>
      <c r="E728" s="344"/>
      <c r="F728" s="394"/>
    </row>
    <row r="729" spans="2:6">
      <c r="B729" s="63"/>
      <c r="C729" s="82"/>
      <c r="D729" s="306"/>
      <c r="E729" s="344"/>
      <c r="F729" s="394"/>
    </row>
    <row r="730" spans="2:6">
      <c r="B730" s="63"/>
      <c r="C730" s="82"/>
      <c r="D730" s="306"/>
      <c r="E730" s="344"/>
      <c r="F730" s="394"/>
    </row>
    <row r="731" spans="2:6">
      <c r="B731" s="63"/>
      <c r="C731" s="82"/>
      <c r="D731" s="306"/>
      <c r="E731" s="344"/>
      <c r="F731" s="394"/>
    </row>
    <row r="732" spans="2:6">
      <c r="B732" s="63"/>
      <c r="C732" s="82"/>
      <c r="D732" s="306"/>
      <c r="E732" s="344"/>
      <c r="F732" s="394"/>
    </row>
    <row r="733" spans="2:6">
      <c r="B733" s="63"/>
      <c r="C733" s="82"/>
      <c r="D733" s="306"/>
      <c r="E733" s="344"/>
      <c r="F733" s="394"/>
    </row>
    <row r="734" spans="2:6">
      <c r="B734" s="63"/>
      <c r="C734" s="82"/>
      <c r="D734" s="306"/>
      <c r="E734" s="344"/>
      <c r="F734" s="394"/>
    </row>
    <row r="735" spans="2:6">
      <c r="B735" s="63"/>
      <c r="C735" s="82"/>
      <c r="D735" s="306"/>
      <c r="E735" s="344"/>
      <c r="F735" s="394"/>
    </row>
    <row r="736" spans="2:6">
      <c r="B736" s="63"/>
      <c r="C736" s="82"/>
      <c r="D736" s="306"/>
      <c r="E736" s="344"/>
      <c r="F736" s="394"/>
    </row>
    <row r="737" spans="2:6">
      <c r="B737" s="63"/>
      <c r="C737" s="82"/>
      <c r="D737" s="306"/>
      <c r="E737" s="344"/>
      <c r="F737" s="394"/>
    </row>
    <row r="738" spans="2:6">
      <c r="B738" s="63"/>
      <c r="C738" s="82"/>
      <c r="D738" s="306"/>
      <c r="E738" s="344"/>
      <c r="F738" s="394"/>
    </row>
    <row r="739" spans="2:6">
      <c r="B739" s="63"/>
      <c r="C739" s="82"/>
      <c r="D739" s="306"/>
      <c r="E739" s="344"/>
      <c r="F739" s="394"/>
    </row>
    <row r="740" spans="2:6">
      <c r="B740" s="63"/>
      <c r="C740" s="82"/>
      <c r="D740" s="306"/>
      <c r="E740" s="344"/>
      <c r="F740" s="394"/>
    </row>
    <row r="741" spans="2:6">
      <c r="B741" s="63"/>
      <c r="C741" s="82"/>
      <c r="D741" s="306"/>
      <c r="E741" s="344"/>
      <c r="F741" s="394"/>
    </row>
    <row r="742" spans="2:6">
      <c r="B742" s="63"/>
      <c r="C742" s="82"/>
      <c r="D742" s="306"/>
      <c r="E742" s="344"/>
      <c r="F742" s="394"/>
    </row>
    <row r="743" spans="2:6">
      <c r="B743" s="63"/>
      <c r="C743" s="82"/>
      <c r="D743" s="306"/>
      <c r="E743" s="344"/>
      <c r="F743" s="394"/>
    </row>
    <row r="744" spans="2:6">
      <c r="B744" s="63"/>
      <c r="C744" s="82"/>
      <c r="D744" s="306"/>
      <c r="E744" s="344"/>
      <c r="F744" s="394"/>
    </row>
    <row r="745" spans="2:6">
      <c r="B745" s="63"/>
      <c r="C745" s="82"/>
      <c r="D745" s="306"/>
      <c r="E745" s="344"/>
      <c r="F745" s="394"/>
    </row>
    <row r="746" spans="2:6">
      <c r="B746" s="63"/>
      <c r="C746" s="82"/>
      <c r="D746" s="306"/>
      <c r="E746" s="344"/>
      <c r="F746" s="394"/>
    </row>
    <row r="747" spans="2:6">
      <c r="B747" s="63"/>
      <c r="C747" s="82"/>
      <c r="D747" s="306"/>
      <c r="E747" s="344"/>
      <c r="F747" s="394"/>
    </row>
    <row r="748" spans="2:6">
      <c r="B748" s="63"/>
      <c r="C748" s="82"/>
      <c r="D748" s="306"/>
      <c r="E748" s="344"/>
      <c r="F748" s="394"/>
    </row>
    <row r="749" spans="2:6">
      <c r="B749" s="63"/>
      <c r="C749" s="82"/>
      <c r="D749" s="306"/>
      <c r="E749" s="344"/>
      <c r="F749" s="394"/>
    </row>
    <row r="750" spans="2:6">
      <c r="B750" s="63"/>
      <c r="C750" s="82"/>
      <c r="D750" s="306"/>
      <c r="E750" s="344"/>
      <c r="F750" s="394"/>
    </row>
    <row r="751" spans="2:6">
      <c r="B751" s="63"/>
      <c r="C751" s="82"/>
      <c r="D751" s="306"/>
      <c r="E751" s="344"/>
      <c r="F751" s="394"/>
    </row>
    <row r="752" spans="2:6">
      <c r="B752" s="63"/>
      <c r="C752" s="82"/>
      <c r="D752" s="306"/>
      <c r="E752" s="344"/>
      <c r="F752" s="394"/>
    </row>
    <row r="753" spans="2:6">
      <c r="B753" s="63"/>
      <c r="C753" s="82"/>
      <c r="D753" s="306"/>
      <c r="E753" s="344"/>
      <c r="F753" s="394"/>
    </row>
    <row r="754" spans="2:6">
      <c r="B754" s="63"/>
      <c r="C754" s="82"/>
      <c r="D754" s="306"/>
      <c r="E754" s="344"/>
      <c r="F754" s="394"/>
    </row>
    <row r="755" spans="2:6">
      <c r="B755" s="63"/>
      <c r="C755" s="82"/>
      <c r="D755" s="306"/>
      <c r="E755" s="344"/>
      <c r="F755" s="394"/>
    </row>
    <row r="756" spans="2:6">
      <c r="B756" s="63"/>
      <c r="C756" s="82"/>
      <c r="D756" s="306"/>
      <c r="E756" s="344"/>
      <c r="F756" s="394"/>
    </row>
    <row r="757" spans="2:6">
      <c r="B757" s="63"/>
      <c r="C757" s="82"/>
      <c r="D757" s="306"/>
      <c r="E757" s="344"/>
      <c r="F757" s="394"/>
    </row>
    <row r="758" spans="2:6">
      <c r="B758" s="63"/>
      <c r="C758" s="82"/>
      <c r="D758" s="306"/>
      <c r="E758" s="344"/>
      <c r="F758" s="394"/>
    </row>
    <row r="759" spans="2:6">
      <c r="B759" s="63"/>
      <c r="C759" s="82"/>
      <c r="D759" s="306"/>
      <c r="E759" s="344"/>
      <c r="F759" s="394"/>
    </row>
    <row r="760" spans="2:6">
      <c r="B760" s="63"/>
      <c r="C760" s="82"/>
      <c r="D760" s="306"/>
      <c r="E760" s="344"/>
      <c r="F760" s="394"/>
    </row>
    <row r="761" spans="2:6">
      <c r="B761" s="63"/>
      <c r="C761" s="82"/>
      <c r="D761" s="306"/>
      <c r="E761" s="344"/>
      <c r="F761" s="394"/>
    </row>
    <row r="762" spans="2:6">
      <c r="B762" s="63"/>
      <c r="C762" s="82"/>
      <c r="D762" s="306"/>
      <c r="E762" s="344"/>
      <c r="F762" s="394"/>
    </row>
    <row r="763" spans="2:6">
      <c r="B763" s="63"/>
      <c r="C763" s="82"/>
      <c r="D763" s="306"/>
      <c r="E763" s="344"/>
      <c r="F763" s="394"/>
    </row>
    <row r="764" spans="2:6">
      <c r="B764" s="63"/>
      <c r="C764" s="82"/>
      <c r="D764" s="306"/>
      <c r="E764" s="344"/>
      <c r="F764" s="394"/>
    </row>
    <row r="765" spans="2:6">
      <c r="B765" s="63"/>
      <c r="C765" s="82"/>
      <c r="D765" s="306"/>
      <c r="E765" s="344"/>
      <c r="F765" s="394"/>
    </row>
    <row r="766" spans="2:6">
      <c r="B766" s="63"/>
      <c r="C766" s="82"/>
      <c r="D766" s="306"/>
      <c r="E766" s="344"/>
      <c r="F766" s="394"/>
    </row>
    <row r="767" spans="2:6">
      <c r="B767" s="63"/>
      <c r="C767" s="82"/>
      <c r="D767" s="306"/>
      <c r="E767" s="344"/>
      <c r="F767" s="394"/>
    </row>
    <row r="768" spans="2:6">
      <c r="B768" s="63"/>
      <c r="C768" s="82"/>
      <c r="D768" s="306"/>
      <c r="E768" s="344"/>
      <c r="F768" s="394"/>
    </row>
    <row r="769" spans="2:6">
      <c r="B769" s="63"/>
      <c r="C769" s="82"/>
      <c r="D769" s="306"/>
      <c r="E769" s="344"/>
      <c r="F769" s="394"/>
    </row>
    <row r="770" spans="2:6">
      <c r="B770" s="63"/>
      <c r="C770" s="82"/>
      <c r="D770" s="306"/>
      <c r="E770" s="344"/>
      <c r="F770" s="394"/>
    </row>
    <row r="771" spans="2:6">
      <c r="B771" s="63"/>
      <c r="C771" s="82"/>
      <c r="D771" s="306"/>
      <c r="E771" s="344"/>
      <c r="F771" s="394"/>
    </row>
    <row r="772" spans="2:6">
      <c r="B772" s="63"/>
      <c r="C772" s="82"/>
      <c r="D772" s="306"/>
      <c r="E772" s="344"/>
      <c r="F772" s="394"/>
    </row>
    <row r="773" spans="2:6">
      <c r="B773" s="63"/>
      <c r="C773" s="82"/>
      <c r="D773" s="306"/>
      <c r="E773" s="344"/>
      <c r="F773" s="394"/>
    </row>
    <row r="774" spans="2:6">
      <c r="B774" s="63"/>
      <c r="C774" s="82"/>
      <c r="D774" s="306"/>
      <c r="E774" s="344"/>
      <c r="F774" s="394"/>
    </row>
    <row r="775" spans="2:6">
      <c r="B775" s="63"/>
      <c r="C775" s="82"/>
      <c r="D775" s="306"/>
      <c r="E775" s="344"/>
      <c r="F775" s="394"/>
    </row>
    <row r="776" spans="2:6">
      <c r="B776" s="63"/>
      <c r="C776" s="82"/>
      <c r="D776" s="306"/>
      <c r="E776" s="344"/>
      <c r="F776" s="394"/>
    </row>
    <row r="777" spans="2:6">
      <c r="B777" s="63"/>
      <c r="C777" s="82"/>
      <c r="D777" s="306"/>
      <c r="E777" s="344"/>
      <c r="F777" s="394"/>
    </row>
    <row r="778" spans="2:6">
      <c r="B778" s="63"/>
      <c r="C778" s="82"/>
      <c r="D778" s="306"/>
      <c r="E778" s="344"/>
      <c r="F778" s="394"/>
    </row>
    <row r="779" spans="2:6">
      <c r="B779" s="63"/>
      <c r="C779" s="82"/>
      <c r="D779" s="306"/>
      <c r="E779" s="344"/>
      <c r="F779" s="394"/>
    </row>
    <row r="780" spans="2:6">
      <c r="B780" s="63"/>
      <c r="C780" s="82"/>
      <c r="D780" s="306"/>
      <c r="E780" s="344"/>
      <c r="F780" s="394"/>
    </row>
    <row r="781" spans="2:6">
      <c r="B781" s="63"/>
      <c r="C781" s="82"/>
      <c r="D781" s="306"/>
      <c r="E781" s="344"/>
      <c r="F781" s="394"/>
    </row>
    <row r="782" spans="2:6">
      <c r="B782" s="63"/>
      <c r="C782" s="82"/>
      <c r="D782" s="306"/>
      <c r="E782" s="344"/>
      <c r="F782" s="394"/>
    </row>
    <row r="783" spans="2:6">
      <c r="B783" s="63"/>
      <c r="C783" s="82"/>
      <c r="D783" s="306"/>
      <c r="E783" s="344"/>
      <c r="F783" s="394"/>
    </row>
    <row r="784" spans="2:6">
      <c r="B784" s="63"/>
      <c r="C784" s="82"/>
      <c r="D784" s="306"/>
      <c r="E784" s="344"/>
      <c r="F784" s="394"/>
    </row>
    <row r="785" spans="2:6">
      <c r="B785" s="63"/>
      <c r="C785" s="82"/>
      <c r="D785" s="306"/>
      <c r="E785" s="344"/>
      <c r="F785" s="394"/>
    </row>
    <row r="786" spans="2:6">
      <c r="B786" s="63"/>
      <c r="C786" s="82"/>
      <c r="D786" s="306"/>
      <c r="E786" s="344"/>
      <c r="F786" s="394"/>
    </row>
    <row r="787" spans="2:6">
      <c r="B787" s="63"/>
      <c r="C787" s="82"/>
      <c r="D787" s="306"/>
      <c r="E787" s="344"/>
      <c r="F787" s="394"/>
    </row>
    <row r="788" spans="2:6">
      <c r="B788" s="63"/>
      <c r="C788" s="82"/>
      <c r="D788" s="306"/>
      <c r="E788" s="344"/>
      <c r="F788" s="394"/>
    </row>
    <row r="789" spans="2:6">
      <c r="B789" s="63"/>
      <c r="C789" s="82"/>
      <c r="D789" s="306"/>
      <c r="E789" s="344"/>
      <c r="F789" s="394"/>
    </row>
    <row r="790" spans="2:6">
      <c r="B790" s="63"/>
      <c r="C790" s="82"/>
      <c r="D790" s="306"/>
      <c r="E790" s="344"/>
      <c r="F790" s="394"/>
    </row>
    <row r="791" spans="2:6">
      <c r="B791" s="63"/>
      <c r="C791" s="82"/>
      <c r="D791" s="306"/>
      <c r="E791" s="344"/>
      <c r="F791" s="394"/>
    </row>
    <row r="792" spans="2:6">
      <c r="B792" s="63"/>
      <c r="C792" s="82"/>
      <c r="D792" s="306"/>
      <c r="E792" s="344"/>
      <c r="F792" s="394"/>
    </row>
    <row r="793" spans="2:6">
      <c r="B793" s="63"/>
      <c r="C793" s="82"/>
      <c r="D793" s="306"/>
      <c r="E793" s="344"/>
      <c r="F793" s="394"/>
    </row>
    <row r="794" spans="2:6">
      <c r="B794" s="63"/>
      <c r="C794" s="82"/>
      <c r="D794" s="306"/>
      <c r="E794" s="344"/>
      <c r="F794" s="394"/>
    </row>
    <row r="795" spans="2:6">
      <c r="B795" s="63"/>
      <c r="C795" s="82"/>
      <c r="D795" s="306"/>
      <c r="E795" s="344"/>
      <c r="F795" s="394"/>
    </row>
    <row r="796" spans="2:6">
      <c r="B796" s="63"/>
      <c r="C796" s="82"/>
      <c r="D796" s="306"/>
      <c r="E796" s="344"/>
      <c r="F796" s="394"/>
    </row>
    <row r="797" spans="2:6">
      <c r="B797" s="63"/>
      <c r="C797" s="82"/>
      <c r="D797" s="306"/>
      <c r="E797" s="344"/>
      <c r="F797" s="394"/>
    </row>
    <row r="798" spans="2:6">
      <c r="B798" s="63"/>
      <c r="C798" s="82"/>
      <c r="D798" s="306"/>
      <c r="E798" s="344"/>
      <c r="F798" s="394"/>
    </row>
    <row r="799" spans="2:6">
      <c r="B799" s="63"/>
      <c r="C799" s="82"/>
      <c r="D799" s="306"/>
      <c r="E799" s="344"/>
      <c r="F799" s="394"/>
    </row>
    <row r="800" spans="2:6">
      <c r="B800" s="63"/>
      <c r="C800" s="82"/>
      <c r="D800" s="306"/>
      <c r="E800" s="344"/>
      <c r="F800" s="394"/>
    </row>
    <row r="801" spans="2:6">
      <c r="B801" s="63"/>
      <c r="C801" s="82"/>
      <c r="D801" s="306"/>
      <c r="E801" s="344"/>
      <c r="F801" s="394"/>
    </row>
    <row r="802" spans="2:6">
      <c r="B802" s="63"/>
      <c r="C802" s="82"/>
      <c r="D802" s="306"/>
      <c r="E802" s="344"/>
      <c r="F802" s="394"/>
    </row>
    <row r="803" spans="2:6">
      <c r="B803" s="63"/>
      <c r="C803" s="82"/>
      <c r="D803" s="306"/>
      <c r="E803" s="344"/>
      <c r="F803" s="394"/>
    </row>
    <row r="804" spans="2:6">
      <c r="B804" s="63"/>
      <c r="C804" s="82"/>
      <c r="D804" s="306"/>
      <c r="E804" s="344"/>
      <c r="F804" s="394"/>
    </row>
    <row r="805" spans="2:6">
      <c r="B805" s="63"/>
      <c r="C805" s="82"/>
      <c r="D805" s="306"/>
      <c r="E805" s="344"/>
      <c r="F805" s="394"/>
    </row>
    <row r="806" spans="2:6">
      <c r="B806" s="63"/>
      <c r="C806" s="82"/>
      <c r="D806" s="306"/>
      <c r="E806" s="344"/>
      <c r="F806" s="394"/>
    </row>
    <row r="807" spans="2:6">
      <c r="B807" s="63"/>
      <c r="C807" s="82"/>
      <c r="D807" s="306"/>
      <c r="E807" s="344"/>
      <c r="F807" s="394"/>
    </row>
    <row r="808" spans="2:6">
      <c r="B808" s="63"/>
      <c r="C808" s="82"/>
      <c r="D808" s="306"/>
      <c r="E808" s="344"/>
      <c r="F808" s="394"/>
    </row>
    <row r="809" spans="2:6">
      <c r="B809" s="63"/>
      <c r="C809" s="82"/>
      <c r="D809" s="306"/>
      <c r="E809" s="344"/>
      <c r="F809" s="394"/>
    </row>
    <row r="810" spans="2:6">
      <c r="B810" s="63"/>
      <c r="C810" s="82"/>
      <c r="D810" s="306"/>
      <c r="E810" s="344"/>
      <c r="F810" s="394"/>
    </row>
    <row r="811" spans="2:6">
      <c r="B811" s="63"/>
      <c r="C811" s="82"/>
      <c r="D811" s="306"/>
      <c r="E811" s="344"/>
      <c r="F811" s="394"/>
    </row>
    <row r="812" spans="2:6">
      <c r="B812" s="63"/>
      <c r="C812" s="82"/>
      <c r="D812" s="306"/>
      <c r="E812" s="344"/>
      <c r="F812" s="394"/>
    </row>
    <row r="813" spans="2:6">
      <c r="B813" s="63"/>
      <c r="C813" s="82"/>
      <c r="D813" s="306"/>
      <c r="E813" s="344"/>
      <c r="F813" s="394"/>
    </row>
    <row r="814" spans="2:6">
      <c r="B814" s="63"/>
      <c r="C814" s="82"/>
      <c r="D814" s="306"/>
      <c r="E814" s="344"/>
      <c r="F814" s="394"/>
    </row>
    <row r="815" spans="2:6">
      <c r="B815" s="63"/>
      <c r="C815" s="82"/>
      <c r="D815" s="306"/>
      <c r="E815" s="344"/>
      <c r="F815" s="394"/>
    </row>
    <row r="816" spans="2:6">
      <c r="B816" s="63"/>
      <c r="C816" s="82"/>
      <c r="D816" s="306"/>
      <c r="E816" s="344"/>
      <c r="F816" s="394"/>
    </row>
    <row r="817" spans="2:6">
      <c r="B817" s="63"/>
      <c r="C817" s="82"/>
      <c r="D817" s="306"/>
      <c r="E817" s="344"/>
      <c r="F817" s="394"/>
    </row>
    <row r="818" spans="2:6">
      <c r="B818" s="63"/>
      <c r="C818" s="82"/>
      <c r="D818" s="306"/>
      <c r="E818" s="344"/>
      <c r="F818" s="394"/>
    </row>
    <row r="819" spans="2:6">
      <c r="B819" s="63"/>
      <c r="C819" s="82"/>
      <c r="D819" s="306"/>
      <c r="E819" s="344"/>
      <c r="F819" s="394"/>
    </row>
    <row r="820" spans="2:6">
      <c r="B820" s="63"/>
      <c r="C820" s="82"/>
      <c r="D820" s="306"/>
      <c r="E820" s="344"/>
      <c r="F820" s="394"/>
    </row>
    <row r="821" spans="2:6">
      <c r="B821" s="63"/>
      <c r="C821" s="82"/>
      <c r="D821" s="306"/>
      <c r="E821" s="344"/>
      <c r="F821" s="394"/>
    </row>
    <row r="822" spans="2:6">
      <c r="B822" s="63"/>
      <c r="C822" s="82"/>
      <c r="D822" s="306"/>
      <c r="E822" s="344"/>
      <c r="F822" s="394"/>
    </row>
    <row r="823" spans="2:6">
      <c r="B823" s="63"/>
      <c r="C823" s="82"/>
      <c r="D823" s="306"/>
      <c r="E823" s="344"/>
      <c r="F823" s="394"/>
    </row>
    <row r="824" spans="2:6">
      <c r="B824" s="63"/>
      <c r="C824" s="82"/>
      <c r="D824" s="306"/>
      <c r="E824" s="344"/>
      <c r="F824" s="394"/>
    </row>
    <row r="825" spans="2:6">
      <c r="B825" s="63"/>
      <c r="C825" s="82"/>
      <c r="D825" s="306"/>
      <c r="E825" s="344"/>
      <c r="F825" s="394"/>
    </row>
    <row r="826" spans="2:6">
      <c r="B826" s="63"/>
      <c r="C826" s="82"/>
      <c r="D826" s="306"/>
      <c r="E826" s="344"/>
      <c r="F826" s="394"/>
    </row>
    <row r="827" spans="2:6">
      <c r="B827" s="63"/>
      <c r="C827" s="82"/>
      <c r="D827" s="306"/>
      <c r="E827" s="344"/>
      <c r="F827" s="394"/>
    </row>
    <row r="828" spans="2:6">
      <c r="B828" s="63"/>
      <c r="C828" s="82"/>
      <c r="D828" s="306"/>
      <c r="E828" s="344"/>
      <c r="F828" s="394"/>
    </row>
    <row r="829" spans="2:6">
      <c r="B829" s="63"/>
      <c r="C829" s="82"/>
      <c r="D829" s="306"/>
      <c r="E829" s="344"/>
      <c r="F829" s="394"/>
    </row>
    <row r="830" spans="2:6">
      <c r="B830" s="63"/>
      <c r="C830" s="82"/>
      <c r="D830" s="306"/>
      <c r="E830" s="344"/>
      <c r="F830" s="394"/>
    </row>
    <row r="831" spans="2:6">
      <c r="B831" s="63"/>
      <c r="C831" s="82"/>
      <c r="D831" s="306"/>
      <c r="E831" s="344"/>
      <c r="F831" s="394"/>
    </row>
    <row r="832" spans="2:6">
      <c r="B832" s="63"/>
      <c r="C832" s="82"/>
      <c r="D832" s="306"/>
      <c r="E832" s="344"/>
      <c r="F832" s="394"/>
    </row>
    <row r="833" spans="2:6">
      <c r="B833" s="63"/>
      <c r="C833" s="82"/>
      <c r="D833" s="306"/>
      <c r="E833" s="344"/>
      <c r="F833" s="394"/>
    </row>
    <row r="834" spans="2:6">
      <c r="B834" s="63"/>
      <c r="C834" s="82"/>
      <c r="D834" s="306"/>
      <c r="E834" s="344"/>
      <c r="F834" s="394"/>
    </row>
    <row r="835" spans="2:6">
      <c r="B835" s="63"/>
      <c r="C835" s="82"/>
      <c r="D835" s="306"/>
      <c r="E835" s="344"/>
      <c r="F835" s="394"/>
    </row>
    <row r="836" spans="2:6">
      <c r="B836" s="63"/>
      <c r="C836" s="82"/>
      <c r="D836" s="306"/>
      <c r="E836" s="344"/>
      <c r="F836" s="394"/>
    </row>
    <row r="837" spans="2:6">
      <c r="B837" s="63"/>
      <c r="C837" s="82"/>
      <c r="D837" s="306"/>
      <c r="E837" s="344"/>
      <c r="F837" s="394"/>
    </row>
    <row r="838" spans="2:6">
      <c r="B838" s="63"/>
      <c r="C838" s="82"/>
      <c r="D838" s="306"/>
      <c r="E838" s="344"/>
      <c r="F838" s="394"/>
    </row>
    <row r="839" spans="2:6">
      <c r="B839" s="63"/>
      <c r="C839" s="82"/>
      <c r="D839" s="306"/>
      <c r="E839" s="344"/>
      <c r="F839" s="394"/>
    </row>
    <row r="840" spans="2:6">
      <c r="B840" s="63"/>
      <c r="C840" s="82"/>
      <c r="D840" s="306"/>
      <c r="E840" s="344"/>
      <c r="F840" s="394"/>
    </row>
    <row r="841" spans="2:6">
      <c r="B841" s="63"/>
      <c r="C841" s="82"/>
      <c r="D841" s="306"/>
      <c r="E841" s="344"/>
      <c r="F841" s="394"/>
    </row>
    <row r="842" spans="2:6">
      <c r="B842" s="63"/>
      <c r="C842" s="82"/>
      <c r="D842" s="306"/>
      <c r="E842" s="344"/>
      <c r="F842" s="394"/>
    </row>
    <row r="843" spans="2:6">
      <c r="B843" s="63"/>
      <c r="C843" s="82"/>
      <c r="D843" s="306"/>
      <c r="E843" s="344"/>
      <c r="F843" s="394"/>
    </row>
    <row r="844" spans="2:6">
      <c r="B844" s="63"/>
      <c r="C844" s="82"/>
      <c r="D844" s="306"/>
      <c r="E844" s="344"/>
      <c r="F844" s="394"/>
    </row>
    <row r="845" spans="2:6">
      <c r="B845" s="63"/>
      <c r="C845" s="82"/>
      <c r="D845" s="306"/>
      <c r="E845" s="344"/>
      <c r="F845" s="394"/>
    </row>
    <row r="846" spans="2:6">
      <c r="B846" s="63"/>
      <c r="C846" s="82"/>
      <c r="D846" s="306"/>
      <c r="E846" s="344"/>
      <c r="F846" s="394"/>
    </row>
    <row r="847" spans="2:6">
      <c r="B847" s="63"/>
      <c r="C847" s="82"/>
      <c r="D847" s="306"/>
      <c r="E847" s="344"/>
      <c r="F847" s="394"/>
    </row>
    <row r="848" spans="2:6">
      <c r="B848" s="63"/>
      <c r="C848" s="82"/>
      <c r="D848" s="306"/>
      <c r="E848" s="344"/>
      <c r="F848" s="394"/>
    </row>
    <row r="849" spans="2:6">
      <c r="B849" s="63"/>
      <c r="C849" s="82"/>
      <c r="D849" s="306"/>
      <c r="E849" s="344"/>
      <c r="F849" s="394"/>
    </row>
    <row r="850" spans="2:6">
      <c r="B850" s="63"/>
      <c r="C850" s="82"/>
      <c r="D850" s="306"/>
      <c r="E850" s="344"/>
      <c r="F850" s="394"/>
    </row>
    <row r="851" spans="2:6">
      <c r="B851" s="63"/>
      <c r="C851" s="82"/>
      <c r="D851" s="306"/>
      <c r="E851" s="344"/>
      <c r="F851" s="394"/>
    </row>
    <row r="852" spans="2:6">
      <c r="B852" s="63"/>
      <c r="C852" s="82"/>
      <c r="D852" s="306"/>
      <c r="E852" s="344"/>
      <c r="F852" s="394"/>
    </row>
    <row r="853" spans="2:6">
      <c r="B853" s="63"/>
      <c r="C853" s="82"/>
      <c r="D853" s="306"/>
      <c r="E853" s="344"/>
      <c r="F853" s="394"/>
    </row>
    <row r="854" spans="2:6">
      <c r="B854" s="63"/>
      <c r="C854" s="82"/>
      <c r="D854" s="306"/>
      <c r="E854" s="344"/>
      <c r="F854" s="394"/>
    </row>
    <row r="855" spans="2:6">
      <c r="B855" s="63"/>
      <c r="C855" s="82"/>
      <c r="D855" s="306"/>
      <c r="E855" s="344"/>
      <c r="F855" s="394"/>
    </row>
    <row r="856" spans="2:6">
      <c r="B856" s="63"/>
      <c r="C856" s="82"/>
      <c r="D856" s="306"/>
      <c r="E856" s="344"/>
      <c r="F856" s="394"/>
    </row>
    <row r="857" spans="2:6">
      <c r="B857" s="63"/>
      <c r="C857" s="82"/>
      <c r="D857" s="306"/>
      <c r="E857" s="344"/>
      <c r="F857" s="394"/>
    </row>
    <row r="858" spans="2:6">
      <c r="B858" s="63"/>
      <c r="C858" s="82"/>
      <c r="D858" s="306"/>
      <c r="E858" s="344"/>
      <c r="F858" s="394"/>
    </row>
    <row r="859" spans="2:6">
      <c r="B859" s="63"/>
      <c r="C859" s="82"/>
      <c r="D859" s="306"/>
      <c r="E859" s="344"/>
      <c r="F859" s="394"/>
    </row>
    <row r="860" spans="2:6">
      <c r="B860" s="63"/>
      <c r="C860" s="82"/>
      <c r="D860" s="306"/>
      <c r="E860" s="344"/>
      <c r="F860" s="394"/>
    </row>
    <row r="861" spans="2:6">
      <c r="B861" s="63"/>
      <c r="C861" s="82"/>
      <c r="D861" s="306"/>
      <c r="E861" s="344"/>
      <c r="F861" s="394"/>
    </row>
    <row r="862" spans="2:6">
      <c r="B862" s="63"/>
      <c r="C862" s="82"/>
      <c r="D862" s="306"/>
      <c r="E862" s="344"/>
      <c r="F862" s="394"/>
    </row>
    <row r="863" spans="2:6">
      <c r="B863" s="63"/>
      <c r="C863" s="82"/>
      <c r="D863" s="306"/>
      <c r="E863" s="344"/>
      <c r="F863" s="394"/>
    </row>
    <row r="864" spans="2:6">
      <c r="B864" s="63"/>
      <c r="C864" s="82"/>
      <c r="D864" s="306"/>
      <c r="E864" s="344"/>
      <c r="F864" s="394"/>
    </row>
    <row r="865" spans="2:6">
      <c r="B865" s="63"/>
      <c r="C865" s="82"/>
      <c r="D865" s="306"/>
      <c r="E865" s="344"/>
      <c r="F865" s="394"/>
    </row>
    <row r="866" spans="2:6">
      <c r="B866" s="63"/>
      <c r="C866" s="82"/>
      <c r="D866" s="306"/>
      <c r="E866" s="344"/>
      <c r="F866" s="394"/>
    </row>
    <row r="867" spans="2:6">
      <c r="B867" s="63"/>
      <c r="C867" s="82"/>
      <c r="D867" s="306"/>
      <c r="E867" s="344"/>
      <c r="F867" s="394"/>
    </row>
    <row r="868" spans="2:6">
      <c r="B868" s="63"/>
      <c r="C868" s="82"/>
      <c r="D868" s="306"/>
      <c r="E868" s="344"/>
      <c r="F868" s="394"/>
    </row>
    <row r="869" spans="2:6">
      <c r="B869" s="63"/>
      <c r="C869" s="82"/>
      <c r="D869" s="306"/>
      <c r="E869" s="344"/>
      <c r="F869" s="394"/>
    </row>
    <row r="870" spans="2:6">
      <c r="B870" s="63"/>
      <c r="C870" s="82"/>
      <c r="D870" s="306"/>
      <c r="E870" s="344"/>
      <c r="F870" s="394"/>
    </row>
    <row r="871" spans="2:6">
      <c r="B871" s="63"/>
      <c r="C871" s="82"/>
      <c r="D871" s="306"/>
      <c r="E871" s="344"/>
      <c r="F871" s="394"/>
    </row>
    <row r="872" spans="2:6">
      <c r="B872" s="63"/>
      <c r="C872" s="82"/>
      <c r="D872" s="306"/>
      <c r="E872" s="344"/>
      <c r="F872" s="394"/>
    </row>
    <row r="873" spans="2:6">
      <c r="B873" s="63"/>
      <c r="C873" s="82"/>
      <c r="D873" s="306"/>
      <c r="E873" s="344"/>
      <c r="F873" s="394"/>
    </row>
    <row r="874" spans="2:6">
      <c r="B874" s="63"/>
      <c r="C874" s="82"/>
      <c r="D874" s="306"/>
      <c r="E874" s="344"/>
      <c r="F874" s="394"/>
    </row>
    <row r="875" spans="2:6">
      <c r="B875" s="63"/>
      <c r="C875" s="82"/>
      <c r="D875" s="306"/>
      <c r="E875" s="344"/>
      <c r="F875" s="394"/>
    </row>
    <row r="876" spans="2:6">
      <c r="B876" s="63"/>
      <c r="C876" s="82"/>
      <c r="D876" s="306"/>
      <c r="E876" s="344"/>
      <c r="F876" s="394"/>
    </row>
    <row r="877" spans="2:6">
      <c r="B877" s="63"/>
      <c r="C877" s="82"/>
      <c r="D877" s="306"/>
      <c r="E877" s="344"/>
      <c r="F877" s="394"/>
    </row>
    <row r="878" spans="2:6">
      <c r="B878" s="63"/>
      <c r="C878" s="82"/>
      <c r="D878" s="306"/>
      <c r="E878" s="344"/>
      <c r="F878" s="394"/>
    </row>
    <row r="879" spans="2:6">
      <c r="B879" s="63"/>
      <c r="C879" s="82"/>
      <c r="D879" s="306"/>
      <c r="E879" s="344"/>
      <c r="F879" s="394"/>
    </row>
    <row r="880" spans="2:6">
      <c r="B880" s="63"/>
      <c r="C880" s="82"/>
      <c r="D880" s="306"/>
      <c r="E880" s="344"/>
      <c r="F880" s="394"/>
    </row>
    <row r="881" spans="2:6">
      <c r="B881" s="63"/>
      <c r="C881" s="82"/>
      <c r="D881" s="306"/>
      <c r="E881" s="344"/>
      <c r="F881" s="394"/>
    </row>
    <row r="882" spans="2:6">
      <c r="B882" s="63"/>
      <c r="C882" s="82"/>
      <c r="D882" s="306"/>
      <c r="E882" s="344"/>
      <c r="F882" s="394"/>
    </row>
    <row r="883" spans="2:6">
      <c r="B883" s="63"/>
      <c r="C883" s="82"/>
      <c r="D883" s="306"/>
      <c r="E883" s="344"/>
      <c r="F883" s="394"/>
    </row>
    <row r="884" spans="2:6">
      <c r="B884" s="63"/>
      <c r="C884" s="82"/>
      <c r="D884" s="306"/>
      <c r="E884" s="344"/>
      <c r="F884" s="394"/>
    </row>
    <row r="885" spans="2:6">
      <c r="B885" s="63"/>
      <c r="C885" s="82"/>
      <c r="D885" s="306"/>
      <c r="E885" s="344"/>
      <c r="F885" s="394"/>
    </row>
    <row r="886" spans="2:6">
      <c r="B886" s="63"/>
      <c r="C886" s="82"/>
      <c r="D886" s="306"/>
      <c r="E886" s="344"/>
      <c r="F886" s="394"/>
    </row>
    <row r="887" spans="2:6">
      <c r="B887" s="63"/>
      <c r="C887" s="82"/>
      <c r="D887" s="306"/>
      <c r="E887" s="344"/>
      <c r="F887" s="394"/>
    </row>
    <row r="888" spans="2:6">
      <c r="B888" s="63"/>
      <c r="C888" s="82"/>
      <c r="D888" s="306"/>
      <c r="E888" s="344"/>
      <c r="F888" s="394"/>
    </row>
    <row r="889" spans="2:6">
      <c r="B889" s="63"/>
      <c r="C889" s="82"/>
      <c r="D889" s="306"/>
      <c r="E889" s="344"/>
      <c r="F889" s="394"/>
    </row>
    <row r="890" spans="2:6">
      <c r="B890" s="63"/>
      <c r="C890" s="82"/>
      <c r="D890" s="306"/>
      <c r="E890" s="344"/>
      <c r="F890" s="394"/>
    </row>
    <row r="891" spans="2:6">
      <c r="B891" s="63"/>
      <c r="C891" s="82"/>
      <c r="D891" s="306"/>
      <c r="E891" s="344"/>
      <c r="F891" s="394"/>
    </row>
    <row r="892" spans="2:6">
      <c r="B892" s="63"/>
      <c r="C892" s="82"/>
      <c r="D892" s="306"/>
      <c r="E892" s="344"/>
      <c r="F892" s="394"/>
    </row>
    <row r="893" spans="2:6">
      <c r="B893" s="63"/>
      <c r="C893" s="82"/>
      <c r="D893" s="306"/>
      <c r="E893" s="344"/>
      <c r="F893" s="394"/>
    </row>
    <row r="894" spans="2:6">
      <c r="B894" s="63"/>
      <c r="C894" s="82"/>
      <c r="D894" s="306"/>
      <c r="E894" s="344"/>
      <c r="F894" s="394"/>
    </row>
    <row r="895" spans="2:6">
      <c r="B895" s="63"/>
      <c r="C895" s="82"/>
      <c r="D895" s="306"/>
      <c r="E895" s="344"/>
      <c r="F895" s="394"/>
    </row>
    <row r="896" spans="2:6">
      <c r="B896" s="63"/>
      <c r="C896" s="82"/>
      <c r="D896" s="306"/>
      <c r="E896" s="344"/>
      <c r="F896" s="394"/>
    </row>
    <row r="897" spans="2:6">
      <c r="B897" s="63"/>
      <c r="C897" s="82"/>
      <c r="D897" s="306"/>
      <c r="E897" s="344"/>
      <c r="F897" s="394"/>
    </row>
    <row r="898" spans="2:6">
      <c r="B898" s="63"/>
      <c r="C898" s="82"/>
      <c r="D898" s="306"/>
      <c r="E898" s="344"/>
      <c r="F898" s="394"/>
    </row>
    <row r="899" spans="2:6">
      <c r="B899" s="63"/>
      <c r="C899" s="82"/>
      <c r="D899" s="306"/>
      <c r="E899" s="344"/>
      <c r="F899" s="394"/>
    </row>
    <row r="900" spans="2:6">
      <c r="B900" s="63"/>
      <c r="C900" s="82"/>
      <c r="D900" s="306"/>
      <c r="E900" s="344"/>
      <c r="F900" s="394"/>
    </row>
    <row r="901" spans="2:6">
      <c r="B901" s="63"/>
      <c r="C901" s="82"/>
      <c r="D901" s="306"/>
      <c r="E901" s="344"/>
      <c r="F901" s="394"/>
    </row>
    <row r="902" spans="2:6">
      <c r="B902" s="63"/>
      <c r="C902" s="82"/>
      <c r="D902" s="306"/>
      <c r="E902" s="344"/>
      <c r="F902" s="394"/>
    </row>
    <row r="903" spans="2:6">
      <c r="B903" s="63"/>
      <c r="C903" s="82"/>
      <c r="D903" s="306"/>
      <c r="E903" s="344"/>
      <c r="F903" s="394"/>
    </row>
    <row r="904" spans="2:6">
      <c r="B904" s="63"/>
      <c r="C904" s="82"/>
      <c r="D904" s="306"/>
      <c r="E904" s="344"/>
      <c r="F904" s="394"/>
    </row>
    <row r="905" spans="2:6">
      <c r="B905" s="63"/>
      <c r="C905" s="82"/>
      <c r="D905" s="306"/>
      <c r="E905" s="344"/>
      <c r="F905" s="394"/>
    </row>
    <row r="906" spans="2:6">
      <c r="B906" s="63"/>
      <c r="C906" s="82"/>
      <c r="D906" s="306"/>
      <c r="E906" s="344"/>
      <c r="F906" s="394"/>
    </row>
    <row r="907" spans="2:6">
      <c r="B907" s="63"/>
      <c r="C907" s="82"/>
      <c r="D907" s="306"/>
      <c r="E907" s="344"/>
      <c r="F907" s="394"/>
    </row>
    <row r="908" spans="2:6">
      <c r="B908" s="63"/>
      <c r="C908" s="82"/>
      <c r="D908" s="306"/>
      <c r="E908" s="344"/>
      <c r="F908" s="394"/>
    </row>
    <row r="909" spans="2:6">
      <c r="B909" s="63"/>
      <c r="C909" s="82"/>
      <c r="D909" s="306"/>
      <c r="E909" s="344"/>
      <c r="F909" s="394"/>
    </row>
    <row r="910" spans="2:6">
      <c r="B910" s="63"/>
      <c r="C910" s="82"/>
      <c r="D910" s="306"/>
      <c r="E910" s="344"/>
      <c r="F910" s="394"/>
    </row>
    <row r="911" spans="2:6">
      <c r="B911" s="63"/>
      <c r="C911" s="82"/>
      <c r="D911" s="306"/>
      <c r="E911" s="344"/>
      <c r="F911" s="394"/>
    </row>
    <row r="912" spans="2:6">
      <c r="B912" s="63"/>
      <c r="C912" s="82"/>
      <c r="D912" s="306"/>
      <c r="E912" s="344"/>
      <c r="F912" s="394"/>
    </row>
    <row r="913" spans="2:6">
      <c r="B913" s="63"/>
      <c r="C913" s="82"/>
      <c r="D913" s="306"/>
      <c r="E913" s="344"/>
      <c r="F913" s="394"/>
    </row>
    <row r="914" spans="2:6">
      <c r="B914" s="63"/>
      <c r="C914" s="82"/>
      <c r="D914" s="306"/>
      <c r="E914" s="344"/>
      <c r="F914" s="394"/>
    </row>
    <row r="915" spans="2:6">
      <c r="B915" s="63"/>
      <c r="C915" s="82"/>
      <c r="D915" s="306"/>
      <c r="E915" s="344"/>
      <c r="F915" s="394"/>
    </row>
    <row r="916" spans="2:6">
      <c r="B916" s="63"/>
      <c r="C916" s="82"/>
      <c r="D916" s="306"/>
      <c r="E916" s="344"/>
      <c r="F916" s="394"/>
    </row>
    <row r="917" spans="2:6">
      <c r="B917" s="63"/>
      <c r="C917" s="82"/>
      <c r="D917" s="306"/>
      <c r="E917" s="344"/>
      <c r="F917" s="394"/>
    </row>
    <row r="918" spans="2:6">
      <c r="B918" s="63"/>
      <c r="C918" s="82"/>
      <c r="D918" s="306"/>
      <c r="E918" s="344"/>
      <c r="F918" s="394"/>
    </row>
    <row r="919" spans="2:6">
      <c r="B919" s="63"/>
      <c r="C919" s="82"/>
      <c r="D919" s="306"/>
      <c r="E919" s="344"/>
      <c r="F919" s="394"/>
    </row>
    <row r="920" spans="2:6">
      <c r="B920" s="63"/>
      <c r="C920" s="82"/>
      <c r="D920" s="306"/>
      <c r="E920" s="344"/>
      <c r="F920" s="394"/>
    </row>
    <row r="921" spans="2:6">
      <c r="B921" s="63"/>
      <c r="C921" s="82"/>
      <c r="D921" s="306"/>
      <c r="E921" s="344"/>
      <c r="F921" s="394"/>
    </row>
    <row r="922" spans="2:6">
      <c r="B922" s="63"/>
      <c r="C922" s="82"/>
      <c r="D922" s="306"/>
      <c r="E922" s="344"/>
      <c r="F922" s="394"/>
    </row>
    <row r="923" spans="2:6">
      <c r="B923" s="63"/>
      <c r="C923" s="82"/>
      <c r="D923" s="306"/>
      <c r="E923" s="344"/>
      <c r="F923" s="394"/>
    </row>
    <row r="924" spans="2:6">
      <c r="B924" s="63"/>
      <c r="C924" s="82"/>
      <c r="D924" s="306"/>
      <c r="E924" s="344"/>
      <c r="F924" s="394"/>
    </row>
    <row r="925" spans="2:6">
      <c r="B925" s="63"/>
      <c r="C925" s="82"/>
      <c r="D925" s="306"/>
      <c r="E925" s="344"/>
      <c r="F925" s="394"/>
    </row>
    <row r="926" spans="2:6">
      <c r="B926" s="63"/>
      <c r="C926" s="82"/>
      <c r="D926" s="306"/>
      <c r="E926" s="344"/>
      <c r="F926" s="394"/>
    </row>
    <row r="927" spans="2:6">
      <c r="B927" s="63"/>
      <c r="C927" s="82"/>
      <c r="D927" s="306"/>
      <c r="E927" s="344"/>
      <c r="F927" s="394"/>
    </row>
    <row r="928" spans="2:6">
      <c r="B928" s="63"/>
      <c r="C928" s="82"/>
      <c r="D928" s="306"/>
      <c r="E928" s="344"/>
      <c r="F928" s="394"/>
    </row>
    <row r="929" spans="2:6">
      <c r="B929" s="63"/>
      <c r="C929" s="82"/>
      <c r="D929" s="306"/>
      <c r="E929" s="344"/>
      <c r="F929" s="394"/>
    </row>
    <row r="930" spans="2:6">
      <c r="B930" s="63"/>
      <c r="C930" s="82"/>
      <c r="D930" s="306"/>
      <c r="E930" s="344"/>
      <c r="F930" s="394"/>
    </row>
    <row r="931" spans="2:6">
      <c r="B931" s="63"/>
      <c r="C931" s="82"/>
      <c r="D931" s="306"/>
      <c r="E931" s="344"/>
      <c r="F931" s="394"/>
    </row>
    <row r="932" spans="2:6">
      <c r="B932" s="63"/>
      <c r="C932" s="82"/>
      <c r="D932" s="306"/>
      <c r="E932" s="344"/>
      <c r="F932" s="394"/>
    </row>
    <row r="933" spans="2:6">
      <c r="B933" s="63"/>
      <c r="C933" s="82"/>
      <c r="D933" s="306"/>
      <c r="E933" s="344"/>
      <c r="F933" s="394"/>
    </row>
    <row r="934" spans="2:6">
      <c r="B934" s="63"/>
      <c r="C934" s="82"/>
      <c r="D934" s="306"/>
      <c r="E934" s="344"/>
      <c r="F934" s="394"/>
    </row>
    <row r="935" spans="2:6">
      <c r="B935" s="63"/>
      <c r="C935" s="82"/>
      <c r="D935" s="306"/>
      <c r="E935" s="344"/>
      <c r="F935" s="394"/>
    </row>
    <row r="936" spans="2:6">
      <c r="B936" s="63"/>
      <c r="C936" s="82"/>
      <c r="D936" s="306"/>
      <c r="E936" s="344"/>
      <c r="F936" s="394"/>
    </row>
    <row r="937" spans="2:6">
      <c r="B937" s="63"/>
      <c r="C937" s="82"/>
      <c r="D937" s="306"/>
      <c r="E937" s="344"/>
      <c r="F937" s="394"/>
    </row>
    <row r="938" spans="2:6">
      <c r="B938" s="63"/>
      <c r="C938" s="82"/>
      <c r="D938" s="306"/>
      <c r="E938" s="344"/>
      <c r="F938" s="394"/>
    </row>
    <row r="939" spans="2:6">
      <c r="B939" s="63"/>
      <c r="C939" s="82"/>
      <c r="D939" s="306"/>
      <c r="E939" s="344"/>
      <c r="F939" s="394"/>
    </row>
    <row r="940" spans="2:6">
      <c r="B940" s="63"/>
      <c r="C940" s="82"/>
      <c r="D940" s="306"/>
      <c r="E940" s="344"/>
      <c r="F940" s="394"/>
    </row>
    <row r="941" spans="2:6">
      <c r="B941" s="63"/>
      <c r="C941" s="82"/>
      <c r="D941" s="306"/>
      <c r="E941" s="344"/>
      <c r="F941" s="394"/>
    </row>
    <row r="942" spans="2:6">
      <c r="B942" s="63"/>
      <c r="C942" s="82"/>
      <c r="D942" s="306"/>
      <c r="E942" s="344"/>
      <c r="F942" s="394"/>
    </row>
    <row r="943" spans="2:6">
      <c r="B943" s="63"/>
      <c r="C943" s="82"/>
      <c r="D943" s="306"/>
      <c r="E943" s="344"/>
      <c r="F943" s="394"/>
    </row>
    <row r="944" spans="2:6">
      <c r="B944" s="63"/>
      <c r="C944" s="82"/>
      <c r="D944" s="306"/>
      <c r="E944" s="344"/>
      <c r="F944" s="394"/>
    </row>
    <row r="945" spans="2:6">
      <c r="B945" s="63"/>
      <c r="C945" s="82"/>
      <c r="D945" s="306"/>
      <c r="E945" s="344"/>
      <c r="F945" s="394"/>
    </row>
    <row r="946" spans="2:6">
      <c r="B946" s="63"/>
      <c r="C946" s="82"/>
      <c r="D946" s="306"/>
      <c r="E946" s="344"/>
      <c r="F946" s="394"/>
    </row>
    <row r="947" spans="2:6">
      <c r="B947" s="63"/>
      <c r="C947" s="82"/>
      <c r="D947" s="306"/>
      <c r="E947" s="344"/>
      <c r="F947" s="394"/>
    </row>
    <row r="948" spans="2:6">
      <c r="B948" s="63"/>
      <c r="C948" s="82"/>
      <c r="D948" s="306"/>
      <c r="E948" s="344"/>
      <c r="F948" s="394"/>
    </row>
    <row r="949" spans="2:6">
      <c r="B949" s="63"/>
      <c r="C949" s="82"/>
      <c r="D949" s="306"/>
      <c r="E949" s="344"/>
      <c r="F949" s="394"/>
    </row>
    <row r="950" spans="2:6">
      <c r="B950" s="63"/>
      <c r="C950" s="82"/>
      <c r="D950" s="306"/>
      <c r="E950" s="344"/>
      <c r="F950" s="394"/>
    </row>
    <row r="951" spans="2:6">
      <c r="B951" s="63"/>
      <c r="C951" s="82"/>
      <c r="D951" s="306"/>
      <c r="E951" s="344"/>
      <c r="F951" s="394"/>
    </row>
    <row r="952" spans="2:6">
      <c r="B952" s="63"/>
      <c r="C952" s="82"/>
      <c r="D952" s="306"/>
      <c r="E952" s="344"/>
      <c r="F952" s="394"/>
    </row>
    <row r="953" spans="2:6">
      <c r="B953" s="63"/>
      <c r="C953" s="82"/>
      <c r="D953" s="306"/>
      <c r="E953" s="344"/>
      <c r="F953" s="394"/>
    </row>
    <row r="954" spans="2:6">
      <c r="B954" s="63"/>
      <c r="C954" s="82"/>
      <c r="D954" s="306"/>
      <c r="E954" s="344"/>
      <c r="F954" s="394"/>
    </row>
    <row r="955" spans="2:6">
      <c r="B955" s="63"/>
      <c r="C955" s="82"/>
      <c r="D955" s="306"/>
      <c r="E955" s="344"/>
      <c r="F955" s="394"/>
    </row>
    <row r="956" spans="2:6">
      <c r="B956" s="63"/>
      <c r="C956" s="82"/>
      <c r="D956" s="306"/>
      <c r="E956" s="344"/>
      <c r="F956" s="394"/>
    </row>
    <row r="957" spans="2:6">
      <c r="B957" s="63"/>
      <c r="C957" s="82"/>
      <c r="D957" s="306"/>
      <c r="E957" s="344"/>
      <c r="F957" s="394"/>
    </row>
    <row r="958" spans="2:6">
      <c r="B958" s="63"/>
      <c r="C958" s="82"/>
      <c r="D958" s="306"/>
      <c r="E958" s="344"/>
      <c r="F958" s="394"/>
    </row>
    <row r="959" spans="2:6">
      <c r="B959" s="63"/>
      <c r="C959" s="82"/>
      <c r="D959" s="306"/>
      <c r="E959" s="344"/>
      <c r="F959" s="394"/>
    </row>
    <row r="960" spans="2:6">
      <c r="B960" s="63"/>
      <c r="C960" s="82"/>
      <c r="D960" s="306"/>
      <c r="E960" s="344"/>
      <c r="F960" s="394"/>
    </row>
    <row r="961" spans="2:6">
      <c r="B961" s="63"/>
      <c r="C961" s="82"/>
      <c r="D961" s="306"/>
      <c r="E961" s="344"/>
      <c r="F961" s="394"/>
    </row>
    <row r="962" spans="2:6">
      <c r="B962" s="63"/>
      <c r="C962" s="82"/>
      <c r="D962" s="306"/>
      <c r="E962" s="344"/>
      <c r="F962" s="394"/>
    </row>
    <row r="963" spans="2:6">
      <c r="B963" s="63"/>
      <c r="C963" s="82"/>
      <c r="D963" s="306"/>
      <c r="E963" s="344"/>
      <c r="F963" s="394"/>
    </row>
    <row r="964" spans="2:6">
      <c r="B964" s="63"/>
      <c r="C964" s="82"/>
      <c r="D964" s="306"/>
      <c r="E964" s="344"/>
      <c r="F964" s="394"/>
    </row>
    <row r="965" spans="2:6">
      <c r="B965" s="63"/>
      <c r="C965" s="82"/>
      <c r="D965" s="306"/>
      <c r="E965" s="344"/>
      <c r="F965" s="394"/>
    </row>
    <row r="966" spans="2:6">
      <c r="B966" s="63"/>
      <c r="C966" s="82"/>
      <c r="D966" s="306"/>
      <c r="E966" s="344"/>
      <c r="F966" s="394"/>
    </row>
    <row r="967" spans="2:6">
      <c r="B967" s="63"/>
      <c r="C967" s="82"/>
      <c r="D967" s="306"/>
      <c r="E967" s="344"/>
      <c r="F967" s="394"/>
    </row>
    <row r="968" spans="2:6">
      <c r="B968" s="63"/>
      <c r="C968" s="82"/>
      <c r="D968" s="306"/>
      <c r="E968" s="344"/>
      <c r="F968" s="394"/>
    </row>
    <row r="969" spans="2:6">
      <c r="B969" s="63"/>
      <c r="C969" s="82"/>
      <c r="D969" s="306"/>
      <c r="E969" s="344"/>
      <c r="F969" s="394"/>
    </row>
    <row r="970" spans="2:6">
      <c r="B970" s="63"/>
      <c r="C970" s="82"/>
      <c r="D970" s="306"/>
      <c r="E970" s="344"/>
      <c r="F970" s="394"/>
    </row>
    <row r="971" spans="2:6">
      <c r="B971" s="63"/>
      <c r="C971" s="82"/>
      <c r="D971" s="306"/>
      <c r="E971" s="344"/>
      <c r="F971" s="394"/>
    </row>
    <row r="972" spans="2:6">
      <c r="B972" s="63"/>
      <c r="C972" s="82"/>
      <c r="D972" s="306"/>
      <c r="E972" s="344"/>
      <c r="F972" s="394"/>
    </row>
    <row r="973" spans="2:6">
      <c r="B973" s="63"/>
      <c r="C973" s="82"/>
      <c r="D973" s="306"/>
      <c r="E973" s="344"/>
      <c r="F973" s="394"/>
    </row>
    <row r="974" spans="2:6">
      <c r="B974" s="63"/>
      <c r="C974" s="82"/>
      <c r="D974" s="306"/>
      <c r="E974" s="344"/>
      <c r="F974" s="394"/>
    </row>
    <row r="975" spans="2:6">
      <c r="B975" s="63"/>
      <c r="C975" s="82"/>
      <c r="D975" s="306"/>
      <c r="E975" s="344"/>
      <c r="F975" s="394"/>
    </row>
    <row r="976" spans="2:6">
      <c r="B976" s="63"/>
      <c r="C976" s="82"/>
      <c r="D976" s="306"/>
      <c r="E976" s="344"/>
      <c r="F976" s="394"/>
    </row>
    <row r="977" spans="2:6">
      <c r="B977" s="63"/>
      <c r="C977" s="82"/>
      <c r="D977" s="306"/>
      <c r="E977" s="344"/>
      <c r="F977" s="394"/>
    </row>
    <row r="978" spans="2:6">
      <c r="B978" s="63"/>
      <c r="C978" s="82"/>
      <c r="D978" s="306"/>
      <c r="E978" s="344"/>
      <c r="F978" s="394"/>
    </row>
    <row r="979" spans="2:6">
      <c r="B979" s="63"/>
      <c r="C979" s="82"/>
      <c r="D979" s="306"/>
      <c r="E979" s="344"/>
      <c r="F979" s="394"/>
    </row>
    <row r="980" spans="2:6">
      <c r="B980" s="63"/>
      <c r="C980" s="82"/>
      <c r="D980" s="306"/>
      <c r="E980" s="344"/>
      <c r="F980" s="394"/>
    </row>
    <row r="981" spans="2:6">
      <c r="B981" s="63"/>
      <c r="C981" s="82"/>
      <c r="D981" s="306"/>
      <c r="E981" s="344"/>
      <c r="F981" s="394"/>
    </row>
    <row r="982" spans="2:6">
      <c r="B982" s="63"/>
      <c r="C982" s="82"/>
      <c r="D982" s="306"/>
      <c r="E982" s="344"/>
      <c r="F982" s="394"/>
    </row>
    <row r="983" spans="2:6">
      <c r="B983" s="63"/>
      <c r="C983" s="82"/>
      <c r="D983" s="306"/>
      <c r="E983" s="344"/>
      <c r="F983" s="394"/>
    </row>
    <row r="984" spans="2:6">
      <c r="B984" s="63"/>
      <c r="C984" s="82"/>
      <c r="D984" s="306"/>
      <c r="E984" s="344"/>
      <c r="F984" s="394"/>
    </row>
    <row r="985" spans="2:6">
      <c r="B985" s="63"/>
      <c r="C985" s="82"/>
      <c r="D985" s="306"/>
      <c r="E985" s="344"/>
      <c r="F985" s="394"/>
    </row>
    <row r="986" spans="2:6">
      <c r="B986" s="63"/>
      <c r="C986" s="82"/>
      <c r="D986" s="306"/>
      <c r="E986" s="344"/>
      <c r="F986" s="394"/>
    </row>
    <row r="987" spans="2:6">
      <c r="B987" s="63"/>
      <c r="C987" s="82"/>
      <c r="D987" s="306"/>
      <c r="E987" s="344"/>
      <c r="F987" s="394"/>
    </row>
    <row r="988" spans="2:6">
      <c r="B988" s="63"/>
      <c r="C988" s="82"/>
      <c r="D988" s="306"/>
      <c r="E988" s="344"/>
      <c r="F988" s="394"/>
    </row>
    <row r="989" spans="2:6">
      <c r="B989" s="63"/>
      <c r="C989" s="82"/>
      <c r="D989" s="306"/>
      <c r="E989" s="344"/>
      <c r="F989" s="394"/>
    </row>
    <row r="990" spans="2:6">
      <c r="B990" s="63"/>
      <c r="C990" s="82"/>
      <c r="D990" s="306"/>
      <c r="E990" s="344"/>
      <c r="F990" s="394"/>
    </row>
    <row r="991" spans="2:6">
      <c r="B991" s="63"/>
      <c r="C991" s="82"/>
      <c r="D991" s="306"/>
      <c r="E991" s="344"/>
      <c r="F991" s="394"/>
    </row>
    <row r="992" spans="2:6">
      <c r="B992" s="63"/>
      <c r="C992" s="82"/>
      <c r="D992" s="306"/>
      <c r="E992" s="344"/>
      <c r="F992" s="394"/>
    </row>
    <row r="993" spans="2:6">
      <c r="B993" s="63"/>
      <c r="C993" s="82"/>
      <c r="D993" s="306"/>
      <c r="E993" s="344"/>
      <c r="F993" s="394"/>
    </row>
    <row r="994" spans="2:6">
      <c r="B994" s="63"/>
      <c r="C994" s="82"/>
      <c r="D994" s="306"/>
      <c r="E994" s="344"/>
      <c r="F994" s="394"/>
    </row>
    <row r="995" spans="2:6">
      <c r="B995" s="63"/>
      <c r="C995" s="82"/>
      <c r="D995" s="306"/>
      <c r="E995" s="344"/>
      <c r="F995" s="394"/>
    </row>
    <row r="996" spans="2:6">
      <c r="B996" s="63"/>
      <c r="C996" s="82"/>
      <c r="D996" s="306"/>
      <c r="E996" s="344"/>
      <c r="F996" s="394"/>
    </row>
    <row r="997" spans="2:6">
      <c r="B997" s="63"/>
      <c r="C997" s="82"/>
      <c r="D997" s="306"/>
      <c r="E997" s="344"/>
      <c r="F997" s="394"/>
    </row>
    <row r="998" spans="2:6">
      <c r="B998" s="63"/>
      <c r="C998" s="82"/>
      <c r="D998" s="306"/>
      <c r="E998" s="344"/>
      <c r="F998" s="394"/>
    </row>
    <row r="999" spans="2:6">
      <c r="B999" s="63"/>
      <c r="C999" s="82"/>
      <c r="D999" s="306"/>
      <c r="E999" s="344"/>
      <c r="F999" s="394"/>
    </row>
    <row r="1000" spans="2:6">
      <c r="B1000" s="63"/>
      <c r="C1000" s="82"/>
      <c r="D1000" s="306"/>
      <c r="E1000" s="344"/>
      <c r="F1000" s="394"/>
    </row>
    <row r="1001" spans="2:6">
      <c r="B1001" s="63"/>
      <c r="C1001" s="82"/>
      <c r="D1001" s="306"/>
      <c r="E1001" s="344"/>
      <c r="F1001" s="394"/>
    </row>
    <row r="1002" spans="2:6">
      <c r="B1002" s="63"/>
      <c r="C1002" s="82"/>
      <c r="D1002" s="306"/>
      <c r="E1002" s="344"/>
      <c r="F1002" s="394"/>
    </row>
    <row r="1003" spans="2:6">
      <c r="B1003" s="63"/>
      <c r="C1003" s="82"/>
      <c r="D1003" s="306"/>
      <c r="E1003" s="344"/>
      <c r="F1003" s="394"/>
    </row>
    <row r="1004" spans="2:6">
      <c r="B1004" s="63"/>
      <c r="C1004" s="82"/>
      <c r="D1004" s="306"/>
      <c r="E1004" s="344"/>
      <c r="F1004" s="394"/>
    </row>
    <row r="1005" spans="2:6">
      <c r="B1005" s="63"/>
      <c r="C1005" s="82"/>
      <c r="D1005" s="306"/>
      <c r="E1005" s="344"/>
      <c r="F1005" s="394"/>
    </row>
    <row r="1006" spans="2:6">
      <c r="B1006" s="63"/>
      <c r="C1006" s="82"/>
      <c r="D1006" s="306"/>
      <c r="E1006" s="344"/>
      <c r="F1006" s="394"/>
    </row>
    <row r="1007" spans="2:6">
      <c r="B1007" s="63"/>
      <c r="C1007" s="82"/>
      <c r="D1007" s="306"/>
      <c r="E1007" s="344"/>
      <c r="F1007" s="394"/>
    </row>
    <row r="1008" spans="2:6">
      <c r="B1008" s="63"/>
      <c r="C1008" s="82"/>
      <c r="D1008" s="306"/>
      <c r="E1008" s="344"/>
      <c r="F1008" s="394"/>
    </row>
    <row r="1009" spans="2:6">
      <c r="B1009" s="63"/>
      <c r="C1009" s="82"/>
      <c r="D1009" s="306"/>
      <c r="E1009" s="344"/>
      <c r="F1009" s="394"/>
    </row>
    <row r="1010" spans="2:6">
      <c r="B1010" s="63"/>
      <c r="C1010" s="82"/>
      <c r="D1010" s="306"/>
      <c r="E1010" s="344"/>
      <c r="F1010" s="394"/>
    </row>
    <row r="1011" spans="2:6">
      <c r="B1011" s="63"/>
      <c r="C1011" s="82"/>
      <c r="D1011" s="306"/>
      <c r="E1011" s="344"/>
      <c r="F1011" s="394"/>
    </row>
    <row r="1012" spans="2:6">
      <c r="B1012" s="63"/>
      <c r="C1012" s="82"/>
      <c r="D1012" s="306"/>
      <c r="E1012" s="344"/>
      <c r="F1012" s="394"/>
    </row>
    <row r="1013" spans="2:6">
      <c r="B1013" s="63"/>
      <c r="C1013" s="82"/>
      <c r="D1013" s="306"/>
      <c r="E1013" s="344"/>
      <c r="F1013" s="394"/>
    </row>
    <row r="1014" spans="2:6">
      <c r="B1014" s="63"/>
      <c r="C1014" s="82"/>
      <c r="D1014" s="306"/>
      <c r="E1014" s="344"/>
      <c r="F1014" s="394"/>
    </row>
    <row r="1015" spans="2:6">
      <c r="B1015" s="63"/>
      <c r="C1015" s="82"/>
      <c r="D1015" s="306"/>
      <c r="E1015" s="344"/>
      <c r="F1015" s="394"/>
    </row>
    <row r="1016" spans="2:6">
      <c r="B1016" s="63"/>
      <c r="C1016" s="82"/>
      <c r="D1016" s="306"/>
      <c r="E1016" s="344"/>
      <c r="F1016" s="394"/>
    </row>
    <row r="1017" spans="2:6">
      <c r="B1017" s="63"/>
      <c r="C1017" s="82"/>
      <c r="D1017" s="306"/>
      <c r="E1017" s="344"/>
      <c r="F1017" s="394"/>
    </row>
    <row r="1018" spans="2:6">
      <c r="B1018" s="63"/>
      <c r="C1018" s="82"/>
      <c r="D1018" s="306"/>
      <c r="E1018" s="344"/>
      <c r="F1018" s="394"/>
    </row>
    <row r="1019" spans="2:6">
      <c r="B1019" s="63"/>
      <c r="C1019" s="82"/>
      <c r="D1019" s="306"/>
      <c r="E1019" s="344"/>
      <c r="F1019" s="394"/>
    </row>
    <row r="1020" spans="2:6">
      <c r="B1020" s="63"/>
      <c r="C1020" s="82"/>
      <c r="D1020" s="306"/>
      <c r="E1020" s="344"/>
      <c r="F1020" s="394"/>
    </row>
    <row r="1021" spans="2:6">
      <c r="B1021" s="63"/>
      <c r="C1021" s="82"/>
      <c r="D1021" s="306"/>
      <c r="E1021" s="344"/>
      <c r="F1021" s="394"/>
    </row>
    <row r="1022" spans="2:6">
      <c r="B1022" s="63"/>
      <c r="C1022" s="82"/>
      <c r="D1022" s="306"/>
      <c r="E1022" s="344"/>
      <c r="F1022" s="394"/>
    </row>
    <row r="1023" spans="2:6">
      <c r="B1023" s="63"/>
      <c r="C1023" s="82"/>
      <c r="D1023" s="306"/>
      <c r="E1023" s="344"/>
      <c r="F1023" s="394"/>
    </row>
    <row r="1024" spans="2:6">
      <c r="B1024" s="63"/>
      <c r="C1024" s="82"/>
      <c r="D1024" s="306"/>
      <c r="E1024" s="344"/>
      <c r="F1024" s="394"/>
    </row>
    <row r="1025" spans="2:6">
      <c r="B1025" s="63"/>
      <c r="C1025" s="82"/>
      <c r="D1025" s="306"/>
      <c r="E1025" s="344"/>
      <c r="F1025" s="394"/>
    </row>
    <row r="1026" spans="2:6">
      <c r="B1026" s="63"/>
      <c r="C1026" s="82"/>
      <c r="D1026" s="306"/>
      <c r="E1026" s="344"/>
      <c r="F1026" s="394"/>
    </row>
    <row r="1027" spans="2:6">
      <c r="B1027" s="63"/>
      <c r="C1027" s="82"/>
      <c r="D1027" s="306"/>
      <c r="E1027" s="344"/>
      <c r="F1027" s="394"/>
    </row>
    <row r="1028" spans="2:6">
      <c r="B1028" s="63"/>
      <c r="C1028" s="82"/>
      <c r="D1028" s="306"/>
      <c r="E1028" s="344"/>
      <c r="F1028" s="394"/>
    </row>
    <row r="1029" spans="2:6">
      <c r="B1029" s="63"/>
      <c r="C1029" s="82"/>
      <c r="D1029" s="306"/>
      <c r="E1029" s="344"/>
      <c r="F1029" s="394"/>
    </row>
    <row r="1030" spans="2:6">
      <c r="B1030" s="63"/>
      <c r="C1030" s="82"/>
      <c r="D1030" s="306"/>
      <c r="E1030" s="344"/>
      <c r="F1030" s="394"/>
    </row>
    <row r="1031" spans="2:6">
      <c r="B1031" s="63"/>
      <c r="C1031" s="82"/>
      <c r="D1031" s="306"/>
      <c r="E1031" s="344"/>
      <c r="F1031" s="394"/>
    </row>
    <row r="1032" spans="2:6">
      <c r="B1032" s="63"/>
      <c r="C1032" s="82"/>
      <c r="D1032" s="306"/>
      <c r="E1032" s="344"/>
      <c r="F1032" s="394"/>
    </row>
    <row r="1033" spans="2:6">
      <c r="B1033" s="63"/>
      <c r="C1033" s="82"/>
      <c r="D1033" s="306"/>
      <c r="E1033" s="344"/>
      <c r="F1033" s="394"/>
    </row>
    <row r="1034" spans="2:6">
      <c r="B1034" s="63"/>
      <c r="C1034" s="82"/>
      <c r="D1034" s="306"/>
      <c r="E1034" s="344"/>
      <c r="F1034" s="394"/>
    </row>
    <row r="1035" spans="2:6">
      <c r="B1035" s="63"/>
      <c r="C1035" s="82"/>
      <c r="D1035" s="306"/>
      <c r="E1035" s="344"/>
      <c r="F1035" s="394"/>
    </row>
    <row r="1036" spans="2:6">
      <c r="B1036" s="63"/>
      <c r="C1036" s="82"/>
      <c r="D1036" s="306"/>
      <c r="E1036" s="344"/>
      <c r="F1036" s="394"/>
    </row>
    <row r="1037" spans="2:6">
      <c r="B1037" s="63"/>
      <c r="C1037" s="82"/>
      <c r="D1037" s="306"/>
      <c r="E1037" s="344"/>
      <c r="F1037" s="394"/>
    </row>
    <row r="1038" spans="2:6">
      <c r="B1038" s="63"/>
      <c r="C1038" s="82"/>
      <c r="D1038" s="306"/>
      <c r="E1038" s="344"/>
      <c r="F1038" s="394"/>
    </row>
    <row r="1039" spans="2:6">
      <c r="B1039" s="63"/>
      <c r="C1039" s="82"/>
      <c r="D1039" s="306"/>
      <c r="E1039" s="344"/>
      <c r="F1039" s="394"/>
    </row>
    <row r="1040" spans="2:6">
      <c r="B1040" s="63"/>
      <c r="C1040" s="82"/>
      <c r="D1040" s="306"/>
      <c r="E1040" s="344"/>
      <c r="F1040" s="394"/>
    </row>
    <row r="1041" spans="2:6">
      <c r="B1041" s="63"/>
      <c r="C1041" s="82"/>
      <c r="D1041" s="306"/>
      <c r="E1041" s="344"/>
      <c r="F1041" s="394"/>
    </row>
    <row r="1042" spans="2:6">
      <c r="B1042" s="63"/>
      <c r="C1042" s="82"/>
      <c r="D1042" s="306"/>
      <c r="E1042" s="344"/>
      <c r="F1042" s="394"/>
    </row>
    <row r="1043" spans="2:6">
      <c r="B1043" s="63"/>
      <c r="C1043" s="82"/>
      <c r="D1043" s="306"/>
      <c r="E1043" s="344"/>
      <c r="F1043" s="394"/>
    </row>
    <row r="1044" spans="2:6">
      <c r="B1044" s="63"/>
      <c r="C1044" s="82"/>
      <c r="D1044" s="306"/>
      <c r="E1044" s="344"/>
      <c r="F1044" s="394"/>
    </row>
    <row r="1045" spans="2:6">
      <c r="B1045" s="63"/>
      <c r="C1045" s="82"/>
      <c r="D1045" s="306"/>
      <c r="E1045" s="344"/>
      <c r="F1045" s="394"/>
    </row>
    <row r="1046" spans="2:6">
      <c r="B1046" s="63"/>
      <c r="C1046" s="82"/>
      <c r="D1046" s="306"/>
      <c r="E1046" s="344"/>
      <c r="F1046" s="394"/>
    </row>
    <row r="1047" spans="2:6">
      <c r="B1047" s="63"/>
      <c r="C1047" s="82"/>
      <c r="D1047" s="306"/>
      <c r="E1047" s="344"/>
      <c r="F1047" s="394"/>
    </row>
    <row r="1048" spans="2:6">
      <c r="B1048" s="63"/>
      <c r="C1048" s="82"/>
      <c r="D1048" s="306"/>
      <c r="E1048" s="344"/>
      <c r="F1048" s="394"/>
    </row>
    <row r="1049" spans="2:6">
      <c r="B1049" s="63"/>
      <c r="C1049" s="82"/>
      <c r="D1049" s="306"/>
      <c r="E1049" s="344"/>
      <c r="F1049" s="394"/>
    </row>
    <row r="1050" spans="2:6">
      <c r="B1050" s="63"/>
      <c r="C1050" s="82"/>
      <c r="D1050" s="306"/>
      <c r="E1050" s="344"/>
      <c r="F1050" s="394"/>
    </row>
    <row r="1051" spans="2:6">
      <c r="B1051" s="63"/>
      <c r="C1051" s="82"/>
      <c r="D1051" s="306"/>
      <c r="E1051" s="344"/>
      <c r="F1051" s="394"/>
    </row>
    <row r="1052" spans="2:6">
      <c r="B1052" s="63"/>
      <c r="C1052" s="82"/>
      <c r="D1052" s="306"/>
      <c r="E1052" s="344"/>
      <c r="F1052" s="394"/>
    </row>
    <row r="1053" spans="2:6">
      <c r="B1053" s="63"/>
      <c r="C1053" s="82"/>
      <c r="D1053" s="306"/>
      <c r="E1053" s="344"/>
      <c r="F1053" s="394"/>
    </row>
    <row r="1054" spans="2:6">
      <c r="B1054" s="63"/>
      <c r="C1054" s="82"/>
      <c r="D1054" s="306"/>
      <c r="E1054" s="344"/>
      <c r="F1054" s="394"/>
    </row>
    <row r="1055" spans="2:6">
      <c r="B1055" s="63"/>
      <c r="C1055" s="82"/>
      <c r="D1055" s="306"/>
      <c r="E1055" s="344"/>
      <c r="F1055" s="394"/>
    </row>
    <row r="1056" spans="2:6">
      <c r="B1056" s="63"/>
      <c r="C1056" s="82"/>
      <c r="D1056" s="306"/>
      <c r="E1056" s="344"/>
      <c r="F1056" s="394"/>
    </row>
    <row r="1057" spans="2:6">
      <c r="B1057" s="63"/>
      <c r="C1057" s="82"/>
      <c r="D1057" s="306"/>
      <c r="E1057" s="344"/>
      <c r="F1057" s="394"/>
    </row>
    <row r="1058" spans="2:6">
      <c r="B1058" s="63"/>
      <c r="C1058" s="82"/>
      <c r="D1058" s="306"/>
      <c r="E1058" s="344"/>
      <c r="F1058" s="394"/>
    </row>
    <row r="1059" spans="2:6">
      <c r="B1059" s="63"/>
      <c r="C1059" s="82"/>
      <c r="D1059" s="306"/>
      <c r="E1059" s="344"/>
      <c r="F1059" s="394"/>
    </row>
    <row r="1060" spans="2:6">
      <c r="B1060" s="63"/>
      <c r="C1060" s="82"/>
      <c r="D1060" s="306"/>
      <c r="E1060" s="344"/>
      <c r="F1060" s="394"/>
    </row>
    <row r="1061" spans="2:6">
      <c r="B1061" s="63"/>
      <c r="C1061" s="82"/>
      <c r="D1061" s="306"/>
      <c r="E1061" s="344"/>
      <c r="F1061" s="394"/>
    </row>
    <row r="1062" spans="2:6">
      <c r="B1062" s="63"/>
      <c r="C1062" s="82"/>
      <c r="D1062" s="306"/>
      <c r="E1062" s="344"/>
      <c r="F1062" s="394"/>
    </row>
    <row r="1063" spans="2:6">
      <c r="B1063" s="63"/>
      <c r="C1063" s="82"/>
      <c r="D1063" s="306"/>
      <c r="E1063" s="344"/>
      <c r="F1063" s="394"/>
    </row>
    <row r="1064" spans="2:6">
      <c r="B1064" s="63"/>
      <c r="C1064" s="82"/>
      <c r="D1064" s="306"/>
      <c r="E1064" s="344"/>
      <c r="F1064" s="394"/>
    </row>
    <row r="1065" spans="2:6">
      <c r="B1065" s="63"/>
      <c r="C1065" s="82"/>
      <c r="D1065" s="306"/>
      <c r="E1065" s="344"/>
      <c r="F1065" s="394"/>
    </row>
    <row r="1066" spans="2:6">
      <c r="B1066" s="63"/>
      <c r="C1066" s="82"/>
      <c r="D1066" s="306"/>
      <c r="E1066" s="344"/>
      <c r="F1066" s="394"/>
    </row>
    <row r="1067" spans="2:6">
      <c r="B1067" s="63"/>
      <c r="C1067" s="82"/>
      <c r="D1067" s="306"/>
      <c r="E1067" s="344"/>
      <c r="F1067" s="394"/>
    </row>
    <row r="1068" spans="2:6">
      <c r="B1068" s="63"/>
      <c r="C1068" s="82"/>
      <c r="D1068" s="306"/>
      <c r="E1068" s="344"/>
      <c r="F1068" s="394"/>
    </row>
    <row r="1069" spans="2:6">
      <c r="B1069" s="63"/>
      <c r="C1069" s="82"/>
      <c r="D1069" s="306"/>
      <c r="E1069" s="344"/>
      <c r="F1069" s="394"/>
    </row>
    <row r="1070" spans="2:6">
      <c r="B1070" s="63"/>
      <c r="C1070" s="82"/>
      <c r="D1070" s="306"/>
      <c r="E1070" s="344"/>
      <c r="F1070" s="394"/>
    </row>
    <row r="1071" spans="2:6">
      <c r="B1071" s="63"/>
      <c r="C1071" s="82"/>
      <c r="D1071" s="306"/>
      <c r="E1071" s="344"/>
      <c r="F1071" s="394"/>
    </row>
    <row r="1072" spans="2:6">
      <c r="B1072" s="63"/>
      <c r="C1072" s="82"/>
      <c r="D1072" s="306"/>
      <c r="E1072" s="344"/>
      <c r="F1072" s="394"/>
    </row>
    <row r="1073" spans="2:6">
      <c r="B1073" s="63"/>
      <c r="C1073" s="82"/>
      <c r="D1073" s="306"/>
      <c r="E1073" s="344"/>
      <c r="F1073" s="394"/>
    </row>
    <row r="1074" spans="2:6">
      <c r="B1074" s="63"/>
      <c r="C1074" s="82"/>
      <c r="D1074" s="306"/>
      <c r="E1074" s="344"/>
      <c r="F1074" s="394"/>
    </row>
    <row r="1075" spans="2:6">
      <c r="B1075" s="63"/>
      <c r="C1075" s="82"/>
      <c r="D1075" s="306"/>
      <c r="E1075" s="344"/>
      <c r="F1075" s="394"/>
    </row>
    <row r="1076" spans="2:6">
      <c r="B1076" s="63"/>
      <c r="C1076" s="82"/>
      <c r="D1076" s="306"/>
      <c r="E1076" s="344"/>
      <c r="F1076" s="394"/>
    </row>
    <row r="1077" spans="2:6">
      <c r="B1077" s="63"/>
      <c r="C1077" s="82"/>
      <c r="D1077" s="306"/>
      <c r="E1077" s="344"/>
      <c r="F1077" s="394"/>
    </row>
    <row r="1078" spans="2:6">
      <c r="B1078" s="63"/>
      <c r="C1078" s="82"/>
      <c r="D1078" s="306"/>
      <c r="E1078" s="344"/>
      <c r="F1078" s="394"/>
    </row>
    <row r="1079" spans="2:6">
      <c r="B1079" s="63"/>
      <c r="C1079" s="82"/>
      <c r="D1079" s="306"/>
      <c r="E1079" s="344"/>
      <c r="F1079" s="394"/>
    </row>
    <row r="1080" spans="2:6">
      <c r="B1080" s="63"/>
      <c r="C1080" s="82"/>
      <c r="D1080" s="306"/>
      <c r="E1080" s="344"/>
      <c r="F1080" s="394"/>
    </row>
    <row r="1081" spans="2:6">
      <c r="B1081" s="63"/>
      <c r="C1081" s="82"/>
      <c r="D1081" s="306"/>
      <c r="E1081" s="344"/>
      <c r="F1081" s="394"/>
    </row>
    <row r="1082" spans="2:6">
      <c r="B1082" s="63"/>
      <c r="C1082" s="82"/>
      <c r="D1082" s="306"/>
      <c r="E1082" s="344"/>
      <c r="F1082" s="394"/>
    </row>
    <row r="1083" spans="2:6">
      <c r="B1083" s="63"/>
      <c r="C1083" s="82"/>
      <c r="D1083" s="306"/>
      <c r="E1083" s="344"/>
      <c r="F1083" s="394"/>
    </row>
    <row r="1084" spans="2:6">
      <c r="B1084" s="63"/>
      <c r="C1084" s="82"/>
      <c r="D1084" s="306"/>
      <c r="E1084" s="344"/>
      <c r="F1084" s="394"/>
    </row>
    <row r="1085" spans="2:6">
      <c r="B1085" s="63"/>
      <c r="C1085" s="82"/>
      <c r="D1085" s="306"/>
      <c r="E1085" s="344"/>
      <c r="F1085" s="394"/>
    </row>
    <row r="1086" spans="2:6">
      <c r="B1086" s="63"/>
      <c r="C1086" s="82"/>
      <c r="D1086" s="306"/>
      <c r="E1086" s="344"/>
      <c r="F1086" s="394"/>
    </row>
    <row r="1087" spans="2:6">
      <c r="B1087" s="63"/>
      <c r="C1087" s="82"/>
      <c r="D1087" s="306"/>
      <c r="E1087" s="344"/>
      <c r="F1087" s="394"/>
    </row>
    <row r="1088" spans="2:6">
      <c r="B1088" s="63"/>
      <c r="C1088" s="82"/>
      <c r="D1088" s="306"/>
      <c r="E1088" s="344"/>
      <c r="F1088" s="394"/>
    </row>
    <row r="1089" spans="2:6">
      <c r="B1089" s="63"/>
      <c r="C1089" s="82"/>
      <c r="D1089" s="306"/>
      <c r="E1089" s="344"/>
      <c r="F1089" s="394"/>
    </row>
    <row r="1090" spans="2:6">
      <c r="B1090" s="63"/>
      <c r="C1090" s="82"/>
      <c r="D1090" s="306"/>
      <c r="E1090" s="344"/>
      <c r="F1090" s="394"/>
    </row>
    <row r="1091" spans="2:6">
      <c r="B1091" s="63"/>
      <c r="C1091" s="82"/>
      <c r="D1091" s="306"/>
      <c r="E1091" s="344"/>
      <c r="F1091" s="394"/>
    </row>
    <row r="1092" spans="2:6">
      <c r="B1092" s="63"/>
      <c r="C1092" s="82"/>
      <c r="D1092" s="306"/>
      <c r="E1092" s="344"/>
      <c r="F1092" s="394"/>
    </row>
    <row r="1093" spans="2:6">
      <c r="B1093" s="63"/>
      <c r="C1093" s="82"/>
      <c r="D1093" s="306"/>
      <c r="E1093" s="344"/>
      <c r="F1093" s="394"/>
    </row>
    <row r="1094" spans="2:6">
      <c r="B1094" s="63"/>
      <c r="C1094" s="82"/>
      <c r="D1094" s="306"/>
      <c r="E1094" s="344"/>
      <c r="F1094" s="394"/>
    </row>
    <row r="1095" spans="2:6">
      <c r="B1095" s="63"/>
      <c r="C1095" s="82"/>
      <c r="D1095" s="306"/>
      <c r="E1095" s="344"/>
      <c r="F1095" s="394"/>
    </row>
    <row r="1096" spans="2:6">
      <c r="B1096" s="63"/>
      <c r="C1096" s="82"/>
      <c r="D1096" s="306"/>
      <c r="E1096" s="344"/>
      <c r="F1096" s="394"/>
    </row>
    <row r="1097" spans="2:6">
      <c r="B1097" s="63"/>
      <c r="C1097" s="82"/>
      <c r="D1097" s="306"/>
      <c r="E1097" s="344"/>
      <c r="F1097" s="394"/>
    </row>
    <row r="1098" spans="2:6">
      <c r="B1098" s="63"/>
      <c r="C1098" s="82"/>
      <c r="D1098" s="306"/>
      <c r="E1098" s="344"/>
      <c r="F1098" s="394"/>
    </row>
    <row r="1099" spans="2:6">
      <c r="B1099" s="63"/>
      <c r="C1099" s="82"/>
      <c r="D1099" s="306"/>
      <c r="E1099" s="344"/>
      <c r="F1099" s="394"/>
    </row>
    <row r="1100" spans="2:6">
      <c r="B1100" s="63"/>
      <c r="C1100" s="82"/>
      <c r="D1100" s="306"/>
      <c r="E1100" s="344"/>
      <c r="F1100" s="394"/>
    </row>
    <row r="1101" spans="2:6">
      <c r="B1101" s="63"/>
      <c r="C1101" s="82"/>
      <c r="D1101" s="306"/>
      <c r="E1101" s="344"/>
      <c r="F1101" s="394"/>
    </row>
    <row r="1102" spans="2:6">
      <c r="B1102" s="63"/>
      <c r="C1102" s="82"/>
      <c r="D1102" s="306"/>
      <c r="E1102" s="344"/>
      <c r="F1102" s="394"/>
    </row>
    <row r="1103" spans="2:6">
      <c r="B1103" s="63"/>
      <c r="C1103" s="82"/>
      <c r="D1103" s="306"/>
      <c r="E1103" s="344"/>
      <c r="F1103" s="394"/>
    </row>
    <row r="1104" spans="2:6">
      <c r="B1104" s="63"/>
      <c r="C1104" s="82"/>
      <c r="D1104" s="306"/>
      <c r="E1104" s="344"/>
      <c r="F1104" s="394"/>
    </row>
    <row r="1105" spans="2:6">
      <c r="B1105" s="63"/>
      <c r="C1105" s="82"/>
      <c r="D1105" s="306"/>
      <c r="E1105" s="344"/>
      <c r="F1105" s="394"/>
    </row>
    <row r="1106" spans="2:6">
      <c r="B1106" s="63"/>
      <c r="C1106" s="82"/>
      <c r="D1106" s="306"/>
      <c r="E1106" s="344"/>
      <c r="F1106" s="394"/>
    </row>
    <row r="1107" spans="2:6">
      <c r="B1107" s="63"/>
      <c r="C1107" s="82"/>
      <c r="D1107" s="306"/>
      <c r="E1107" s="344"/>
      <c r="F1107" s="394"/>
    </row>
    <row r="1108" spans="2:6">
      <c r="B1108" s="63"/>
      <c r="C1108" s="82"/>
      <c r="D1108" s="306"/>
      <c r="E1108" s="344"/>
      <c r="F1108" s="394"/>
    </row>
    <row r="1109" spans="2:6">
      <c r="B1109" s="63"/>
      <c r="C1109" s="82"/>
      <c r="D1109" s="306"/>
      <c r="E1109" s="344"/>
      <c r="F1109" s="394"/>
    </row>
    <row r="1110" spans="2:6">
      <c r="B1110" s="63"/>
      <c r="C1110" s="82"/>
      <c r="D1110" s="306"/>
      <c r="E1110" s="344"/>
      <c r="F1110" s="394"/>
    </row>
    <row r="1111" spans="2:6">
      <c r="B1111" s="63"/>
      <c r="C1111" s="82"/>
      <c r="D1111" s="306"/>
      <c r="E1111" s="344"/>
      <c r="F1111" s="394"/>
    </row>
    <row r="1112" spans="2:6">
      <c r="B1112" s="63"/>
      <c r="C1112" s="82"/>
      <c r="D1112" s="306"/>
      <c r="E1112" s="344"/>
      <c r="F1112" s="394"/>
    </row>
    <row r="1113" spans="2:6">
      <c r="B1113" s="63"/>
      <c r="C1113" s="82"/>
      <c r="D1113" s="306"/>
      <c r="E1113" s="344"/>
      <c r="F1113" s="394"/>
    </row>
    <row r="1114" spans="2:6">
      <c r="B1114" s="63"/>
      <c r="C1114" s="82"/>
      <c r="D1114" s="306"/>
      <c r="E1114" s="344"/>
      <c r="F1114" s="394"/>
    </row>
    <row r="1115" spans="2:6">
      <c r="B1115" s="63"/>
      <c r="C1115" s="82"/>
      <c r="D1115" s="306"/>
      <c r="E1115" s="344"/>
      <c r="F1115" s="394"/>
    </row>
    <row r="1116" spans="2:6">
      <c r="B1116" s="63"/>
      <c r="C1116" s="82"/>
      <c r="D1116" s="306"/>
      <c r="E1116" s="344"/>
      <c r="F1116" s="394"/>
    </row>
    <row r="1117" spans="2:6">
      <c r="B1117" s="63"/>
      <c r="C1117" s="82"/>
      <c r="D1117" s="306"/>
      <c r="E1117" s="344"/>
      <c r="F1117" s="394"/>
    </row>
    <row r="1118" spans="2:6">
      <c r="B1118" s="63"/>
      <c r="C1118" s="82"/>
      <c r="D1118" s="306"/>
      <c r="E1118" s="344"/>
      <c r="F1118" s="394"/>
    </row>
    <row r="1119" spans="2:6">
      <c r="B1119" s="63"/>
      <c r="C1119" s="82"/>
      <c r="D1119" s="306"/>
      <c r="E1119" s="344"/>
      <c r="F1119" s="394"/>
    </row>
    <row r="1120" spans="2:6">
      <c r="B1120" s="63"/>
      <c r="C1120" s="82"/>
      <c r="D1120" s="306"/>
      <c r="E1120" s="344"/>
      <c r="F1120" s="394"/>
    </row>
    <row r="1121" spans="2:6">
      <c r="B1121" s="63"/>
      <c r="C1121" s="82"/>
      <c r="D1121" s="306"/>
      <c r="E1121" s="344"/>
      <c r="F1121" s="394"/>
    </row>
    <row r="1122" spans="2:6">
      <c r="B1122" s="63"/>
      <c r="C1122" s="82"/>
      <c r="D1122" s="306"/>
      <c r="E1122" s="344"/>
      <c r="F1122" s="394"/>
    </row>
    <row r="1123" spans="2:6">
      <c r="B1123" s="63"/>
      <c r="C1123" s="82"/>
      <c r="D1123" s="306"/>
      <c r="E1123" s="344"/>
      <c r="F1123" s="394"/>
    </row>
    <row r="1124" spans="2:6">
      <c r="B1124" s="63"/>
      <c r="C1124" s="82"/>
      <c r="D1124" s="306"/>
      <c r="E1124" s="344"/>
      <c r="F1124" s="394"/>
    </row>
    <row r="1125" spans="2:6">
      <c r="B1125" s="63"/>
      <c r="C1125" s="82"/>
      <c r="D1125" s="306"/>
      <c r="E1125" s="344"/>
      <c r="F1125" s="394"/>
    </row>
    <row r="1126" spans="2:6">
      <c r="B1126" s="63"/>
      <c r="C1126" s="82"/>
      <c r="D1126" s="306"/>
      <c r="E1126" s="344"/>
      <c r="F1126" s="394"/>
    </row>
    <row r="1127" spans="2:6">
      <c r="B1127" s="63"/>
      <c r="C1127" s="82"/>
      <c r="D1127" s="306"/>
      <c r="E1127" s="344"/>
      <c r="F1127" s="394"/>
    </row>
    <row r="1128" spans="2:6">
      <c r="B1128" s="63"/>
      <c r="C1128" s="82"/>
      <c r="D1128" s="306"/>
      <c r="E1128" s="344"/>
      <c r="F1128" s="394"/>
    </row>
    <row r="1129" spans="2:6">
      <c r="B1129" s="63"/>
      <c r="C1129" s="82"/>
      <c r="D1129" s="306"/>
      <c r="E1129" s="344"/>
      <c r="F1129" s="394"/>
    </row>
    <row r="1130" spans="2:6">
      <c r="B1130" s="63"/>
      <c r="C1130" s="82"/>
      <c r="D1130" s="306"/>
      <c r="E1130" s="344"/>
      <c r="F1130" s="394"/>
    </row>
    <row r="1131" spans="2:6">
      <c r="B1131" s="63"/>
      <c r="C1131" s="82"/>
      <c r="D1131" s="306"/>
      <c r="E1131" s="344"/>
      <c r="F1131" s="394"/>
    </row>
    <row r="1132" spans="2:6">
      <c r="B1132" s="63"/>
      <c r="C1132" s="82"/>
      <c r="D1132" s="306"/>
      <c r="E1132" s="344"/>
      <c r="F1132" s="394"/>
    </row>
    <row r="1133" spans="2:6">
      <c r="B1133" s="63"/>
      <c r="C1133" s="82"/>
      <c r="D1133" s="306"/>
      <c r="E1133" s="344"/>
      <c r="F1133" s="394"/>
    </row>
    <row r="1134" spans="2:6">
      <c r="B1134" s="63"/>
      <c r="C1134" s="82"/>
      <c r="D1134" s="306"/>
      <c r="E1134" s="344"/>
      <c r="F1134" s="394"/>
    </row>
    <row r="1135" spans="2:6">
      <c r="B1135" s="63"/>
      <c r="C1135" s="82"/>
      <c r="D1135" s="306"/>
      <c r="E1135" s="344"/>
      <c r="F1135" s="394"/>
    </row>
    <row r="1136" spans="2:6">
      <c r="B1136" s="63"/>
      <c r="C1136" s="82"/>
      <c r="D1136" s="306"/>
      <c r="E1136" s="344"/>
      <c r="F1136" s="394"/>
    </row>
    <row r="1137" spans="2:6">
      <c r="B1137" s="63"/>
      <c r="C1137" s="82"/>
      <c r="D1137" s="306"/>
      <c r="E1137" s="344"/>
      <c r="F1137" s="394"/>
    </row>
    <row r="1138" spans="2:6">
      <c r="B1138" s="63"/>
      <c r="C1138" s="82"/>
      <c r="D1138" s="306"/>
      <c r="E1138" s="344"/>
      <c r="F1138" s="394"/>
    </row>
    <row r="1139" spans="2:6">
      <c r="B1139" s="63"/>
      <c r="C1139" s="82"/>
      <c r="D1139" s="306"/>
      <c r="E1139" s="344"/>
      <c r="F1139" s="394"/>
    </row>
    <row r="1140" spans="2:6">
      <c r="B1140" s="63"/>
      <c r="C1140" s="82"/>
      <c r="D1140" s="306"/>
      <c r="E1140" s="344"/>
      <c r="F1140" s="394"/>
    </row>
    <row r="1141" spans="2:6">
      <c r="B1141" s="63"/>
      <c r="C1141" s="82"/>
      <c r="D1141" s="306"/>
      <c r="E1141" s="344"/>
      <c r="F1141" s="394"/>
    </row>
    <row r="1142" spans="2:6">
      <c r="B1142" s="63"/>
      <c r="C1142" s="82"/>
      <c r="D1142" s="306"/>
      <c r="E1142" s="344"/>
      <c r="F1142" s="394"/>
    </row>
    <row r="1143" spans="2:6">
      <c r="B1143" s="63"/>
      <c r="C1143" s="82"/>
      <c r="D1143" s="306"/>
      <c r="E1143" s="344"/>
      <c r="F1143" s="394"/>
    </row>
    <row r="1144" spans="2:6">
      <c r="B1144" s="63"/>
      <c r="C1144" s="82"/>
      <c r="D1144" s="306"/>
      <c r="E1144" s="344"/>
      <c r="F1144" s="394"/>
    </row>
    <row r="1145" spans="2:6">
      <c r="B1145" s="63"/>
      <c r="C1145" s="82"/>
      <c r="D1145" s="306"/>
      <c r="E1145" s="344"/>
      <c r="F1145" s="394"/>
    </row>
    <row r="1146" spans="2:6">
      <c r="B1146" s="63"/>
      <c r="C1146" s="82"/>
      <c r="D1146" s="306"/>
      <c r="E1146" s="344"/>
      <c r="F1146" s="394"/>
    </row>
    <row r="1147" spans="2:6">
      <c r="B1147" s="63"/>
      <c r="C1147" s="82"/>
      <c r="D1147" s="306"/>
      <c r="E1147" s="344"/>
      <c r="F1147" s="394"/>
    </row>
    <row r="1148" spans="2:6">
      <c r="B1148" s="63"/>
      <c r="C1148" s="82"/>
      <c r="D1148" s="306"/>
      <c r="E1148" s="344"/>
      <c r="F1148" s="394"/>
    </row>
    <row r="1149" spans="2:6">
      <c r="B1149" s="63"/>
      <c r="C1149" s="82"/>
      <c r="D1149" s="306"/>
      <c r="E1149" s="344"/>
      <c r="F1149" s="394"/>
    </row>
    <row r="1150" spans="2:6">
      <c r="B1150" s="63"/>
      <c r="C1150" s="82"/>
      <c r="D1150" s="306"/>
      <c r="E1150" s="344"/>
      <c r="F1150" s="394"/>
    </row>
    <row r="1151" spans="2:6">
      <c r="B1151" s="63"/>
      <c r="C1151" s="82"/>
      <c r="D1151" s="306"/>
      <c r="E1151" s="344"/>
      <c r="F1151" s="394"/>
    </row>
    <row r="1152" spans="2:6">
      <c r="B1152" s="63"/>
      <c r="C1152" s="82"/>
      <c r="D1152" s="306"/>
      <c r="E1152" s="344"/>
      <c r="F1152" s="394"/>
    </row>
    <row r="1153" spans="2:6">
      <c r="B1153" s="63"/>
      <c r="C1153" s="82"/>
      <c r="D1153" s="306"/>
      <c r="E1153" s="344"/>
      <c r="F1153" s="394"/>
    </row>
    <row r="1154" spans="2:6">
      <c r="B1154" s="63"/>
      <c r="C1154" s="82"/>
      <c r="D1154" s="306"/>
      <c r="E1154" s="344"/>
      <c r="F1154" s="394"/>
    </row>
    <row r="1155" spans="2:6">
      <c r="B1155" s="63"/>
      <c r="C1155" s="82"/>
      <c r="D1155" s="306"/>
      <c r="E1155" s="344"/>
      <c r="F1155" s="394"/>
    </row>
    <row r="1156" spans="2:6">
      <c r="B1156" s="63"/>
      <c r="C1156" s="82"/>
      <c r="D1156" s="306"/>
      <c r="E1156" s="344"/>
      <c r="F1156" s="394"/>
    </row>
    <row r="1157" spans="2:6">
      <c r="B1157" s="63"/>
      <c r="C1157" s="82"/>
      <c r="D1157" s="306"/>
      <c r="E1157" s="344"/>
      <c r="F1157" s="394"/>
    </row>
    <row r="1158" spans="2:6">
      <c r="B1158" s="63"/>
      <c r="C1158" s="82"/>
      <c r="D1158" s="306"/>
      <c r="E1158" s="344"/>
      <c r="F1158" s="394"/>
    </row>
    <row r="1159" spans="2:6">
      <c r="B1159" s="63"/>
      <c r="C1159" s="82"/>
      <c r="D1159" s="306"/>
      <c r="E1159" s="344"/>
      <c r="F1159" s="394"/>
    </row>
    <row r="1160" spans="2:6">
      <c r="B1160" s="63"/>
      <c r="C1160" s="82"/>
      <c r="D1160" s="306"/>
      <c r="E1160" s="344"/>
      <c r="F1160" s="394"/>
    </row>
    <row r="1161" spans="2:6">
      <c r="B1161" s="63"/>
      <c r="C1161" s="82"/>
      <c r="D1161" s="306"/>
      <c r="E1161" s="344"/>
      <c r="F1161" s="394"/>
    </row>
    <row r="1162" spans="2:6">
      <c r="B1162" s="63"/>
      <c r="C1162" s="82"/>
      <c r="D1162" s="306"/>
      <c r="E1162" s="344"/>
      <c r="F1162" s="394"/>
    </row>
    <row r="1163" spans="2:6">
      <c r="B1163" s="63"/>
      <c r="C1163" s="82"/>
      <c r="D1163" s="306"/>
      <c r="E1163" s="344"/>
      <c r="F1163" s="394"/>
    </row>
    <row r="1164" spans="2:6">
      <c r="B1164" s="63"/>
      <c r="C1164" s="82"/>
      <c r="D1164" s="306"/>
      <c r="E1164" s="344"/>
      <c r="F1164" s="394"/>
    </row>
    <row r="1165" spans="2:6">
      <c r="B1165" s="63"/>
      <c r="C1165" s="82"/>
      <c r="D1165" s="306"/>
      <c r="E1165" s="344"/>
      <c r="F1165" s="394"/>
    </row>
    <row r="1166" spans="2:6">
      <c r="B1166" s="63"/>
      <c r="C1166" s="82"/>
      <c r="D1166" s="306"/>
      <c r="E1166" s="344"/>
      <c r="F1166" s="394"/>
    </row>
    <row r="1167" spans="2:6">
      <c r="B1167" s="63"/>
      <c r="C1167" s="82"/>
      <c r="D1167" s="306"/>
      <c r="E1167" s="344"/>
      <c r="F1167" s="394"/>
    </row>
    <row r="1168" spans="2:6">
      <c r="B1168" s="63"/>
      <c r="C1168" s="82"/>
      <c r="D1168" s="306"/>
      <c r="E1168" s="344"/>
      <c r="F1168" s="394"/>
    </row>
    <row r="1169" spans="2:6">
      <c r="B1169" s="63"/>
      <c r="C1169" s="82"/>
      <c r="D1169" s="306"/>
      <c r="E1169" s="344"/>
      <c r="F1169" s="394"/>
    </row>
    <row r="1170" spans="2:6">
      <c r="B1170" s="63"/>
      <c r="C1170" s="82"/>
      <c r="D1170" s="306"/>
      <c r="E1170" s="344"/>
      <c r="F1170" s="394"/>
    </row>
    <row r="1171" spans="2:6">
      <c r="B1171" s="63"/>
      <c r="C1171" s="82"/>
      <c r="D1171" s="306"/>
      <c r="E1171" s="344"/>
      <c r="F1171" s="394"/>
    </row>
    <row r="1172" spans="2:6">
      <c r="B1172" s="63"/>
      <c r="C1172" s="82"/>
      <c r="D1172" s="306"/>
      <c r="E1172" s="344"/>
      <c r="F1172" s="394"/>
    </row>
    <row r="1173" spans="2:6">
      <c r="B1173" s="63"/>
      <c r="C1173" s="82"/>
      <c r="D1173" s="306"/>
      <c r="E1173" s="344"/>
      <c r="F1173" s="394"/>
    </row>
    <row r="1174" spans="2:6">
      <c r="B1174" s="63"/>
      <c r="C1174" s="82"/>
      <c r="D1174" s="306"/>
      <c r="E1174" s="344"/>
      <c r="F1174" s="394"/>
    </row>
    <row r="1175" spans="2:6">
      <c r="B1175" s="63"/>
      <c r="C1175" s="82"/>
      <c r="D1175" s="306"/>
      <c r="E1175" s="344"/>
      <c r="F1175" s="394"/>
    </row>
    <row r="1176" spans="2:6">
      <c r="B1176" s="63"/>
      <c r="C1176" s="82"/>
      <c r="D1176" s="306"/>
      <c r="E1176" s="344"/>
      <c r="F1176" s="394"/>
    </row>
    <row r="1177" spans="2:6">
      <c r="B1177" s="63"/>
      <c r="C1177" s="82"/>
      <c r="D1177" s="306"/>
      <c r="E1177" s="344"/>
      <c r="F1177" s="394"/>
    </row>
    <row r="1178" spans="2:6">
      <c r="B1178" s="63"/>
      <c r="C1178" s="82"/>
      <c r="D1178" s="306"/>
      <c r="E1178" s="344"/>
      <c r="F1178" s="394"/>
    </row>
    <row r="1179" spans="2:6">
      <c r="B1179" s="63"/>
      <c r="C1179" s="82"/>
      <c r="D1179" s="306"/>
      <c r="E1179" s="344"/>
      <c r="F1179" s="394"/>
    </row>
    <row r="1180" spans="2:6">
      <c r="B1180" s="63"/>
      <c r="C1180" s="82"/>
      <c r="D1180" s="306"/>
      <c r="E1180" s="344"/>
      <c r="F1180" s="394"/>
    </row>
    <row r="1181" spans="2:6">
      <c r="B1181" s="63"/>
      <c r="C1181" s="82"/>
      <c r="D1181" s="306"/>
      <c r="E1181" s="344"/>
      <c r="F1181" s="394"/>
    </row>
    <row r="1182" spans="2:6">
      <c r="B1182" s="63"/>
      <c r="C1182" s="82"/>
      <c r="D1182" s="306"/>
      <c r="E1182" s="344"/>
      <c r="F1182" s="394"/>
    </row>
    <row r="1183" spans="2:6">
      <c r="B1183" s="63"/>
      <c r="C1183" s="82"/>
      <c r="D1183" s="306"/>
      <c r="E1183" s="344"/>
      <c r="F1183" s="394"/>
    </row>
    <row r="1184" spans="2:6">
      <c r="B1184" s="63"/>
      <c r="C1184" s="82"/>
      <c r="D1184" s="306"/>
      <c r="E1184" s="344"/>
      <c r="F1184" s="394"/>
    </row>
    <row r="1185" spans="2:6">
      <c r="B1185" s="63"/>
      <c r="C1185" s="82"/>
      <c r="D1185" s="306"/>
      <c r="E1185" s="344"/>
      <c r="F1185" s="394"/>
    </row>
    <row r="1186" spans="2:6">
      <c r="B1186" s="63"/>
      <c r="C1186" s="82"/>
      <c r="D1186" s="306"/>
      <c r="E1186" s="344"/>
      <c r="F1186" s="394"/>
    </row>
    <row r="1187" spans="2:6">
      <c r="B1187" s="63"/>
      <c r="C1187" s="82"/>
      <c r="D1187" s="306"/>
      <c r="E1187" s="344"/>
      <c r="F1187" s="394"/>
    </row>
    <row r="1188" spans="2:6">
      <c r="B1188" s="63"/>
      <c r="C1188" s="82"/>
      <c r="D1188" s="306"/>
      <c r="E1188" s="344"/>
      <c r="F1188" s="394"/>
    </row>
    <row r="1189" spans="2:6">
      <c r="B1189" s="63"/>
      <c r="C1189" s="82"/>
      <c r="D1189" s="306"/>
      <c r="E1189" s="344"/>
      <c r="F1189" s="394"/>
    </row>
    <row r="1190" spans="2:6">
      <c r="B1190" s="63"/>
      <c r="C1190" s="82"/>
      <c r="D1190" s="306"/>
      <c r="E1190" s="344"/>
      <c r="F1190" s="394"/>
    </row>
    <row r="1191" spans="2:6">
      <c r="B1191" s="63"/>
      <c r="C1191" s="82"/>
      <c r="D1191" s="306"/>
      <c r="E1191" s="344"/>
      <c r="F1191" s="394"/>
    </row>
    <row r="1192" spans="2:6">
      <c r="B1192" s="63"/>
      <c r="C1192" s="82"/>
      <c r="D1192" s="306"/>
      <c r="E1192" s="344"/>
      <c r="F1192" s="394"/>
    </row>
    <row r="1193" spans="2:6">
      <c r="B1193" s="63"/>
      <c r="C1193" s="82"/>
      <c r="D1193" s="306"/>
      <c r="E1193" s="344"/>
      <c r="F1193" s="394"/>
    </row>
    <row r="1194" spans="2:6">
      <c r="B1194" s="63"/>
      <c r="C1194" s="82"/>
      <c r="D1194" s="306"/>
      <c r="E1194" s="344"/>
      <c r="F1194" s="394"/>
    </row>
    <row r="1195" spans="2:6">
      <c r="B1195" s="63"/>
      <c r="C1195" s="82"/>
      <c r="D1195" s="306"/>
      <c r="E1195" s="344"/>
      <c r="F1195" s="394"/>
    </row>
    <row r="1196" spans="2:6">
      <c r="B1196" s="63"/>
      <c r="C1196" s="82"/>
      <c r="D1196" s="306"/>
      <c r="E1196" s="344"/>
      <c r="F1196" s="394"/>
    </row>
    <row r="1197" spans="2:6">
      <c r="B1197" s="63"/>
      <c r="C1197" s="82"/>
      <c r="D1197" s="306"/>
      <c r="E1197" s="344"/>
      <c r="F1197" s="394"/>
    </row>
    <row r="1198" spans="2:6">
      <c r="B1198" s="63"/>
      <c r="C1198" s="82"/>
      <c r="D1198" s="306"/>
      <c r="E1198" s="344"/>
      <c r="F1198" s="394"/>
    </row>
    <row r="1199" spans="2:6">
      <c r="B1199" s="63"/>
      <c r="C1199" s="82"/>
      <c r="D1199" s="306"/>
      <c r="E1199" s="344"/>
      <c r="F1199" s="394"/>
    </row>
    <row r="1200" spans="2:6">
      <c r="B1200" s="63"/>
      <c r="C1200" s="82"/>
      <c r="D1200" s="306"/>
      <c r="E1200" s="344"/>
      <c r="F1200" s="394"/>
    </row>
    <row r="1201" spans="2:6">
      <c r="B1201" s="63"/>
      <c r="C1201" s="82"/>
      <c r="D1201" s="306"/>
      <c r="E1201" s="344"/>
      <c r="F1201" s="394"/>
    </row>
    <row r="1202" spans="2:6">
      <c r="B1202" s="63"/>
      <c r="C1202" s="82"/>
      <c r="D1202" s="306"/>
      <c r="E1202" s="344"/>
      <c r="F1202" s="394"/>
    </row>
    <row r="1203" spans="2:6">
      <c r="B1203" s="63"/>
      <c r="C1203" s="82"/>
      <c r="D1203" s="306"/>
      <c r="E1203" s="344"/>
      <c r="F1203" s="394"/>
    </row>
    <row r="1204" spans="2:6">
      <c r="B1204" s="63"/>
      <c r="C1204" s="82"/>
      <c r="D1204" s="306"/>
      <c r="E1204" s="344"/>
      <c r="F1204" s="394"/>
    </row>
    <row r="1205" spans="2:6">
      <c r="B1205" s="63"/>
      <c r="C1205" s="82"/>
      <c r="D1205" s="306"/>
      <c r="E1205" s="344"/>
      <c r="F1205" s="394"/>
    </row>
    <row r="1206" spans="2:6">
      <c r="B1206" s="63"/>
      <c r="C1206" s="82"/>
      <c r="D1206" s="306"/>
      <c r="E1206" s="344"/>
      <c r="F1206" s="394"/>
    </row>
    <row r="1207" spans="2:6">
      <c r="B1207" s="63"/>
      <c r="C1207" s="82"/>
      <c r="D1207" s="306"/>
      <c r="E1207" s="344"/>
      <c r="F1207" s="394"/>
    </row>
    <row r="1208" spans="2:6">
      <c r="B1208" s="63"/>
      <c r="C1208" s="82"/>
      <c r="D1208" s="306"/>
      <c r="E1208" s="344"/>
      <c r="F1208" s="394"/>
    </row>
    <row r="1209" spans="2:6">
      <c r="B1209" s="63"/>
      <c r="C1209" s="82"/>
      <c r="D1209" s="306"/>
      <c r="E1209" s="344"/>
      <c r="F1209" s="394"/>
    </row>
    <row r="1210" spans="2:6">
      <c r="B1210" s="63"/>
      <c r="C1210" s="82"/>
      <c r="D1210" s="306"/>
      <c r="E1210" s="344"/>
      <c r="F1210" s="394"/>
    </row>
    <row r="1211" spans="2:6">
      <c r="B1211" s="63"/>
      <c r="C1211" s="82"/>
      <c r="D1211" s="306"/>
      <c r="E1211" s="344"/>
      <c r="F1211" s="394"/>
    </row>
    <row r="1212" spans="2:6">
      <c r="B1212" s="63"/>
      <c r="C1212" s="82"/>
      <c r="D1212" s="306"/>
      <c r="E1212" s="344"/>
      <c r="F1212" s="394"/>
    </row>
    <row r="1213" spans="2:6">
      <c r="B1213" s="63"/>
      <c r="C1213" s="82"/>
      <c r="D1213" s="306"/>
      <c r="E1213" s="344"/>
      <c r="F1213" s="394"/>
    </row>
    <row r="1214" spans="2:6">
      <c r="B1214" s="63"/>
      <c r="C1214" s="82"/>
      <c r="D1214" s="306"/>
      <c r="E1214" s="344"/>
      <c r="F1214" s="394"/>
    </row>
    <row r="1215" spans="2:6">
      <c r="B1215" s="63"/>
      <c r="C1215" s="82"/>
      <c r="D1215" s="306"/>
      <c r="E1215" s="344"/>
      <c r="F1215" s="394"/>
    </row>
    <row r="1216" spans="2:6">
      <c r="B1216" s="63"/>
      <c r="C1216" s="82"/>
      <c r="D1216" s="306"/>
      <c r="E1216" s="344"/>
      <c r="F1216" s="394"/>
    </row>
    <row r="1217" spans="2:6">
      <c r="B1217" s="63"/>
      <c r="C1217" s="82"/>
      <c r="D1217" s="306"/>
      <c r="E1217" s="344"/>
      <c r="F1217" s="394"/>
    </row>
    <row r="1218" spans="2:6">
      <c r="B1218" s="63"/>
      <c r="C1218" s="82"/>
      <c r="D1218" s="306"/>
      <c r="E1218" s="344"/>
      <c r="F1218" s="394"/>
    </row>
    <row r="1219" spans="2:6">
      <c r="B1219" s="63"/>
      <c r="C1219" s="82"/>
      <c r="D1219" s="306"/>
      <c r="E1219" s="344"/>
      <c r="F1219" s="394"/>
    </row>
    <row r="1220" spans="2:6">
      <c r="B1220" s="63"/>
      <c r="C1220" s="82"/>
      <c r="D1220" s="306"/>
      <c r="E1220" s="344"/>
      <c r="F1220" s="394"/>
    </row>
    <row r="1221" spans="2:6">
      <c r="B1221" s="63"/>
      <c r="C1221" s="82"/>
      <c r="D1221" s="306"/>
      <c r="E1221" s="344"/>
      <c r="F1221" s="394"/>
    </row>
    <row r="1222" spans="2:6">
      <c r="B1222" s="63"/>
      <c r="C1222" s="82"/>
      <c r="D1222" s="306"/>
      <c r="E1222" s="344"/>
      <c r="F1222" s="394"/>
    </row>
    <row r="1223" spans="2:6">
      <c r="B1223" s="63"/>
      <c r="C1223" s="82"/>
      <c r="D1223" s="306"/>
      <c r="E1223" s="344"/>
      <c r="F1223" s="394"/>
    </row>
    <row r="1224" spans="2:6">
      <c r="B1224" s="63"/>
      <c r="C1224" s="82"/>
      <c r="D1224" s="306"/>
      <c r="E1224" s="344"/>
      <c r="F1224" s="394"/>
    </row>
    <row r="1225" spans="2:6">
      <c r="B1225" s="63"/>
      <c r="C1225" s="82"/>
      <c r="D1225" s="306"/>
      <c r="E1225" s="344"/>
      <c r="F1225" s="394"/>
    </row>
    <row r="1226" spans="2:6">
      <c r="B1226" s="63"/>
      <c r="C1226" s="82"/>
      <c r="D1226" s="306"/>
      <c r="E1226" s="344"/>
      <c r="F1226" s="394"/>
    </row>
    <row r="1227" spans="2:6">
      <c r="B1227" s="63"/>
      <c r="C1227" s="82"/>
      <c r="D1227" s="306"/>
      <c r="E1227" s="344"/>
      <c r="F1227" s="394"/>
    </row>
    <row r="1228" spans="2:6">
      <c r="B1228" s="63"/>
      <c r="C1228" s="82"/>
      <c r="D1228" s="306"/>
      <c r="E1228" s="344"/>
      <c r="F1228" s="394"/>
    </row>
    <row r="1229" spans="2:6">
      <c r="B1229" s="63"/>
      <c r="C1229" s="82"/>
      <c r="D1229" s="306"/>
      <c r="E1229" s="344"/>
      <c r="F1229" s="394"/>
    </row>
    <row r="1230" spans="2:6">
      <c r="B1230" s="63"/>
      <c r="C1230" s="82"/>
      <c r="D1230" s="306"/>
      <c r="E1230" s="344"/>
      <c r="F1230" s="394"/>
    </row>
    <row r="1231" spans="2:6">
      <c r="B1231" s="63"/>
      <c r="C1231" s="82"/>
      <c r="D1231" s="306"/>
      <c r="E1231" s="344"/>
      <c r="F1231" s="394"/>
    </row>
    <row r="1232" spans="2:6">
      <c r="B1232" s="63"/>
      <c r="C1232" s="82"/>
      <c r="D1232" s="306"/>
      <c r="E1232" s="344"/>
      <c r="F1232" s="394"/>
    </row>
    <row r="1233" spans="2:6">
      <c r="B1233" s="63"/>
      <c r="C1233" s="82"/>
      <c r="D1233" s="306"/>
      <c r="E1233" s="344"/>
      <c r="F1233" s="394"/>
    </row>
    <row r="1234" spans="2:6">
      <c r="B1234" s="63"/>
      <c r="C1234" s="82"/>
      <c r="D1234" s="306"/>
      <c r="E1234" s="344"/>
      <c r="F1234" s="394"/>
    </row>
    <row r="1235" spans="2:6">
      <c r="B1235" s="63"/>
      <c r="C1235" s="82"/>
      <c r="D1235" s="306"/>
      <c r="E1235" s="344"/>
      <c r="F1235" s="394"/>
    </row>
    <row r="1236" spans="2:6">
      <c r="B1236" s="63"/>
      <c r="C1236" s="82"/>
      <c r="D1236" s="306"/>
      <c r="E1236" s="344"/>
      <c r="F1236" s="394"/>
    </row>
    <row r="1237" spans="2:6">
      <c r="B1237" s="63"/>
      <c r="C1237" s="82"/>
      <c r="D1237" s="306"/>
      <c r="E1237" s="344"/>
      <c r="F1237" s="394"/>
    </row>
    <row r="1238" spans="2:6">
      <c r="B1238" s="63"/>
      <c r="C1238" s="82"/>
      <c r="D1238" s="306"/>
      <c r="E1238" s="344"/>
      <c r="F1238" s="394"/>
    </row>
    <row r="1239" spans="2:6">
      <c r="B1239" s="63"/>
      <c r="C1239" s="82"/>
      <c r="D1239" s="306"/>
      <c r="E1239" s="344"/>
      <c r="F1239" s="394"/>
    </row>
    <row r="1240" spans="2:6">
      <c r="B1240" s="63"/>
      <c r="C1240" s="82"/>
      <c r="D1240" s="306"/>
      <c r="E1240" s="344"/>
      <c r="F1240" s="394"/>
    </row>
    <row r="1241" spans="2:6">
      <c r="B1241" s="63"/>
      <c r="C1241" s="82"/>
      <c r="D1241" s="306"/>
      <c r="E1241" s="344"/>
      <c r="F1241" s="394"/>
    </row>
    <row r="1242" spans="2:6">
      <c r="B1242" s="63"/>
      <c r="C1242" s="82"/>
      <c r="D1242" s="306"/>
      <c r="E1242" s="344"/>
      <c r="F1242" s="394"/>
    </row>
    <row r="1243" spans="2:6">
      <c r="B1243" s="63"/>
      <c r="C1243" s="82"/>
      <c r="D1243" s="306"/>
      <c r="E1243" s="344"/>
      <c r="F1243" s="394"/>
    </row>
    <row r="1244" spans="2:6">
      <c r="B1244" s="63"/>
      <c r="C1244" s="82"/>
      <c r="D1244" s="306"/>
      <c r="E1244" s="344"/>
      <c r="F1244" s="394"/>
    </row>
    <row r="1245" spans="2:6">
      <c r="B1245" s="63"/>
      <c r="C1245" s="82"/>
      <c r="D1245" s="306"/>
      <c r="E1245" s="344"/>
      <c r="F1245" s="394"/>
    </row>
    <row r="1246" spans="2:6">
      <c r="B1246" s="63"/>
      <c r="C1246" s="82"/>
      <c r="D1246" s="306"/>
      <c r="E1246" s="344"/>
      <c r="F1246" s="394"/>
    </row>
    <row r="1247" spans="2:6">
      <c r="B1247" s="63"/>
      <c r="C1247" s="82"/>
      <c r="D1247" s="306"/>
      <c r="E1247" s="344"/>
      <c r="F1247" s="394"/>
    </row>
    <row r="1248" spans="2:6">
      <c r="B1248" s="63"/>
      <c r="C1248" s="82"/>
      <c r="D1248" s="306"/>
      <c r="E1248" s="344"/>
      <c r="F1248" s="394"/>
    </row>
    <row r="1249" spans="2:6">
      <c r="B1249" s="63"/>
      <c r="C1249" s="82"/>
      <c r="D1249" s="306"/>
      <c r="E1249" s="344"/>
      <c r="F1249" s="394"/>
    </row>
    <row r="1250" spans="2:6">
      <c r="B1250" s="63"/>
      <c r="C1250" s="82"/>
      <c r="D1250" s="306"/>
      <c r="E1250" s="344"/>
      <c r="F1250" s="394"/>
    </row>
    <row r="1251" spans="2:6">
      <c r="B1251" s="63"/>
      <c r="C1251" s="82"/>
      <c r="D1251" s="306"/>
      <c r="E1251" s="344"/>
      <c r="F1251" s="394"/>
    </row>
    <row r="1252" spans="2:6">
      <c r="B1252" s="63"/>
      <c r="C1252" s="82"/>
      <c r="D1252" s="306"/>
      <c r="E1252" s="344"/>
      <c r="F1252" s="394"/>
    </row>
    <row r="1253" spans="2:6">
      <c r="B1253" s="63"/>
      <c r="C1253" s="82"/>
      <c r="D1253" s="306"/>
      <c r="E1253" s="344"/>
      <c r="F1253" s="394"/>
    </row>
    <row r="1254" spans="2:6">
      <c r="B1254" s="63"/>
      <c r="C1254" s="82"/>
      <c r="D1254" s="306"/>
      <c r="E1254" s="344"/>
      <c r="F1254" s="394"/>
    </row>
    <row r="1255" spans="2:6">
      <c r="B1255" s="63"/>
      <c r="C1255" s="82"/>
      <c r="D1255" s="306"/>
      <c r="E1255" s="344"/>
      <c r="F1255" s="394"/>
    </row>
    <row r="1256" spans="2:6">
      <c r="B1256" s="63"/>
      <c r="C1256" s="82"/>
      <c r="D1256" s="306"/>
      <c r="E1256" s="344"/>
      <c r="F1256" s="394"/>
    </row>
    <row r="1257" spans="2:6">
      <c r="B1257" s="63"/>
      <c r="C1257" s="82"/>
      <c r="D1257" s="306"/>
      <c r="E1257" s="344"/>
      <c r="F1257" s="394"/>
    </row>
    <row r="1258" spans="2:6">
      <c r="B1258" s="63"/>
      <c r="C1258" s="82"/>
      <c r="D1258" s="306"/>
      <c r="E1258" s="344"/>
      <c r="F1258" s="394"/>
    </row>
    <row r="1259" spans="2:6">
      <c r="B1259" s="63"/>
      <c r="C1259" s="82"/>
      <c r="D1259" s="306"/>
      <c r="E1259" s="344"/>
      <c r="F1259" s="394"/>
    </row>
    <row r="1260" spans="2:6">
      <c r="B1260" s="63"/>
      <c r="C1260" s="82"/>
      <c r="D1260" s="306"/>
      <c r="E1260" s="344"/>
      <c r="F1260" s="394"/>
    </row>
    <row r="1261" spans="2:6">
      <c r="B1261" s="63"/>
      <c r="C1261" s="82"/>
      <c r="D1261" s="306"/>
      <c r="E1261" s="344"/>
      <c r="F1261" s="394"/>
    </row>
    <row r="1262" spans="2:6">
      <c r="B1262" s="63"/>
      <c r="C1262" s="82"/>
      <c r="D1262" s="306"/>
      <c r="E1262" s="344"/>
      <c r="F1262" s="394"/>
    </row>
    <row r="1263" spans="2:6">
      <c r="B1263" s="63"/>
      <c r="C1263" s="82"/>
      <c r="D1263" s="306"/>
      <c r="E1263" s="344"/>
      <c r="F1263" s="394"/>
    </row>
    <row r="1264" spans="2:6">
      <c r="B1264" s="63"/>
      <c r="C1264" s="82"/>
      <c r="D1264" s="306"/>
      <c r="E1264" s="344"/>
      <c r="F1264" s="394"/>
    </row>
    <row r="1265" spans="2:6">
      <c r="B1265" s="63"/>
      <c r="C1265" s="82"/>
      <c r="D1265" s="306"/>
      <c r="E1265" s="344"/>
      <c r="F1265" s="394"/>
    </row>
    <row r="1266" spans="2:6">
      <c r="B1266" s="63"/>
      <c r="C1266" s="82"/>
      <c r="D1266" s="306"/>
      <c r="E1266" s="344"/>
      <c r="F1266" s="394"/>
    </row>
    <row r="1267" spans="2:6">
      <c r="B1267" s="63"/>
      <c r="C1267" s="82"/>
      <c r="D1267" s="306"/>
      <c r="E1267" s="344"/>
      <c r="F1267" s="394"/>
    </row>
    <row r="1268" spans="2:6">
      <c r="B1268" s="63"/>
      <c r="C1268" s="82"/>
      <c r="D1268" s="306"/>
      <c r="E1268" s="344"/>
      <c r="F1268" s="394"/>
    </row>
    <row r="1269" spans="2:6">
      <c r="B1269" s="63"/>
      <c r="C1269" s="82"/>
      <c r="D1269" s="306"/>
      <c r="E1269" s="344"/>
      <c r="F1269" s="394"/>
    </row>
    <row r="1270" spans="2:6">
      <c r="B1270" s="63"/>
      <c r="C1270" s="82"/>
      <c r="D1270" s="306"/>
      <c r="E1270" s="344"/>
      <c r="F1270" s="394"/>
    </row>
    <row r="1271" spans="2:6">
      <c r="B1271" s="63"/>
      <c r="C1271" s="82"/>
      <c r="D1271" s="306"/>
      <c r="E1271" s="344"/>
      <c r="F1271" s="394"/>
    </row>
    <row r="1272" spans="2:6">
      <c r="B1272" s="63"/>
      <c r="C1272" s="82"/>
      <c r="D1272" s="306"/>
      <c r="E1272" s="344"/>
      <c r="F1272" s="394"/>
    </row>
    <row r="1273" spans="2:6">
      <c r="B1273" s="63"/>
      <c r="C1273" s="82"/>
      <c r="D1273" s="306"/>
      <c r="E1273" s="344"/>
      <c r="F1273" s="394"/>
    </row>
    <row r="1274" spans="2:6">
      <c r="B1274" s="63"/>
      <c r="C1274" s="82"/>
      <c r="D1274" s="306"/>
      <c r="E1274" s="344"/>
      <c r="F1274" s="394"/>
    </row>
    <row r="1275" spans="2:6">
      <c r="B1275" s="63"/>
      <c r="C1275" s="82"/>
      <c r="D1275" s="306"/>
      <c r="E1275" s="344"/>
      <c r="F1275" s="394"/>
    </row>
    <row r="1276" spans="2:6">
      <c r="B1276" s="63"/>
      <c r="C1276" s="82"/>
      <c r="D1276" s="306"/>
      <c r="E1276" s="344"/>
      <c r="F1276" s="394"/>
    </row>
    <row r="1277" spans="2:6">
      <c r="B1277" s="63"/>
      <c r="C1277" s="82"/>
      <c r="D1277" s="306"/>
      <c r="E1277" s="344"/>
      <c r="F1277" s="394"/>
    </row>
    <row r="1278" spans="2:6">
      <c r="B1278" s="63"/>
      <c r="C1278" s="82"/>
      <c r="D1278" s="306"/>
      <c r="E1278" s="344"/>
      <c r="F1278" s="394"/>
    </row>
    <row r="1279" spans="2:6">
      <c r="B1279" s="63"/>
      <c r="C1279" s="82"/>
      <c r="D1279" s="306"/>
      <c r="E1279" s="344"/>
      <c r="F1279" s="394"/>
    </row>
    <row r="1280" spans="2:6">
      <c r="B1280" s="63"/>
      <c r="C1280" s="82"/>
      <c r="D1280" s="306"/>
      <c r="E1280" s="344"/>
      <c r="F1280" s="394"/>
    </row>
    <row r="1281" spans="2:6">
      <c r="B1281" s="63"/>
      <c r="C1281" s="82"/>
      <c r="D1281" s="306"/>
      <c r="E1281" s="344"/>
      <c r="F1281" s="394"/>
    </row>
    <row r="1282" spans="2:6">
      <c r="B1282" s="63"/>
      <c r="C1282" s="82"/>
      <c r="D1282" s="306"/>
      <c r="E1282" s="344"/>
      <c r="F1282" s="394"/>
    </row>
    <row r="1283" spans="2:6">
      <c r="B1283" s="63"/>
      <c r="C1283" s="82"/>
      <c r="D1283" s="306"/>
      <c r="E1283" s="344"/>
      <c r="F1283" s="394"/>
    </row>
    <row r="1284" spans="2:6">
      <c r="B1284" s="63"/>
      <c r="C1284" s="82"/>
      <c r="D1284" s="306"/>
      <c r="E1284" s="344"/>
      <c r="F1284" s="394"/>
    </row>
    <row r="1285" spans="2:6">
      <c r="B1285" s="63"/>
      <c r="C1285" s="82"/>
      <c r="D1285" s="306"/>
      <c r="E1285" s="344"/>
      <c r="F1285" s="394"/>
    </row>
    <row r="1286" spans="2:6">
      <c r="B1286" s="63"/>
      <c r="C1286" s="82"/>
      <c r="D1286" s="306"/>
      <c r="E1286" s="344"/>
      <c r="F1286" s="394"/>
    </row>
    <row r="1287" spans="2:6">
      <c r="B1287" s="63"/>
      <c r="C1287" s="82"/>
      <c r="D1287" s="306"/>
      <c r="E1287" s="344"/>
      <c r="F1287" s="394"/>
    </row>
    <row r="1288" spans="2:6">
      <c r="B1288" s="63"/>
      <c r="C1288" s="82"/>
      <c r="D1288" s="306"/>
      <c r="E1288" s="344"/>
      <c r="F1288" s="394"/>
    </row>
    <row r="1289" spans="2:6">
      <c r="B1289" s="63"/>
      <c r="C1289" s="82"/>
      <c r="D1289" s="306"/>
      <c r="E1289" s="344"/>
      <c r="F1289" s="394"/>
    </row>
    <row r="1290" spans="2:6">
      <c r="B1290" s="63"/>
      <c r="C1290" s="82"/>
      <c r="D1290" s="306"/>
      <c r="E1290" s="344"/>
      <c r="F1290" s="394"/>
    </row>
    <row r="1291" spans="2:6">
      <c r="B1291" s="63"/>
      <c r="C1291" s="82"/>
      <c r="D1291" s="306"/>
      <c r="E1291" s="344"/>
      <c r="F1291" s="394"/>
    </row>
    <row r="1292" spans="2:6">
      <c r="B1292" s="63"/>
      <c r="C1292" s="82"/>
      <c r="D1292" s="306"/>
      <c r="E1292" s="344"/>
      <c r="F1292" s="394"/>
    </row>
    <row r="1293" spans="2:6">
      <c r="B1293" s="63"/>
      <c r="C1293" s="82"/>
      <c r="D1293" s="306"/>
      <c r="E1293" s="344"/>
      <c r="F1293" s="394"/>
    </row>
    <row r="1294" spans="2:6">
      <c r="B1294" s="63"/>
      <c r="C1294" s="82"/>
      <c r="D1294" s="306"/>
      <c r="E1294" s="344"/>
      <c r="F1294" s="394"/>
    </row>
    <row r="1295" spans="2:6">
      <c r="B1295" s="63"/>
      <c r="C1295" s="82"/>
      <c r="D1295" s="306"/>
      <c r="E1295" s="344"/>
      <c r="F1295" s="394"/>
    </row>
    <row r="1296" spans="2:6">
      <c r="B1296" s="63"/>
      <c r="C1296" s="82"/>
      <c r="D1296" s="306"/>
      <c r="E1296" s="344"/>
      <c r="F1296" s="394"/>
    </row>
    <row r="1297" spans="2:6">
      <c r="B1297" s="63"/>
      <c r="C1297" s="82"/>
      <c r="D1297" s="306"/>
      <c r="E1297" s="344"/>
      <c r="F1297" s="394"/>
    </row>
    <row r="1298" spans="2:6">
      <c r="B1298" s="63"/>
      <c r="C1298" s="82"/>
      <c r="D1298" s="306"/>
      <c r="E1298" s="344"/>
      <c r="F1298" s="394"/>
    </row>
    <row r="1299" spans="2:6">
      <c r="B1299" s="63"/>
      <c r="C1299" s="82"/>
      <c r="D1299" s="306"/>
      <c r="E1299" s="344"/>
      <c r="F1299" s="394"/>
    </row>
    <row r="1300" spans="2:6">
      <c r="B1300" s="63"/>
      <c r="C1300" s="82"/>
      <c r="D1300" s="306"/>
      <c r="E1300" s="344"/>
      <c r="F1300" s="394"/>
    </row>
    <row r="1301" spans="2:6">
      <c r="B1301" s="63"/>
      <c r="C1301" s="82"/>
      <c r="D1301" s="306"/>
      <c r="E1301" s="344"/>
      <c r="F1301" s="394"/>
    </row>
    <row r="1302" spans="2:6">
      <c r="B1302" s="63"/>
      <c r="C1302" s="82"/>
      <c r="D1302" s="306"/>
      <c r="E1302" s="344"/>
      <c r="F1302" s="394"/>
    </row>
    <row r="1303" spans="2:6">
      <c r="B1303" s="63"/>
      <c r="C1303" s="82"/>
      <c r="D1303" s="306"/>
      <c r="E1303" s="344"/>
      <c r="F1303" s="394"/>
    </row>
    <row r="1304" spans="2:6">
      <c r="B1304" s="63"/>
      <c r="C1304" s="82"/>
      <c r="D1304" s="306"/>
      <c r="E1304" s="344"/>
      <c r="F1304" s="394"/>
    </row>
    <row r="1305" spans="2:6">
      <c r="B1305" s="63"/>
      <c r="C1305" s="82"/>
      <c r="D1305" s="306"/>
      <c r="E1305" s="344"/>
      <c r="F1305" s="394"/>
    </row>
    <row r="1306" spans="2:6">
      <c r="B1306" s="63"/>
      <c r="C1306" s="82"/>
      <c r="D1306" s="306"/>
      <c r="E1306" s="344"/>
      <c r="F1306" s="394"/>
    </row>
    <row r="1307" spans="2:6">
      <c r="B1307" s="63"/>
      <c r="C1307" s="82"/>
      <c r="D1307" s="306"/>
      <c r="E1307" s="344"/>
      <c r="F1307" s="394"/>
    </row>
    <row r="1308" spans="2:6">
      <c r="B1308" s="63"/>
      <c r="C1308" s="82"/>
      <c r="D1308" s="306"/>
      <c r="E1308" s="344"/>
      <c r="F1308" s="394"/>
    </row>
    <row r="1309" spans="2:6">
      <c r="B1309" s="63"/>
      <c r="C1309" s="82"/>
      <c r="D1309" s="306"/>
      <c r="E1309" s="344"/>
      <c r="F1309" s="394"/>
    </row>
    <row r="1310" spans="2:6">
      <c r="B1310" s="63"/>
      <c r="C1310" s="82"/>
      <c r="D1310" s="306"/>
      <c r="E1310" s="344"/>
      <c r="F1310" s="394"/>
    </row>
    <row r="1311" spans="2:6">
      <c r="B1311" s="63"/>
      <c r="C1311" s="82"/>
      <c r="D1311" s="306"/>
      <c r="E1311" s="344"/>
      <c r="F1311" s="394"/>
    </row>
    <row r="1312" spans="2:6">
      <c r="B1312" s="63"/>
      <c r="C1312" s="82"/>
      <c r="D1312" s="306"/>
      <c r="E1312" s="344"/>
      <c r="F1312" s="394"/>
    </row>
    <row r="1313" spans="2:6">
      <c r="B1313" s="63"/>
      <c r="C1313" s="82"/>
      <c r="D1313" s="306"/>
      <c r="E1313" s="344"/>
      <c r="F1313" s="394"/>
    </row>
    <row r="1314" spans="2:6">
      <c r="B1314" s="63"/>
      <c r="C1314" s="82"/>
      <c r="D1314" s="306"/>
      <c r="E1314" s="344"/>
      <c r="F1314" s="394"/>
    </row>
    <row r="1315" spans="2:6">
      <c r="B1315" s="63"/>
      <c r="C1315" s="82"/>
      <c r="D1315" s="306"/>
      <c r="E1315" s="344"/>
      <c r="F1315" s="394"/>
    </row>
    <row r="1316" spans="2:6">
      <c r="B1316" s="63"/>
      <c r="C1316" s="82"/>
      <c r="D1316" s="306"/>
      <c r="E1316" s="344"/>
      <c r="F1316" s="394"/>
    </row>
    <row r="1317" spans="2:6">
      <c r="B1317" s="63"/>
      <c r="C1317" s="82"/>
      <c r="D1317" s="306"/>
      <c r="E1317" s="344"/>
      <c r="F1317" s="394"/>
    </row>
    <row r="1318" spans="2:6">
      <c r="B1318" s="63"/>
      <c r="C1318" s="82"/>
      <c r="D1318" s="306"/>
      <c r="E1318" s="344"/>
      <c r="F1318" s="394"/>
    </row>
    <row r="1319" spans="2:6">
      <c r="B1319" s="63"/>
      <c r="C1319" s="82"/>
      <c r="D1319" s="306"/>
      <c r="E1319" s="344"/>
      <c r="F1319" s="394"/>
    </row>
    <row r="1320" spans="2:6">
      <c r="B1320" s="63"/>
      <c r="C1320" s="82"/>
      <c r="D1320" s="306"/>
      <c r="E1320" s="344"/>
      <c r="F1320" s="394"/>
    </row>
    <row r="1321" spans="2:6">
      <c r="B1321" s="63"/>
      <c r="C1321" s="82"/>
      <c r="D1321" s="306"/>
      <c r="E1321" s="344"/>
      <c r="F1321" s="394"/>
    </row>
    <row r="1322" spans="2:6">
      <c r="B1322" s="63"/>
      <c r="C1322" s="82"/>
      <c r="D1322" s="306"/>
      <c r="E1322" s="344"/>
      <c r="F1322" s="394"/>
    </row>
    <row r="1323" spans="2:6">
      <c r="B1323" s="63"/>
      <c r="C1323" s="82"/>
      <c r="D1323" s="306"/>
      <c r="E1323" s="344"/>
      <c r="F1323" s="394"/>
    </row>
    <row r="1324" spans="2:6">
      <c r="B1324" s="63"/>
      <c r="C1324" s="82"/>
      <c r="D1324" s="306"/>
      <c r="E1324" s="344"/>
      <c r="F1324" s="394"/>
    </row>
    <row r="1325" spans="2:6">
      <c r="B1325" s="63"/>
      <c r="C1325" s="82"/>
      <c r="D1325" s="306"/>
      <c r="E1325" s="344"/>
      <c r="F1325" s="394"/>
    </row>
    <row r="1326" spans="2:6">
      <c r="B1326" s="63"/>
      <c r="C1326" s="82"/>
      <c r="D1326" s="306"/>
      <c r="E1326" s="344"/>
      <c r="F1326" s="394"/>
    </row>
    <row r="1327" spans="2:6">
      <c r="B1327" s="63"/>
      <c r="C1327" s="82"/>
      <c r="D1327" s="306"/>
      <c r="E1327" s="344"/>
      <c r="F1327" s="394"/>
    </row>
    <row r="1328" spans="2:6">
      <c r="B1328" s="63"/>
      <c r="C1328" s="82"/>
      <c r="D1328" s="306"/>
      <c r="E1328" s="344"/>
      <c r="F1328" s="394"/>
    </row>
    <row r="1329" spans="2:6">
      <c r="B1329" s="63"/>
      <c r="C1329" s="82"/>
      <c r="D1329" s="306"/>
      <c r="E1329" s="344"/>
      <c r="F1329" s="394"/>
    </row>
    <row r="1330" spans="2:6">
      <c r="B1330" s="63"/>
      <c r="C1330" s="82"/>
      <c r="D1330" s="306"/>
      <c r="E1330" s="344"/>
      <c r="F1330" s="394"/>
    </row>
    <row r="1331" spans="2:6">
      <c r="B1331" s="63"/>
      <c r="C1331" s="82"/>
      <c r="D1331" s="306"/>
      <c r="E1331" s="344"/>
      <c r="F1331" s="394"/>
    </row>
    <row r="1332" spans="2:6">
      <c r="B1332" s="63"/>
      <c r="C1332" s="82"/>
      <c r="D1332" s="306"/>
      <c r="E1332" s="344"/>
      <c r="F1332" s="394"/>
    </row>
    <row r="1333" spans="2:6">
      <c r="B1333" s="63"/>
      <c r="C1333" s="82"/>
      <c r="D1333" s="306"/>
      <c r="E1333" s="344"/>
      <c r="F1333" s="394"/>
    </row>
    <row r="1334" spans="2:6">
      <c r="B1334" s="63"/>
      <c r="C1334" s="82"/>
      <c r="D1334" s="306"/>
      <c r="E1334" s="344"/>
      <c r="F1334" s="394"/>
    </row>
    <row r="1335" spans="2:6">
      <c r="B1335" s="63"/>
      <c r="C1335" s="82"/>
      <c r="D1335" s="306"/>
      <c r="E1335" s="344"/>
      <c r="F1335" s="394"/>
    </row>
    <row r="1336" spans="2:6">
      <c r="B1336" s="63"/>
      <c r="C1336" s="82"/>
      <c r="D1336" s="306"/>
      <c r="E1336" s="344"/>
      <c r="F1336" s="394"/>
    </row>
    <row r="1337" spans="2:6">
      <c r="B1337" s="63"/>
      <c r="C1337" s="82"/>
      <c r="D1337" s="306"/>
      <c r="E1337" s="344"/>
      <c r="F1337" s="394"/>
    </row>
    <row r="1338" spans="2:6">
      <c r="B1338" s="63"/>
      <c r="C1338" s="82"/>
      <c r="D1338" s="306"/>
      <c r="E1338" s="344"/>
      <c r="F1338" s="394"/>
    </row>
    <row r="1339" spans="2:6">
      <c r="B1339" s="63"/>
      <c r="C1339" s="82"/>
      <c r="D1339" s="306"/>
      <c r="E1339" s="344"/>
      <c r="F1339" s="394"/>
    </row>
    <row r="1340" spans="2:6">
      <c r="B1340" s="63"/>
      <c r="C1340" s="82"/>
      <c r="D1340" s="306"/>
      <c r="E1340" s="344"/>
      <c r="F1340" s="394"/>
    </row>
    <row r="1341" spans="2:6">
      <c r="B1341" s="63"/>
      <c r="C1341" s="82"/>
      <c r="D1341" s="306"/>
      <c r="E1341" s="344"/>
      <c r="F1341" s="394"/>
    </row>
    <row r="1342" spans="2:6">
      <c r="B1342" s="63"/>
      <c r="C1342" s="82"/>
      <c r="D1342" s="306"/>
      <c r="E1342" s="344"/>
      <c r="F1342" s="394"/>
    </row>
    <row r="1343" spans="2:6">
      <c r="B1343" s="63"/>
      <c r="C1343" s="82"/>
      <c r="D1343" s="306"/>
      <c r="E1343" s="344"/>
      <c r="F1343" s="394"/>
    </row>
    <row r="1344" spans="2:6">
      <c r="B1344" s="63"/>
      <c r="C1344" s="82"/>
      <c r="D1344" s="306"/>
      <c r="E1344" s="344"/>
      <c r="F1344" s="394"/>
    </row>
    <row r="1345" spans="2:6">
      <c r="B1345" s="63"/>
      <c r="C1345" s="82"/>
      <c r="D1345" s="306"/>
      <c r="E1345" s="344"/>
      <c r="F1345" s="394"/>
    </row>
    <row r="1346" spans="2:6">
      <c r="B1346" s="63"/>
      <c r="C1346" s="82"/>
      <c r="D1346" s="306"/>
      <c r="E1346" s="344"/>
      <c r="F1346" s="394"/>
    </row>
    <row r="1347" spans="2:6">
      <c r="B1347" s="63"/>
      <c r="C1347" s="82"/>
      <c r="D1347" s="306"/>
      <c r="E1347" s="344"/>
      <c r="F1347" s="394"/>
    </row>
    <row r="1348" spans="2:6">
      <c r="B1348" s="63"/>
      <c r="C1348" s="82"/>
      <c r="D1348" s="306"/>
      <c r="E1348" s="344"/>
      <c r="F1348" s="394"/>
    </row>
    <row r="1349" spans="2:6">
      <c r="B1349" s="63"/>
      <c r="C1349" s="82"/>
      <c r="D1349" s="306"/>
      <c r="E1349" s="344"/>
      <c r="F1349" s="394"/>
    </row>
    <row r="1350" spans="2:6">
      <c r="B1350" s="63"/>
      <c r="C1350" s="82"/>
      <c r="D1350" s="306"/>
      <c r="E1350" s="344"/>
      <c r="F1350" s="394"/>
    </row>
    <row r="1351" spans="2:6">
      <c r="B1351" s="63"/>
      <c r="C1351" s="82"/>
      <c r="D1351" s="306"/>
      <c r="E1351" s="344"/>
      <c r="F1351" s="394"/>
    </row>
    <row r="1352" spans="2:6">
      <c r="B1352" s="63"/>
      <c r="C1352" s="82"/>
      <c r="D1352" s="306"/>
      <c r="E1352" s="344"/>
      <c r="F1352" s="394"/>
    </row>
    <row r="1353" spans="2:6">
      <c r="B1353" s="63"/>
      <c r="C1353" s="82"/>
      <c r="D1353" s="306"/>
      <c r="E1353" s="344"/>
      <c r="F1353" s="394"/>
    </row>
    <row r="1354" spans="2:6">
      <c r="B1354" s="63"/>
      <c r="C1354" s="82"/>
      <c r="D1354" s="306"/>
      <c r="E1354" s="344"/>
      <c r="F1354" s="394"/>
    </row>
    <row r="1355" spans="2:6">
      <c r="B1355" s="63"/>
      <c r="C1355" s="82"/>
      <c r="D1355" s="306"/>
      <c r="E1355" s="344"/>
      <c r="F1355" s="394"/>
    </row>
    <row r="1356" spans="2:6">
      <c r="B1356" s="63"/>
      <c r="C1356" s="82"/>
      <c r="D1356" s="306"/>
      <c r="E1356" s="344"/>
      <c r="F1356" s="394"/>
    </row>
    <row r="1357" spans="2:6">
      <c r="B1357" s="63"/>
      <c r="C1357" s="82"/>
      <c r="D1357" s="306"/>
      <c r="E1357" s="344"/>
      <c r="F1357" s="394"/>
    </row>
    <row r="1358" spans="2:6">
      <c r="B1358" s="63"/>
      <c r="C1358" s="82"/>
      <c r="D1358" s="306"/>
      <c r="E1358" s="344"/>
      <c r="F1358" s="394"/>
    </row>
    <row r="1359" spans="2:6">
      <c r="B1359" s="63"/>
      <c r="C1359" s="82"/>
      <c r="D1359" s="306"/>
      <c r="E1359" s="344"/>
      <c r="F1359" s="394"/>
    </row>
    <row r="1360" spans="2:6">
      <c r="B1360" s="63"/>
      <c r="C1360" s="82"/>
      <c r="D1360" s="306"/>
      <c r="E1360" s="344"/>
      <c r="F1360" s="394"/>
    </row>
    <row r="1361" spans="2:6">
      <c r="B1361" s="63"/>
      <c r="C1361" s="82"/>
      <c r="D1361" s="306"/>
      <c r="E1361" s="344"/>
      <c r="F1361" s="394"/>
    </row>
    <row r="1362" spans="2:6">
      <c r="B1362" s="63"/>
      <c r="C1362" s="82"/>
      <c r="D1362" s="306"/>
      <c r="E1362" s="344"/>
      <c r="F1362" s="394"/>
    </row>
    <row r="1363" spans="2:6">
      <c r="B1363" s="63"/>
      <c r="C1363" s="82"/>
      <c r="D1363" s="306"/>
      <c r="E1363" s="344"/>
      <c r="F1363" s="394"/>
    </row>
    <row r="1364" spans="2:6">
      <c r="B1364" s="63"/>
      <c r="C1364" s="82"/>
      <c r="D1364" s="306"/>
      <c r="E1364" s="344"/>
      <c r="F1364" s="394"/>
    </row>
    <row r="1365" spans="2:6">
      <c r="B1365" s="63"/>
      <c r="C1365" s="82"/>
      <c r="D1365" s="306"/>
      <c r="E1365" s="344"/>
      <c r="F1365" s="394"/>
    </row>
    <row r="1366" spans="2:6">
      <c r="B1366" s="63"/>
      <c r="C1366" s="82"/>
      <c r="D1366" s="306"/>
      <c r="E1366" s="344"/>
      <c r="F1366" s="394"/>
    </row>
    <row r="1367" spans="2:6">
      <c r="B1367" s="63"/>
      <c r="C1367" s="82"/>
      <c r="D1367" s="306"/>
      <c r="E1367" s="344"/>
      <c r="F1367" s="394"/>
    </row>
    <row r="1368" spans="2:6">
      <c r="B1368" s="63"/>
      <c r="C1368" s="82"/>
      <c r="D1368" s="306"/>
      <c r="E1368" s="344"/>
      <c r="F1368" s="394"/>
    </row>
    <row r="1369" spans="2:6">
      <c r="B1369" s="63"/>
      <c r="C1369" s="82"/>
      <c r="D1369" s="306"/>
      <c r="E1369" s="344"/>
      <c r="F1369" s="394"/>
    </row>
    <row r="1370" spans="2:6">
      <c r="B1370" s="63"/>
      <c r="C1370" s="82"/>
      <c r="D1370" s="306"/>
      <c r="E1370" s="344"/>
      <c r="F1370" s="394"/>
    </row>
    <row r="1371" spans="2:6">
      <c r="B1371" s="63"/>
      <c r="C1371" s="82"/>
      <c r="D1371" s="306"/>
      <c r="E1371" s="344"/>
      <c r="F1371" s="394"/>
    </row>
    <row r="1372" spans="2:6">
      <c r="B1372" s="63"/>
      <c r="C1372" s="82"/>
      <c r="D1372" s="306"/>
      <c r="E1372" s="344"/>
      <c r="F1372" s="394"/>
    </row>
    <row r="1373" spans="2:6">
      <c r="B1373" s="63"/>
      <c r="C1373" s="82"/>
      <c r="D1373" s="306"/>
      <c r="E1373" s="344"/>
      <c r="F1373" s="394"/>
    </row>
    <row r="1374" spans="2:6">
      <c r="B1374" s="63"/>
      <c r="C1374" s="82"/>
      <c r="D1374" s="306"/>
      <c r="E1374" s="344"/>
      <c r="F1374" s="394"/>
    </row>
    <row r="1375" spans="2:6">
      <c r="B1375" s="63"/>
      <c r="C1375" s="82"/>
      <c r="D1375" s="306"/>
      <c r="E1375" s="344"/>
      <c r="F1375" s="394"/>
    </row>
    <row r="1376" spans="2:6">
      <c r="B1376" s="63"/>
      <c r="C1376" s="82"/>
      <c r="D1376" s="306"/>
      <c r="E1376" s="344"/>
      <c r="F1376" s="394"/>
    </row>
    <row r="1377" spans="2:6">
      <c r="B1377" s="63"/>
      <c r="C1377" s="82"/>
      <c r="D1377" s="306"/>
      <c r="E1377" s="344"/>
      <c r="F1377" s="394"/>
    </row>
    <row r="1378" spans="2:6">
      <c r="B1378" s="63"/>
      <c r="C1378" s="82"/>
      <c r="D1378" s="306"/>
      <c r="E1378" s="344"/>
      <c r="F1378" s="394"/>
    </row>
    <row r="1379" spans="2:6">
      <c r="B1379" s="63"/>
      <c r="C1379" s="82"/>
      <c r="D1379" s="306"/>
      <c r="E1379" s="344"/>
      <c r="F1379" s="394"/>
    </row>
    <row r="1380" spans="2:6">
      <c r="B1380" s="63"/>
      <c r="C1380" s="82"/>
      <c r="D1380" s="306"/>
      <c r="E1380" s="344"/>
      <c r="F1380" s="394"/>
    </row>
    <row r="1381" spans="2:6">
      <c r="B1381" s="63"/>
      <c r="C1381" s="82"/>
      <c r="D1381" s="306"/>
      <c r="E1381" s="344"/>
      <c r="F1381" s="394"/>
    </row>
    <row r="1382" spans="2:6">
      <c r="B1382" s="63"/>
      <c r="C1382" s="82"/>
      <c r="D1382" s="306"/>
      <c r="E1382" s="344"/>
      <c r="F1382" s="394"/>
    </row>
    <row r="1383" spans="2:6">
      <c r="B1383" s="63"/>
      <c r="C1383" s="82"/>
      <c r="D1383" s="306"/>
      <c r="E1383" s="344"/>
      <c r="F1383" s="394"/>
    </row>
    <row r="1384" spans="2:6">
      <c r="B1384" s="63"/>
      <c r="C1384" s="82"/>
      <c r="D1384" s="306"/>
      <c r="E1384" s="344"/>
      <c r="F1384" s="394"/>
    </row>
    <row r="1385" spans="2:6">
      <c r="B1385" s="63"/>
      <c r="C1385" s="82"/>
      <c r="D1385" s="306"/>
      <c r="E1385" s="344"/>
      <c r="F1385" s="394"/>
    </row>
    <row r="1386" spans="2:6">
      <c r="B1386" s="63"/>
      <c r="C1386" s="82"/>
      <c r="D1386" s="306"/>
      <c r="E1386" s="344"/>
      <c r="F1386" s="394"/>
    </row>
    <row r="1387" spans="2:6">
      <c r="B1387" s="63"/>
      <c r="C1387" s="82"/>
      <c r="D1387" s="306"/>
      <c r="E1387" s="344"/>
      <c r="F1387" s="394"/>
    </row>
    <row r="1388" spans="2:6">
      <c r="B1388" s="63"/>
      <c r="C1388" s="82"/>
      <c r="D1388" s="306"/>
      <c r="E1388" s="344"/>
      <c r="F1388" s="394"/>
    </row>
    <row r="1389" spans="2:6">
      <c r="B1389" s="63"/>
      <c r="C1389" s="82"/>
      <c r="D1389" s="306"/>
      <c r="E1389" s="344"/>
      <c r="F1389" s="394"/>
    </row>
    <row r="1390" spans="2:6">
      <c r="B1390" s="63"/>
      <c r="C1390" s="82"/>
      <c r="D1390" s="306"/>
      <c r="E1390" s="344"/>
      <c r="F1390" s="394"/>
    </row>
    <row r="1391" spans="2:6">
      <c r="B1391" s="63"/>
      <c r="C1391" s="82"/>
      <c r="D1391" s="306"/>
      <c r="E1391" s="344"/>
      <c r="F1391" s="394"/>
    </row>
    <row r="1392" spans="2:6">
      <c r="B1392" s="63"/>
      <c r="C1392" s="82"/>
      <c r="D1392" s="306"/>
      <c r="E1392" s="344"/>
      <c r="F1392" s="394"/>
    </row>
    <row r="1393" spans="2:6">
      <c r="B1393" s="63"/>
      <c r="C1393" s="82"/>
      <c r="D1393" s="306"/>
      <c r="E1393" s="344"/>
      <c r="F1393" s="394"/>
    </row>
    <row r="1394" spans="2:6">
      <c r="B1394" s="63"/>
      <c r="C1394" s="82"/>
      <c r="D1394" s="306"/>
      <c r="E1394" s="344"/>
      <c r="F1394" s="394"/>
    </row>
    <row r="1395" spans="2:6">
      <c r="B1395" s="63"/>
      <c r="C1395" s="82"/>
      <c r="D1395" s="306"/>
      <c r="E1395" s="344"/>
      <c r="F1395" s="394"/>
    </row>
    <row r="1396" spans="2:6">
      <c r="B1396" s="63"/>
      <c r="C1396" s="82"/>
      <c r="D1396" s="306"/>
      <c r="E1396" s="344"/>
      <c r="F1396" s="394"/>
    </row>
    <row r="1397" spans="2:6">
      <c r="B1397" s="63"/>
      <c r="C1397" s="82"/>
      <c r="D1397" s="306"/>
      <c r="E1397" s="344"/>
      <c r="F1397" s="394"/>
    </row>
    <row r="1398" spans="2:6">
      <c r="B1398" s="63"/>
      <c r="C1398" s="82"/>
      <c r="D1398" s="306"/>
      <c r="E1398" s="344"/>
      <c r="F1398" s="394"/>
    </row>
    <row r="1399" spans="2:6">
      <c r="B1399" s="63"/>
      <c r="C1399" s="82"/>
      <c r="D1399" s="306"/>
      <c r="E1399" s="344"/>
      <c r="F1399" s="394"/>
    </row>
    <row r="1400" spans="2:6">
      <c r="B1400" s="63"/>
      <c r="C1400" s="82"/>
      <c r="D1400" s="306"/>
      <c r="E1400" s="344"/>
      <c r="F1400" s="394"/>
    </row>
    <row r="1401" spans="2:6">
      <c r="B1401" s="63"/>
      <c r="C1401" s="82"/>
      <c r="D1401" s="306"/>
      <c r="E1401" s="344"/>
      <c r="F1401" s="394"/>
    </row>
    <row r="1402" spans="2:6">
      <c r="B1402" s="63"/>
      <c r="C1402" s="82"/>
      <c r="D1402" s="306"/>
      <c r="E1402" s="344"/>
      <c r="F1402" s="394"/>
    </row>
    <row r="1403" spans="2:6">
      <c r="B1403" s="63"/>
      <c r="C1403" s="82"/>
      <c r="D1403" s="306"/>
      <c r="E1403" s="344"/>
      <c r="F1403" s="394"/>
    </row>
    <row r="1404" spans="2:6">
      <c r="B1404" s="63"/>
      <c r="C1404" s="82"/>
      <c r="D1404" s="306"/>
      <c r="E1404" s="344"/>
      <c r="F1404" s="394"/>
    </row>
    <row r="1405" spans="2:6">
      <c r="B1405" s="63"/>
      <c r="C1405" s="82"/>
      <c r="D1405" s="306"/>
      <c r="E1405" s="344"/>
      <c r="F1405" s="394"/>
    </row>
    <row r="1406" spans="2:6">
      <c r="B1406" s="63"/>
      <c r="C1406" s="82"/>
      <c r="D1406" s="306"/>
      <c r="E1406" s="344"/>
      <c r="F1406" s="394"/>
    </row>
    <row r="1407" spans="2:6">
      <c r="B1407" s="63"/>
      <c r="C1407" s="82"/>
      <c r="D1407" s="306"/>
      <c r="E1407" s="344"/>
      <c r="F1407" s="394"/>
    </row>
    <row r="1408" spans="2:6">
      <c r="B1408" s="63"/>
      <c r="C1408" s="82"/>
      <c r="D1408" s="306"/>
      <c r="E1408" s="344"/>
      <c r="F1408" s="394"/>
    </row>
    <row r="1409" spans="2:6">
      <c r="B1409" s="63"/>
      <c r="C1409" s="82"/>
      <c r="D1409" s="306"/>
      <c r="E1409" s="344"/>
      <c r="F1409" s="394"/>
    </row>
    <row r="1410" spans="2:6">
      <c r="B1410" s="63"/>
      <c r="C1410" s="82"/>
      <c r="D1410" s="306"/>
      <c r="E1410" s="344"/>
      <c r="F1410" s="394"/>
    </row>
    <row r="1411" spans="2:6">
      <c r="B1411" s="63"/>
      <c r="C1411" s="82"/>
      <c r="D1411" s="306"/>
      <c r="E1411" s="344"/>
      <c r="F1411" s="394"/>
    </row>
    <row r="1412" spans="2:6">
      <c r="B1412" s="63"/>
      <c r="C1412" s="82"/>
      <c r="D1412" s="306"/>
      <c r="E1412" s="344"/>
      <c r="F1412" s="394"/>
    </row>
    <row r="1413" spans="2:6">
      <c r="B1413" s="63"/>
      <c r="C1413" s="82"/>
      <c r="D1413" s="306"/>
      <c r="E1413" s="344"/>
      <c r="F1413" s="394"/>
    </row>
    <row r="1414" spans="2:6">
      <c r="B1414" s="63"/>
      <c r="C1414" s="82"/>
      <c r="D1414" s="306"/>
      <c r="E1414" s="344"/>
      <c r="F1414" s="394"/>
    </row>
    <row r="1415" spans="2:6">
      <c r="B1415" s="63"/>
      <c r="C1415" s="82"/>
      <c r="D1415" s="306"/>
      <c r="E1415" s="344"/>
      <c r="F1415" s="394"/>
    </row>
    <row r="1416" spans="2:6">
      <c r="B1416" s="63"/>
      <c r="C1416" s="82"/>
      <c r="D1416" s="306"/>
      <c r="E1416" s="344"/>
      <c r="F1416" s="394"/>
    </row>
    <row r="1417" spans="2:6">
      <c r="B1417" s="63"/>
      <c r="C1417" s="82"/>
      <c r="D1417" s="306"/>
      <c r="E1417" s="344"/>
      <c r="F1417" s="394"/>
    </row>
    <row r="1418" spans="2:6">
      <c r="B1418" s="63"/>
      <c r="C1418" s="82"/>
      <c r="D1418" s="306"/>
      <c r="E1418" s="344"/>
      <c r="F1418" s="394"/>
    </row>
    <row r="1419" spans="2:6">
      <c r="B1419" s="63"/>
      <c r="C1419" s="82"/>
      <c r="D1419" s="306"/>
      <c r="E1419" s="344"/>
      <c r="F1419" s="394"/>
    </row>
    <row r="1420" spans="2:6">
      <c r="B1420" s="63"/>
      <c r="C1420" s="82"/>
      <c r="D1420" s="306"/>
      <c r="E1420" s="344"/>
      <c r="F1420" s="394"/>
    </row>
    <row r="1421" spans="2:6">
      <c r="B1421" s="63"/>
      <c r="C1421" s="82"/>
      <c r="D1421" s="306"/>
      <c r="E1421" s="344"/>
      <c r="F1421" s="394"/>
    </row>
    <row r="1422" spans="2:6">
      <c r="B1422" s="63"/>
      <c r="C1422" s="82"/>
      <c r="D1422" s="306"/>
      <c r="E1422" s="344"/>
      <c r="F1422" s="394"/>
    </row>
    <row r="1423" spans="2:6">
      <c r="B1423" s="63"/>
      <c r="C1423" s="82"/>
      <c r="D1423" s="306"/>
      <c r="E1423" s="344"/>
      <c r="F1423" s="394"/>
    </row>
    <row r="1424" spans="2:6">
      <c r="B1424" s="63"/>
      <c r="C1424" s="82"/>
      <c r="D1424" s="306"/>
      <c r="E1424" s="344"/>
      <c r="F1424" s="394"/>
    </row>
    <row r="1425" spans="2:6">
      <c r="B1425" s="63"/>
      <c r="C1425" s="82"/>
      <c r="D1425" s="306"/>
      <c r="E1425" s="344"/>
      <c r="F1425" s="394"/>
    </row>
    <row r="1426" spans="2:6">
      <c r="B1426" s="63"/>
      <c r="C1426" s="82"/>
      <c r="D1426" s="306"/>
      <c r="E1426" s="344"/>
      <c r="F1426" s="394"/>
    </row>
    <row r="1427" spans="2:6">
      <c r="B1427" s="63"/>
      <c r="C1427" s="82"/>
      <c r="D1427" s="306"/>
      <c r="E1427" s="344"/>
      <c r="F1427" s="394"/>
    </row>
    <row r="1428" spans="2:6">
      <c r="B1428" s="63"/>
      <c r="C1428" s="82"/>
      <c r="D1428" s="306"/>
      <c r="E1428" s="344"/>
      <c r="F1428" s="394"/>
    </row>
    <row r="1429" spans="2:6">
      <c r="B1429" s="63"/>
      <c r="C1429" s="82"/>
      <c r="D1429" s="306"/>
      <c r="E1429" s="344"/>
      <c r="F1429" s="394"/>
    </row>
    <row r="1430" spans="2:6">
      <c r="B1430" s="63"/>
      <c r="C1430" s="82"/>
      <c r="D1430" s="306"/>
      <c r="E1430" s="344"/>
      <c r="F1430" s="394"/>
    </row>
    <row r="1431" spans="2:6">
      <c r="B1431" s="63"/>
      <c r="C1431" s="82"/>
      <c r="D1431" s="306"/>
      <c r="E1431" s="344"/>
      <c r="F1431" s="394"/>
    </row>
    <row r="1432" spans="2:6">
      <c r="B1432" s="63"/>
      <c r="C1432" s="82"/>
      <c r="D1432" s="306"/>
      <c r="E1432" s="344"/>
      <c r="F1432" s="394"/>
    </row>
    <row r="1433" spans="2:6">
      <c r="B1433" s="63"/>
      <c r="C1433" s="82"/>
      <c r="D1433" s="306"/>
      <c r="E1433" s="344"/>
      <c r="F1433" s="394"/>
    </row>
    <row r="1434" spans="2:6">
      <c r="B1434" s="63"/>
      <c r="C1434" s="82"/>
      <c r="D1434" s="306"/>
      <c r="E1434" s="344"/>
      <c r="F1434" s="394"/>
    </row>
    <row r="1435" spans="2:6">
      <c r="B1435" s="63"/>
      <c r="C1435" s="82"/>
      <c r="D1435" s="306"/>
      <c r="E1435" s="344"/>
      <c r="F1435" s="394"/>
    </row>
    <row r="1436" spans="2:6">
      <c r="B1436" s="63"/>
      <c r="C1436" s="82"/>
      <c r="D1436" s="306"/>
      <c r="E1436" s="344"/>
      <c r="F1436" s="394"/>
    </row>
    <row r="1437" spans="2:6">
      <c r="B1437" s="63"/>
      <c r="C1437" s="82"/>
      <c r="D1437" s="306"/>
      <c r="E1437" s="344"/>
      <c r="F1437" s="394"/>
    </row>
    <row r="1438" spans="2:6">
      <c r="B1438" s="63"/>
      <c r="C1438" s="82"/>
      <c r="D1438" s="306"/>
      <c r="E1438" s="344"/>
      <c r="F1438" s="394"/>
    </row>
    <row r="1439" spans="2:6">
      <c r="B1439" s="63"/>
      <c r="C1439" s="82"/>
      <c r="D1439" s="306"/>
      <c r="E1439" s="344"/>
      <c r="F1439" s="394"/>
    </row>
    <row r="1440" spans="2:6">
      <c r="B1440" s="63"/>
      <c r="C1440" s="82"/>
      <c r="D1440" s="306"/>
      <c r="E1440" s="344"/>
      <c r="F1440" s="394"/>
    </row>
    <row r="1441" spans="2:6">
      <c r="B1441" s="63"/>
      <c r="C1441" s="82"/>
      <c r="D1441" s="306"/>
      <c r="E1441" s="344"/>
      <c r="F1441" s="394"/>
    </row>
    <row r="1442" spans="2:6">
      <c r="B1442" s="63"/>
      <c r="C1442" s="82"/>
      <c r="D1442" s="306"/>
      <c r="E1442" s="344"/>
      <c r="F1442" s="394"/>
    </row>
    <row r="1443" spans="2:6">
      <c r="B1443" s="63"/>
      <c r="C1443" s="82"/>
      <c r="D1443" s="306"/>
      <c r="E1443" s="344"/>
      <c r="F1443" s="394"/>
    </row>
    <row r="1444" spans="2:6">
      <c r="B1444" s="63"/>
      <c r="C1444" s="82"/>
      <c r="D1444" s="306"/>
      <c r="E1444" s="344"/>
      <c r="F1444" s="394"/>
    </row>
    <row r="1445" spans="2:6">
      <c r="B1445" s="63"/>
      <c r="C1445" s="82"/>
      <c r="D1445" s="306"/>
      <c r="E1445" s="344"/>
      <c r="F1445" s="394"/>
    </row>
    <row r="1446" spans="2:6">
      <c r="B1446" s="63"/>
      <c r="C1446" s="82"/>
      <c r="D1446" s="306"/>
      <c r="E1446" s="344"/>
      <c r="F1446" s="394"/>
    </row>
    <row r="1447" spans="2:6">
      <c r="B1447" s="63"/>
      <c r="C1447" s="82"/>
      <c r="D1447" s="306"/>
      <c r="E1447" s="344"/>
      <c r="F1447" s="394"/>
    </row>
    <row r="1448" spans="2:6">
      <c r="B1448" s="63"/>
      <c r="C1448" s="82"/>
      <c r="D1448" s="306"/>
      <c r="E1448" s="344"/>
      <c r="F1448" s="394"/>
    </row>
    <row r="1449" spans="2:6">
      <c r="B1449" s="63"/>
      <c r="C1449" s="82"/>
      <c r="D1449" s="306"/>
      <c r="E1449" s="344"/>
      <c r="F1449" s="394"/>
    </row>
    <row r="1450" spans="2:6">
      <c r="B1450" s="63"/>
      <c r="C1450" s="82"/>
      <c r="D1450" s="306"/>
      <c r="E1450" s="344"/>
      <c r="F1450" s="394"/>
    </row>
    <row r="1451" spans="2:6">
      <c r="B1451" s="63"/>
      <c r="C1451" s="82"/>
      <c r="D1451" s="306"/>
      <c r="E1451" s="344"/>
      <c r="F1451" s="394"/>
    </row>
    <row r="1452" spans="2:6">
      <c r="B1452" s="63"/>
      <c r="C1452" s="82"/>
      <c r="D1452" s="306"/>
      <c r="E1452" s="344"/>
      <c r="F1452" s="394"/>
    </row>
    <row r="1453" spans="2:6">
      <c r="B1453" s="63"/>
      <c r="C1453" s="82"/>
      <c r="D1453" s="306"/>
      <c r="E1453" s="344"/>
      <c r="F1453" s="394"/>
    </row>
    <row r="1454" spans="2:6">
      <c r="B1454" s="63"/>
      <c r="C1454" s="82"/>
      <c r="D1454" s="306"/>
      <c r="E1454" s="344"/>
      <c r="F1454" s="394"/>
    </row>
    <row r="1455" spans="2:6">
      <c r="B1455" s="63"/>
      <c r="C1455" s="82"/>
      <c r="D1455" s="306"/>
      <c r="E1455" s="344"/>
      <c r="F1455" s="394"/>
    </row>
    <row r="1456" spans="2:6">
      <c r="B1456" s="63"/>
      <c r="C1456" s="82"/>
      <c r="D1456" s="306"/>
      <c r="E1456" s="344"/>
      <c r="F1456" s="394"/>
    </row>
    <row r="1457" spans="2:6">
      <c r="B1457" s="63"/>
      <c r="C1457" s="82"/>
      <c r="D1457" s="306"/>
      <c r="E1457" s="344"/>
      <c r="F1457" s="394"/>
    </row>
    <row r="1458" spans="2:6">
      <c r="B1458" s="63"/>
      <c r="C1458" s="82"/>
      <c r="D1458" s="306"/>
      <c r="E1458" s="344"/>
      <c r="F1458" s="394"/>
    </row>
    <row r="1459" spans="2:6">
      <c r="B1459" s="63"/>
      <c r="C1459" s="82"/>
      <c r="D1459" s="306"/>
      <c r="E1459" s="344"/>
      <c r="F1459" s="394"/>
    </row>
    <row r="1460" spans="2:6">
      <c r="B1460" s="63"/>
      <c r="C1460" s="82"/>
      <c r="D1460" s="306"/>
      <c r="E1460" s="344"/>
      <c r="F1460" s="394"/>
    </row>
    <row r="1461" spans="2:6">
      <c r="B1461" s="63"/>
      <c r="C1461" s="82"/>
      <c r="D1461" s="306"/>
      <c r="E1461" s="344"/>
      <c r="F1461" s="394"/>
    </row>
    <row r="1462" spans="2:6">
      <c r="B1462" s="63"/>
      <c r="C1462" s="82"/>
      <c r="D1462" s="306"/>
      <c r="E1462" s="344"/>
      <c r="F1462" s="394"/>
    </row>
    <row r="1463" spans="2:6">
      <c r="B1463" s="63"/>
      <c r="C1463" s="82"/>
      <c r="D1463" s="306"/>
      <c r="E1463" s="344"/>
      <c r="F1463" s="394"/>
    </row>
    <row r="1464" spans="2:6">
      <c r="B1464" s="63"/>
      <c r="C1464" s="82"/>
      <c r="D1464" s="306"/>
      <c r="E1464" s="344"/>
      <c r="F1464" s="394"/>
    </row>
    <row r="1465" spans="2:6">
      <c r="B1465" s="63"/>
      <c r="C1465" s="82"/>
      <c r="D1465" s="306"/>
      <c r="E1465" s="344"/>
      <c r="F1465" s="394"/>
    </row>
    <row r="1466" spans="2:6">
      <c r="B1466" s="63"/>
      <c r="C1466" s="82"/>
      <c r="D1466" s="306"/>
      <c r="E1466" s="344"/>
      <c r="F1466" s="394"/>
    </row>
    <row r="1467" spans="2:6">
      <c r="B1467" s="63"/>
      <c r="C1467" s="82"/>
      <c r="D1467" s="306"/>
      <c r="E1467" s="344"/>
      <c r="F1467" s="394"/>
    </row>
    <row r="1468" spans="2:6">
      <c r="B1468" s="63"/>
      <c r="C1468" s="82"/>
      <c r="D1468" s="306"/>
      <c r="E1468" s="344"/>
      <c r="F1468" s="394"/>
    </row>
    <row r="1469" spans="2:6">
      <c r="B1469" s="63"/>
      <c r="C1469" s="82"/>
      <c r="D1469" s="306"/>
      <c r="E1469" s="344"/>
      <c r="F1469" s="394"/>
    </row>
    <row r="1470" spans="2:6">
      <c r="B1470" s="63"/>
      <c r="C1470" s="82"/>
      <c r="D1470" s="306"/>
      <c r="E1470" s="344"/>
      <c r="F1470" s="394"/>
    </row>
    <row r="1471" spans="2:6">
      <c r="B1471" s="63"/>
      <c r="C1471" s="82"/>
      <c r="D1471" s="306"/>
      <c r="E1471" s="344"/>
      <c r="F1471" s="394"/>
    </row>
    <row r="1472" spans="2:6">
      <c r="B1472" s="63"/>
      <c r="C1472" s="82"/>
      <c r="D1472" s="306"/>
      <c r="E1472" s="344"/>
      <c r="F1472" s="394"/>
    </row>
    <row r="1473" spans="2:6">
      <c r="B1473" s="63"/>
      <c r="C1473" s="82"/>
      <c r="D1473" s="306"/>
      <c r="E1473" s="344"/>
      <c r="F1473" s="394"/>
    </row>
    <row r="1474" spans="2:6">
      <c r="B1474" s="63"/>
      <c r="C1474" s="82"/>
      <c r="D1474" s="306"/>
      <c r="E1474" s="344"/>
      <c r="F1474" s="394"/>
    </row>
    <row r="1475" spans="2:6">
      <c r="B1475" s="63"/>
      <c r="C1475" s="82"/>
      <c r="D1475" s="306"/>
      <c r="E1475" s="344"/>
      <c r="F1475" s="394"/>
    </row>
    <row r="1476" spans="2:6">
      <c r="B1476" s="63"/>
      <c r="C1476" s="82"/>
      <c r="D1476" s="306"/>
      <c r="E1476" s="344"/>
      <c r="F1476" s="394"/>
    </row>
    <row r="1477" spans="2:6">
      <c r="B1477" s="63"/>
      <c r="C1477" s="82"/>
      <c r="D1477" s="306"/>
      <c r="E1477" s="344"/>
      <c r="F1477" s="394"/>
    </row>
    <row r="1478" spans="2:6">
      <c r="B1478" s="63"/>
      <c r="C1478" s="82"/>
      <c r="D1478" s="306"/>
      <c r="E1478" s="344"/>
      <c r="F1478" s="394"/>
    </row>
    <row r="1479" spans="2:6">
      <c r="B1479" s="63"/>
      <c r="C1479" s="82"/>
      <c r="D1479" s="306"/>
      <c r="E1479" s="344"/>
      <c r="F1479" s="394"/>
    </row>
    <row r="1480" spans="2:6">
      <c r="B1480" s="63"/>
      <c r="C1480" s="82"/>
      <c r="D1480" s="306"/>
      <c r="E1480" s="344"/>
      <c r="F1480" s="394"/>
    </row>
    <row r="1481" spans="2:6">
      <c r="B1481" s="63"/>
      <c r="C1481" s="82"/>
      <c r="D1481" s="306"/>
      <c r="E1481" s="344"/>
      <c r="F1481" s="394"/>
    </row>
    <row r="1482" spans="2:6">
      <c r="B1482" s="63"/>
      <c r="C1482" s="82"/>
      <c r="D1482" s="306"/>
      <c r="E1482" s="344"/>
      <c r="F1482" s="394"/>
    </row>
    <row r="1483" spans="2:6">
      <c r="B1483" s="63"/>
      <c r="C1483" s="82"/>
      <c r="D1483" s="306"/>
      <c r="E1483" s="344"/>
      <c r="F1483" s="394"/>
    </row>
    <row r="1484" spans="2:6">
      <c r="B1484" s="63"/>
      <c r="C1484" s="82"/>
      <c r="D1484" s="306"/>
      <c r="E1484" s="344"/>
      <c r="F1484" s="394"/>
    </row>
    <row r="1485" spans="2:6">
      <c r="B1485" s="63"/>
      <c r="C1485" s="82"/>
      <c r="D1485" s="306"/>
      <c r="E1485" s="344"/>
      <c r="F1485" s="394"/>
    </row>
    <row r="1486" spans="2:6">
      <c r="B1486" s="63"/>
      <c r="C1486" s="82"/>
      <c r="D1486" s="306"/>
      <c r="E1486" s="344"/>
      <c r="F1486" s="394"/>
    </row>
    <row r="1487" spans="2:6">
      <c r="B1487" s="63"/>
      <c r="C1487" s="82"/>
      <c r="D1487" s="306"/>
      <c r="E1487" s="344"/>
      <c r="F1487" s="394"/>
    </row>
    <row r="1488" spans="2:6">
      <c r="B1488" s="63"/>
      <c r="C1488" s="82"/>
      <c r="D1488" s="306"/>
      <c r="E1488" s="344"/>
      <c r="F1488" s="394"/>
    </row>
    <row r="1489" spans="2:6">
      <c r="B1489" s="63"/>
      <c r="C1489" s="82"/>
      <c r="D1489" s="306"/>
      <c r="E1489" s="344"/>
      <c r="F1489" s="394"/>
    </row>
    <row r="1490" spans="2:6">
      <c r="B1490" s="63"/>
      <c r="C1490" s="82"/>
      <c r="D1490" s="306"/>
      <c r="E1490" s="344"/>
      <c r="F1490" s="394"/>
    </row>
    <row r="1491" spans="2:6">
      <c r="B1491" s="63"/>
      <c r="C1491" s="82"/>
      <c r="D1491" s="306"/>
      <c r="E1491" s="344"/>
      <c r="F1491" s="394"/>
    </row>
    <row r="1492" spans="2:6">
      <c r="B1492" s="63"/>
      <c r="C1492" s="82"/>
      <c r="D1492" s="306"/>
      <c r="E1492" s="344"/>
      <c r="F1492" s="394"/>
    </row>
    <row r="1493" spans="2:6">
      <c r="B1493" s="63"/>
      <c r="C1493" s="82"/>
      <c r="D1493" s="306"/>
      <c r="E1493" s="344"/>
      <c r="F1493" s="394"/>
    </row>
    <row r="1494" spans="2:6">
      <c r="B1494" s="63"/>
      <c r="C1494" s="82"/>
      <c r="D1494" s="306"/>
      <c r="E1494" s="344"/>
      <c r="F1494" s="394"/>
    </row>
    <row r="1495" spans="2:6">
      <c r="B1495" s="63"/>
      <c r="C1495" s="82"/>
      <c r="D1495" s="306"/>
      <c r="E1495" s="344"/>
      <c r="F1495" s="394"/>
    </row>
    <row r="1496" spans="2:6">
      <c r="B1496" s="63"/>
      <c r="C1496" s="82"/>
      <c r="D1496" s="306"/>
      <c r="E1496" s="344"/>
      <c r="F1496" s="394"/>
    </row>
    <row r="1497" spans="2:6">
      <c r="B1497" s="63"/>
      <c r="C1497" s="82"/>
      <c r="D1497" s="306"/>
      <c r="E1497" s="344"/>
      <c r="F1497" s="394"/>
    </row>
    <row r="1498" spans="2:6">
      <c r="B1498" s="63"/>
      <c r="C1498" s="82"/>
      <c r="D1498" s="306"/>
      <c r="E1498" s="344"/>
      <c r="F1498" s="394"/>
    </row>
    <row r="1499" spans="2:6">
      <c r="B1499" s="63"/>
      <c r="C1499" s="82"/>
      <c r="D1499" s="306"/>
      <c r="E1499" s="344"/>
      <c r="F1499" s="394"/>
    </row>
    <row r="1500" spans="2:6">
      <c r="B1500" s="63"/>
      <c r="C1500" s="82"/>
      <c r="D1500" s="306"/>
      <c r="E1500" s="344"/>
      <c r="F1500" s="394"/>
    </row>
    <row r="1501" spans="2:6">
      <c r="B1501" s="63"/>
      <c r="C1501" s="82"/>
      <c r="D1501" s="306"/>
      <c r="E1501" s="344"/>
      <c r="F1501" s="394"/>
    </row>
    <row r="1502" spans="2:6">
      <c r="B1502" s="63"/>
      <c r="C1502" s="82"/>
      <c r="D1502" s="306"/>
      <c r="E1502" s="344"/>
      <c r="F1502" s="394"/>
    </row>
    <row r="1503" spans="2:6">
      <c r="B1503" s="63"/>
      <c r="C1503" s="82"/>
      <c r="D1503" s="306"/>
      <c r="E1503" s="344"/>
      <c r="F1503" s="394"/>
    </row>
    <row r="1504" spans="2:6">
      <c r="B1504" s="63"/>
      <c r="C1504" s="82"/>
      <c r="D1504" s="306"/>
      <c r="E1504" s="344"/>
      <c r="F1504" s="394"/>
    </row>
    <row r="1505" spans="2:6">
      <c r="B1505" s="63"/>
      <c r="C1505" s="82"/>
      <c r="D1505" s="306"/>
      <c r="E1505" s="344"/>
      <c r="F1505" s="394"/>
    </row>
    <row r="1506" spans="2:6">
      <c r="B1506" s="63"/>
      <c r="C1506" s="82"/>
      <c r="D1506" s="306"/>
      <c r="E1506" s="344"/>
      <c r="F1506" s="394"/>
    </row>
    <row r="1507" spans="2:6">
      <c r="B1507" s="63"/>
      <c r="C1507" s="82"/>
      <c r="D1507" s="306"/>
      <c r="E1507" s="344"/>
      <c r="F1507" s="394"/>
    </row>
    <row r="1508" spans="2:6">
      <c r="B1508" s="63"/>
      <c r="C1508" s="82"/>
      <c r="D1508" s="306"/>
      <c r="E1508" s="344"/>
      <c r="F1508" s="394"/>
    </row>
    <row r="1509" spans="2:6">
      <c r="B1509" s="63"/>
      <c r="C1509" s="82"/>
      <c r="D1509" s="306"/>
      <c r="E1509" s="344"/>
      <c r="F1509" s="394"/>
    </row>
    <row r="1510" spans="2:6">
      <c r="B1510" s="63"/>
      <c r="C1510" s="82"/>
      <c r="D1510" s="306"/>
      <c r="E1510" s="344"/>
      <c r="F1510" s="394"/>
    </row>
    <row r="1511" spans="2:6">
      <c r="B1511" s="63"/>
      <c r="C1511" s="82"/>
      <c r="D1511" s="306"/>
      <c r="E1511" s="344"/>
      <c r="F1511" s="394"/>
    </row>
    <row r="1512" spans="2:6">
      <c r="B1512" s="63"/>
      <c r="C1512" s="82"/>
      <c r="D1512" s="306"/>
      <c r="E1512" s="344"/>
      <c r="F1512" s="394"/>
    </row>
    <row r="1513" spans="2:6">
      <c r="B1513" s="63"/>
      <c r="C1513" s="82"/>
      <c r="D1513" s="306"/>
      <c r="E1513" s="344"/>
      <c r="F1513" s="394"/>
    </row>
    <row r="1514" spans="2:6">
      <c r="B1514" s="63"/>
      <c r="C1514" s="82"/>
      <c r="D1514" s="306"/>
      <c r="E1514" s="344"/>
      <c r="F1514" s="394"/>
    </row>
    <row r="1515" spans="2:6">
      <c r="B1515" s="63"/>
      <c r="C1515" s="82"/>
      <c r="D1515" s="306"/>
      <c r="E1515" s="344"/>
      <c r="F1515" s="394"/>
    </row>
    <row r="1516" spans="2:6">
      <c r="B1516" s="63"/>
      <c r="C1516" s="82"/>
      <c r="D1516" s="306"/>
      <c r="E1516" s="344"/>
      <c r="F1516" s="394"/>
    </row>
    <row r="1517" spans="2:6">
      <c r="B1517" s="63"/>
      <c r="C1517" s="82"/>
      <c r="D1517" s="306"/>
      <c r="E1517" s="344"/>
      <c r="F1517" s="394"/>
    </row>
    <row r="1518" spans="2:6">
      <c r="B1518" s="63"/>
      <c r="C1518" s="82"/>
      <c r="D1518" s="306"/>
      <c r="E1518" s="344"/>
      <c r="F1518" s="394"/>
    </row>
    <row r="1519" spans="2:6">
      <c r="B1519" s="63"/>
      <c r="C1519" s="82"/>
      <c r="D1519" s="306"/>
      <c r="E1519" s="344"/>
      <c r="F1519" s="394"/>
    </row>
    <row r="1520" spans="2:6">
      <c r="B1520" s="63"/>
      <c r="C1520" s="82"/>
      <c r="D1520" s="306"/>
      <c r="E1520" s="344"/>
      <c r="F1520" s="394"/>
    </row>
    <row r="1521" spans="2:6">
      <c r="B1521" s="63"/>
      <c r="C1521" s="82"/>
      <c r="D1521" s="306"/>
      <c r="E1521" s="344"/>
      <c r="F1521" s="394"/>
    </row>
    <row r="1522" spans="2:6">
      <c r="B1522" s="63"/>
      <c r="C1522" s="82"/>
      <c r="D1522" s="306"/>
      <c r="E1522" s="344"/>
      <c r="F1522" s="394"/>
    </row>
    <row r="1523" spans="2:6">
      <c r="B1523" s="63"/>
      <c r="C1523" s="82"/>
      <c r="D1523" s="306"/>
      <c r="E1523" s="344"/>
      <c r="F1523" s="394"/>
    </row>
    <row r="1524" spans="2:6">
      <c r="B1524" s="63"/>
      <c r="C1524" s="82"/>
      <c r="D1524" s="306"/>
      <c r="E1524" s="344"/>
      <c r="F1524" s="394"/>
    </row>
    <row r="1525" spans="2:6">
      <c r="B1525" s="63"/>
      <c r="C1525" s="82"/>
      <c r="D1525" s="306"/>
      <c r="E1525" s="344"/>
      <c r="F1525" s="394"/>
    </row>
    <row r="1526" spans="2:6">
      <c r="B1526" s="63"/>
      <c r="C1526" s="82"/>
      <c r="D1526" s="306"/>
      <c r="E1526" s="344"/>
      <c r="F1526" s="394"/>
    </row>
    <row r="1527" spans="2:6">
      <c r="B1527" s="63"/>
      <c r="C1527" s="82"/>
      <c r="D1527" s="306"/>
      <c r="E1527" s="344"/>
      <c r="F1527" s="394"/>
    </row>
    <row r="1528" spans="2:6">
      <c r="B1528" s="63"/>
      <c r="C1528" s="82"/>
      <c r="D1528" s="306"/>
      <c r="E1528" s="344"/>
      <c r="F1528" s="394"/>
    </row>
    <row r="1529" spans="2:6">
      <c r="B1529" s="63"/>
      <c r="C1529" s="82"/>
      <c r="D1529" s="306"/>
      <c r="E1529" s="344"/>
      <c r="F1529" s="394"/>
    </row>
    <row r="1530" spans="2:6">
      <c r="B1530" s="63"/>
      <c r="C1530" s="82"/>
      <c r="D1530" s="306"/>
      <c r="E1530" s="344"/>
      <c r="F1530" s="394"/>
    </row>
    <row r="1531" spans="2:6">
      <c r="B1531" s="63"/>
      <c r="C1531" s="82"/>
      <c r="D1531" s="306"/>
      <c r="E1531" s="344"/>
      <c r="F1531" s="394"/>
    </row>
    <row r="1532" spans="2:6">
      <c r="B1532" s="63"/>
      <c r="C1532" s="82"/>
      <c r="D1532" s="306"/>
      <c r="E1532" s="344"/>
      <c r="F1532" s="394"/>
    </row>
    <row r="1533" spans="2:6">
      <c r="B1533" s="63"/>
      <c r="C1533" s="82"/>
      <c r="D1533" s="306"/>
      <c r="E1533" s="344"/>
      <c r="F1533" s="394"/>
    </row>
    <row r="1534" spans="2:6">
      <c r="B1534" s="63"/>
      <c r="C1534" s="82"/>
      <c r="D1534" s="306"/>
      <c r="E1534" s="344"/>
      <c r="F1534" s="394"/>
    </row>
    <row r="1535" spans="2:6">
      <c r="B1535" s="63"/>
      <c r="C1535" s="82"/>
      <c r="D1535" s="306"/>
      <c r="E1535" s="344"/>
      <c r="F1535" s="394"/>
    </row>
    <row r="1536" spans="2:6">
      <c r="B1536" s="63"/>
      <c r="C1536" s="82"/>
      <c r="D1536" s="306"/>
      <c r="E1536" s="344"/>
      <c r="F1536" s="394"/>
    </row>
    <row r="1537" spans="2:6">
      <c r="B1537" s="63"/>
      <c r="C1537" s="82"/>
      <c r="D1537" s="306"/>
      <c r="E1537" s="344"/>
      <c r="F1537" s="394"/>
    </row>
    <row r="1538" spans="2:6">
      <c r="B1538" s="63"/>
      <c r="C1538" s="82"/>
      <c r="D1538" s="306"/>
      <c r="E1538" s="344"/>
      <c r="F1538" s="394"/>
    </row>
    <row r="1539" spans="2:6">
      <c r="B1539" s="63"/>
      <c r="C1539" s="82"/>
      <c r="D1539" s="306"/>
      <c r="E1539" s="344"/>
      <c r="F1539" s="394"/>
    </row>
    <row r="1540" spans="2:6">
      <c r="B1540" s="63"/>
      <c r="C1540" s="82"/>
      <c r="D1540" s="306"/>
      <c r="E1540" s="344"/>
      <c r="F1540" s="394"/>
    </row>
    <row r="1541" spans="2:6">
      <c r="B1541" s="63"/>
      <c r="C1541" s="82"/>
      <c r="D1541" s="306"/>
      <c r="E1541" s="344"/>
      <c r="F1541" s="394"/>
    </row>
    <row r="1542" spans="2:6">
      <c r="B1542" s="63"/>
      <c r="C1542" s="82"/>
      <c r="D1542" s="306"/>
      <c r="E1542" s="344"/>
      <c r="F1542" s="394"/>
    </row>
    <row r="1543" spans="2:6">
      <c r="B1543" s="63"/>
      <c r="C1543" s="82"/>
      <c r="D1543" s="306"/>
      <c r="E1543" s="344"/>
      <c r="F1543" s="394"/>
    </row>
    <row r="1544" spans="2:6">
      <c r="B1544" s="63"/>
      <c r="C1544" s="82"/>
      <c r="D1544" s="306"/>
      <c r="E1544" s="344"/>
      <c r="F1544" s="394"/>
    </row>
    <row r="1545" spans="2:6">
      <c r="B1545" s="63"/>
      <c r="C1545" s="82"/>
      <c r="D1545" s="306"/>
      <c r="E1545" s="344"/>
      <c r="F1545" s="394"/>
    </row>
    <row r="1546" spans="2:6">
      <c r="B1546" s="63"/>
      <c r="C1546" s="82"/>
      <c r="D1546" s="306"/>
      <c r="E1546" s="344"/>
      <c r="F1546" s="394"/>
    </row>
    <row r="1547" spans="2:6">
      <c r="B1547" s="63"/>
      <c r="C1547" s="82"/>
      <c r="D1547" s="306"/>
      <c r="E1547" s="344"/>
      <c r="F1547" s="394"/>
    </row>
    <row r="1548" spans="2:6">
      <c r="B1548" s="63"/>
      <c r="C1548" s="82"/>
      <c r="D1548" s="306"/>
      <c r="E1548" s="344"/>
      <c r="F1548" s="394"/>
    </row>
    <row r="1549" spans="2:6">
      <c r="B1549" s="63"/>
      <c r="C1549" s="82"/>
      <c r="D1549" s="306"/>
      <c r="E1549" s="344"/>
      <c r="F1549" s="394"/>
    </row>
    <row r="1550" spans="2:6">
      <c r="B1550" s="63"/>
      <c r="C1550" s="82"/>
      <c r="D1550" s="306"/>
      <c r="E1550" s="344"/>
      <c r="F1550" s="394"/>
    </row>
    <row r="1551" spans="2:6">
      <c r="B1551" s="63"/>
      <c r="C1551" s="82"/>
      <c r="D1551" s="306"/>
      <c r="E1551" s="344"/>
      <c r="F1551" s="394"/>
    </row>
    <row r="1552" spans="2:6">
      <c r="B1552" s="63"/>
      <c r="C1552" s="82"/>
      <c r="D1552" s="306"/>
      <c r="E1552" s="344"/>
      <c r="F1552" s="394"/>
    </row>
    <row r="1553" spans="2:6">
      <c r="B1553" s="63"/>
      <c r="C1553" s="82"/>
      <c r="D1553" s="306"/>
      <c r="E1553" s="344"/>
      <c r="F1553" s="394"/>
    </row>
    <row r="1554" spans="2:6">
      <c r="B1554" s="63"/>
      <c r="C1554" s="82"/>
      <c r="D1554" s="306"/>
      <c r="E1554" s="344"/>
      <c r="F1554" s="394"/>
    </row>
    <row r="1555" spans="2:6">
      <c r="B1555" s="63"/>
      <c r="C1555" s="82"/>
      <c r="D1555" s="306"/>
      <c r="E1555" s="344"/>
      <c r="F1555" s="394"/>
    </row>
    <row r="1556" spans="2:6">
      <c r="B1556" s="63"/>
      <c r="C1556" s="82"/>
      <c r="D1556" s="306"/>
      <c r="E1556" s="344"/>
      <c r="F1556" s="394"/>
    </row>
    <row r="1557" spans="2:6">
      <c r="B1557" s="63"/>
      <c r="C1557" s="82"/>
      <c r="D1557" s="306"/>
      <c r="E1557" s="344"/>
      <c r="F1557" s="394"/>
    </row>
    <row r="1558" spans="2:6">
      <c r="B1558" s="63"/>
      <c r="C1558" s="82"/>
      <c r="D1558" s="306"/>
      <c r="E1558" s="344"/>
      <c r="F1558" s="394"/>
    </row>
    <row r="1559" spans="2:6">
      <c r="B1559" s="63"/>
      <c r="C1559" s="82"/>
      <c r="D1559" s="306"/>
      <c r="E1559" s="344"/>
      <c r="F1559" s="394"/>
    </row>
    <row r="1560" spans="2:6">
      <c r="B1560" s="63"/>
      <c r="C1560" s="82"/>
      <c r="D1560" s="306"/>
      <c r="E1560" s="344"/>
      <c r="F1560" s="394"/>
    </row>
    <row r="1561" spans="2:6">
      <c r="B1561" s="63"/>
      <c r="C1561" s="82"/>
      <c r="D1561" s="306"/>
      <c r="E1561" s="344"/>
      <c r="F1561" s="394"/>
    </row>
    <row r="1562" spans="2:6">
      <c r="B1562" s="63"/>
      <c r="C1562" s="82"/>
      <c r="D1562" s="306"/>
      <c r="E1562" s="344"/>
      <c r="F1562" s="394"/>
    </row>
    <row r="1563" spans="2:6">
      <c r="B1563" s="63"/>
      <c r="C1563" s="82"/>
      <c r="D1563" s="306"/>
      <c r="E1563" s="344"/>
      <c r="F1563" s="394"/>
    </row>
    <row r="1564" spans="2:6">
      <c r="B1564" s="63"/>
      <c r="C1564" s="82"/>
      <c r="D1564" s="306"/>
      <c r="E1564" s="344"/>
      <c r="F1564" s="394"/>
    </row>
    <row r="1565" spans="2:6">
      <c r="B1565" s="63"/>
      <c r="C1565" s="82"/>
      <c r="D1565" s="306"/>
      <c r="E1565" s="344"/>
      <c r="F1565" s="394"/>
    </row>
    <row r="1566" spans="2:6">
      <c r="B1566" s="63"/>
      <c r="C1566" s="82"/>
      <c r="D1566" s="306"/>
      <c r="E1566" s="344"/>
      <c r="F1566" s="394"/>
    </row>
    <row r="1567" spans="2:6">
      <c r="B1567" s="63"/>
      <c r="C1567" s="82"/>
      <c r="D1567" s="306"/>
      <c r="E1567" s="344"/>
      <c r="F1567" s="394"/>
    </row>
    <row r="1568" spans="2:6">
      <c r="B1568" s="63"/>
      <c r="C1568" s="82"/>
      <c r="D1568" s="306"/>
      <c r="E1568" s="344"/>
      <c r="F1568" s="394"/>
    </row>
    <row r="1569" spans="2:6">
      <c r="B1569" s="63"/>
      <c r="C1569" s="82"/>
      <c r="D1569" s="306"/>
      <c r="E1569" s="344"/>
      <c r="F1569" s="394"/>
    </row>
    <row r="1570" spans="2:6">
      <c r="B1570" s="63"/>
      <c r="C1570" s="82"/>
      <c r="D1570" s="306"/>
      <c r="E1570" s="344"/>
      <c r="F1570" s="394"/>
    </row>
    <row r="1571" spans="2:6">
      <c r="B1571" s="63"/>
      <c r="C1571" s="82"/>
      <c r="D1571" s="306"/>
      <c r="E1571" s="344"/>
      <c r="F1571" s="394"/>
    </row>
    <row r="1572" spans="2:6">
      <c r="B1572" s="63"/>
      <c r="C1572" s="82"/>
      <c r="D1572" s="306"/>
      <c r="E1572" s="344"/>
      <c r="F1572" s="394"/>
    </row>
    <row r="1573" spans="2:6">
      <c r="B1573" s="63"/>
      <c r="C1573" s="82"/>
      <c r="D1573" s="306"/>
      <c r="E1573" s="344"/>
      <c r="F1573" s="394"/>
    </row>
    <row r="1574" spans="2:6">
      <c r="B1574" s="63"/>
      <c r="C1574" s="82"/>
      <c r="D1574" s="306"/>
      <c r="E1574" s="344"/>
      <c r="F1574" s="394"/>
    </row>
    <row r="1575" spans="2:6">
      <c r="B1575" s="63"/>
      <c r="C1575" s="82"/>
      <c r="D1575" s="306"/>
      <c r="E1575" s="344"/>
      <c r="F1575" s="394"/>
    </row>
    <row r="1576" spans="2:6">
      <c r="B1576" s="63"/>
      <c r="C1576" s="82"/>
      <c r="D1576" s="306"/>
      <c r="E1576" s="344"/>
      <c r="F1576" s="394"/>
    </row>
    <row r="1577" spans="2:6">
      <c r="B1577" s="63"/>
      <c r="C1577" s="82"/>
      <c r="D1577" s="306"/>
      <c r="E1577" s="344"/>
      <c r="F1577" s="394"/>
    </row>
    <row r="1578" spans="2:6">
      <c r="B1578" s="63"/>
      <c r="C1578" s="82"/>
      <c r="D1578" s="306"/>
      <c r="E1578" s="344"/>
      <c r="F1578" s="394"/>
    </row>
    <row r="1579" spans="2:6">
      <c r="B1579" s="63"/>
      <c r="C1579" s="82"/>
      <c r="D1579" s="306"/>
      <c r="E1579" s="344"/>
      <c r="F1579" s="394"/>
    </row>
    <row r="1580" spans="2:6">
      <c r="B1580" s="63"/>
      <c r="C1580" s="82"/>
      <c r="D1580" s="306"/>
      <c r="E1580" s="344"/>
      <c r="F1580" s="394"/>
    </row>
    <row r="1581" spans="2:6">
      <c r="B1581" s="63"/>
      <c r="C1581" s="82"/>
      <c r="D1581" s="306"/>
      <c r="E1581" s="344"/>
      <c r="F1581" s="394"/>
    </row>
    <row r="1582" spans="2:6">
      <c r="B1582" s="63"/>
      <c r="C1582" s="82"/>
      <c r="D1582" s="306"/>
      <c r="E1582" s="344"/>
      <c r="F1582" s="394"/>
    </row>
    <row r="1583" spans="2:6">
      <c r="B1583" s="63"/>
      <c r="C1583" s="82"/>
      <c r="D1583" s="306"/>
      <c r="E1583" s="344"/>
      <c r="F1583" s="394"/>
    </row>
    <row r="1584" spans="2:6">
      <c r="B1584" s="63"/>
      <c r="C1584" s="82"/>
      <c r="D1584" s="306"/>
      <c r="E1584" s="344"/>
      <c r="F1584" s="394"/>
    </row>
    <row r="1585" spans="2:6">
      <c r="B1585" s="63"/>
      <c r="C1585" s="82"/>
      <c r="D1585" s="306"/>
      <c r="E1585" s="344"/>
      <c r="F1585" s="394"/>
    </row>
    <row r="1586" spans="2:6">
      <c r="B1586" s="63"/>
      <c r="C1586" s="82"/>
      <c r="D1586" s="306"/>
      <c r="E1586" s="344"/>
      <c r="F1586" s="394"/>
    </row>
    <row r="1587" spans="2:6">
      <c r="B1587" s="63"/>
      <c r="C1587" s="82"/>
      <c r="D1587" s="306"/>
      <c r="E1587" s="344"/>
      <c r="F1587" s="394"/>
    </row>
    <row r="1588" spans="2:6">
      <c r="B1588" s="63"/>
      <c r="C1588" s="82"/>
      <c r="D1588" s="306"/>
      <c r="E1588" s="344"/>
      <c r="F1588" s="394"/>
    </row>
    <row r="1589" spans="2:6">
      <c r="B1589" s="63"/>
      <c r="C1589" s="82"/>
      <c r="D1589" s="306"/>
      <c r="E1589" s="344"/>
      <c r="F1589" s="394"/>
    </row>
    <row r="1590" spans="2:6">
      <c r="B1590" s="63"/>
      <c r="C1590" s="82"/>
      <c r="D1590" s="306"/>
      <c r="E1590" s="344"/>
      <c r="F1590" s="394"/>
    </row>
    <row r="1591" spans="2:6">
      <c r="B1591" s="63"/>
      <c r="C1591" s="82"/>
      <c r="D1591" s="306"/>
      <c r="E1591" s="344"/>
      <c r="F1591" s="394"/>
    </row>
    <row r="1592" spans="2:6">
      <c r="B1592" s="63"/>
      <c r="C1592" s="82"/>
      <c r="D1592" s="306"/>
      <c r="E1592" s="344"/>
      <c r="F1592" s="394"/>
    </row>
    <row r="1593" spans="2:6">
      <c r="B1593" s="63"/>
      <c r="C1593" s="82"/>
      <c r="D1593" s="306"/>
      <c r="E1593" s="344"/>
      <c r="F1593" s="394"/>
    </row>
    <row r="1594" spans="2:6">
      <c r="B1594" s="63"/>
      <c r="C1594" s="82"/>
      <c r="D1594" s="306"/>
      <c r="E1594" s="344"/>
      <c r="F1594" s="394"/>
    </row>
    <row r="1595" spans="2:6">
      <c r="B1595" s="63"/>
      <c r="C1595" s="82"/>
      <c r="D1595" s="306"/>
      <c r="E1595" s="344"/>
      <c r="F1595" s="394"/>
    </row>
    <row r="1596" spans="2:6">
      <c r="B1596" s="63"/>
      <c r="C1596" s="82"/>
      <c r="D1596" s="306"/>
      <c r="E1596" s="344"/>
      <c r="F1596" s="394"/>
    </row>
    <row r="1597" spans="2:6">
      <c r="B1597" s="63"/>
      <c r="C1597" s="82"/>
      <c r="D1597" s="306"/>
      <c r="E1597" s="344"/>
      <c r="F1597" s="394"/>
    </row>
    <row r="1598" spans="2:6">
      <c r="B1598" s="63"/>
      <c r="C1598" s="82"/>
      <c r="D1598" s="306"/>
      <c r="E1598" s="344"/>
      <c r="F1598" s="394"/>
    </row>
    <row r="1599" spans="2:6">
      <c r="B1599" s="63"/>
      <c r="C1599" s="82"/>
      <c r="D1599" s="306"/>
      <c r="E1599" s="344"/>
      <c r="F1599" s="394"/>
    </row>
    <row r="1600" spans="2:6">
      <c r="B1600" s="63"/>
      <c r="C1600" s="82"/>
      <c r="D1600" s="306"/>
      <c r="E1600" s="344"/>
      <c r="F1600" s="394"/>
    </row>
    <row r="1601" spans="2:6">
      <c r="B1601" s="63"/>
      <c r="C1601" s="82"/>
      <c r="D1601" s="306"/>
      <c r="E1601" s="344"/>
      <c r="F1601" s="394"/>
    </row>
    <row r="1602" spans="2:6">
      <c r="B1602" s="63"/>
      <c r="C1602" s="82"/>
      <c r="D1602" s="306"/>
      <c r="E1602" s="344"/>
      <c r="F1602" s="394"/>
    </row>
    <row r="1603" spans="2:6">
      <c r="B1603" s="63"/>
      <c r="C1603" s="82"/>
      <c r="D1603" s="306"/>
      <c r="E1603" s="344"/>
      <c r="F1603" s="394"/>
    </row>
    <row r="1604" spans="2:6">
      <c r="B1604" s="63"/>
      <c r="C1604" s="82"/>
      <c r="D1604" s="306"/>
      <c r="E1604" s="344"/>
      <c r="F1604" s="394"/>
    </row>
    <row r="1605" spans="2:6">
      <c r="B1605" s="63"/>
      <c r="C1605" s="82"/>
      <c r="D1605" s="306"/>
      <c r="E1605" s="344"/>
      <c r="F1605" s="394"/>
    </row>
    <row r="1606" spans="2:6">
      <c r="B1606" s="63"/>
      <c r="C1606" s="82"/>
      <c r="D1606" s="306"/>
      <c r="E1606" s="344"/>
      <c r="F1606" s="394"/>
    </row>
    <row r="1607" spans="2:6">
      <c r="B1607" s="63"/>
      <c r="C1607" s="82"/>
      <c r="D1607" s="306"/>
      <c r="E1607" s="344"/>
      <c r="F1607" s="394"/>
    </row>
    <row r="1608" spans="2:6">
      <c r="B1608" s="63"/>
      <c r="C1608" s="82"/>
      <c r="D1608" s="306"/>
      <c r="E1608" s="344"/>
      <c r="F1608" s="394"/>
    </row>
    <row r="1609" spans="2:6">
      <c r="B1609" s="63"/>
      <c r="C1609" s="82"/>
      <c r="D1609" s="306"/>
      <c r="E1609" s="344"/>
      <c r="F1609" s="394"/>
    </row>
    <row r="1610" spans="2:6">
      <c r="B1610" s="63"/>
      <c r="C1610" s="82"/>
      <c r="D1610" s="306"/>
      <c r="E1610" s="344"/>
      <c r="F1610" s="394"/>
    </row>
    <row r="1611" spans="2:6">
      <c r="B1611" s="63"/>
      <c r="C1611" s="82"/>
      <c r="D1611" s="306"/>
      <c r="E1611" s="344"/>
      <c r="F1611" s="394"/>
    </row>
    <row r="1612" spans="2:6">
      <c r="B1612" s="63"/>
      <c r="C1612" s="82"/>
      <c r="D1612" s="306"/>
      <c r="E1612" s="344"/>
      <c r="F1612" s="394"/>
    </row>
    <row r="1613" spans="2:6">
      <c r="B1613" s="63"/>
      <c r="C1613" s="82"/>
      <c r="D1613" s="306"/>
      <c r="E1613" s="344"/>
      <c r="F1613" s="394"/>
    </row>
    <row r="1614" spans="2:6">
      <c r="B1614" s="63"/>
      <c r="C1614" s="82"/>
      <c r="D1614" s="306"/>
      <c r="E1614" s="344"/>
      <c r="F1614" s="394"/>
    </row>
    <row r="1615" spans="2:6">
      <c r="B1615" s="63"/>
      <c r="C1615" s="82"/>
      <c r="D1615" s="306"/>
      <c r="E1615" s="344"/>
      <c r="F1615" s="394"/>
    </row>
    <row r="1616" spans="2:6">
      <c r="B1616" s="63"/>
      <c r="C1616" s="82"/>
      <c r="D1616" s="306"/>
      <c r="E1616" s="344"/>
      <c r="F1616" s="394"/>
    </row>
    <row r="1617" spans="2:6">
      <c r="B1617" s="63"/>
      <c r="C1617" s="82"/>
      <c r="D1617" s="306"/>
      <c r="E1617" s="344"/>
      <c r="F1617" s="394"/>
    </row>
    <row r="1618" spans="2:6">
      <c r="B1618" s="63"/>
      <c r="C1618" s="82"/>
      <c r="D1618" s="306"/>
      <c r="E1618" s="344"/>
      <c r="F1618" s="394"/>
    </row>
    <row r="1619" spans="2:6">
      <c r="B1619" s="63"/>
      <c r="C1619" s="82"/>
      <c r="D1619" s="306"/>
      <c r="E1619" s="344"/>
      <c r="F1619" s="394"/>
    </row>
    <row r="1620" spans="2:6">
      <c r="B1620" s="63"/>
      <c r="C1620" s="82"/>
      <c r="D1620" s="306"/>
      <c r="E1620" s="344"/>
      <c r="F1620" s="394"/>
    </row>
    <row r="1621" spans="2:6">
      <c r="B1621" s="63"/>
      <c r="C1621" s="82"/>
      <c r="D1621" s="306"/>
      <c r="E1621" s="344"/>
      <c r="F1621" s="394"/>
    </row>
    <row r="1622" spans="2:6">
      <c r="B1622" s="63"/>
      <c r="C1622" s="82"/>
      <c r="D1622" s="306"/>
      <c r="E1622" s="344"/>
      <c r="F1622" s="394"/>
    </row>
    <row r="1623" spans="2:6">
      <c r="B1623" s="63"/>
      <c r="C1623" s="82"/>
      <c r="D1623" s="306"/>
      <c r="E1623" s="344"/>
      <c r="F1623" s="394"/>
    </row>
    <row r="1624" spans="2:6">
      <c r="B1624" s="63"/>
      <c r="C1624" s="82"/>
      <c r="D1624" s="306"/>
      <c r="E1624" s="344"/>
      <c r="F1624" s="394"/>
    </row>
    <row r="1625" spans="2:6">
      <c r="B1625" s="63"/>
      <c r="C1625" s="82"/>
      <c r="D1625" s="306"/>
      <c r="E1625" s="344"/>
      <c r="F1625" s="394"/>
    </row>
    <row r="1626" spans="2:6">
      <c r="B1626" s="63"/>
      <c r="C1626" s="82"/>
      <c r="D1626" s="306"/>
      <c r="E1626" s="344"/>
      <c r="F1626" s="394"/>
    </row>
    <row r="1627" spans="2:6">
      <c r="B1627" s="63"/>
      <c r="C1627" s="82"/>
      <c r="D1627" s="306"/>
      <c r="E1627" s="344"/>
      <c r="F1627" s="394"/>
    </row>
    <row r="1628" spans="2:6">
      <c r="B1628" s="63"/>
      <c r="C1628" s="82"/>
      <c r="D1628" s="306"/>
      <c r="E1628" s="344"/>
      <c r="F1628" s="394"/>
    </row>
    <row r="1629" spans="2:6">
      <c r="B1629" s="63"/>
      <c r="C1629" s="82"/>
      <c r="D1629" s="306"/>
      <c r="E1629" s="344"/>
      <c r="F1629" s="394"/>
    </row>
    <row r="1630" spans="2:6">
      <c r="B1630" s="63"/>
      <c r="C1630" s="82"/>
      <c r="D1630" s="306"/>
      <c r="E1630" s="344"/>
      <c r="F1630" s="394"/>
    </row>
    <row r="1631" spans="2:6">
      <c r="B1631" s="63"/>
      <c r="C1631" s="82"/>
      <c r="D1631" s="306"/>
      <c r="E1631" s="344"/>
      <c r="F1631" s="394"/>
    </row>
    <row r="1632" spans="2:6">
      <c r="B1632" s="63"/>
      <c r="C1632" s="82"/>
      <c r="D1632" s="306"/>
      <c r="E1632" s="344"/>
      <c r="F1632" s="394"/>
    </row>
    <row r="1633" spans="2:6">
      <c r="B1633" s="63"/>
      <c r="C1633" s="82"/>
      <c r="D1633" s="306"/>
      <c r="E1633" s="344"/>
      <c r="F1633" s="394"/>
    </row>
    <row r="1634" spans="2:6">
      <c r="B1634" s="63"/>
      <c r="C1634" s="82"/>
      <c r="D1634" s="306"/>
      <c r="E1634" s="344"/>
      <c r="F1634" s="394"/>
    </row>
    <row r="1635" spans="2:6">
      <c r="B1635" s="63"/>
      <c r="C1635" s="82"/>
      <c r="D1635" s="306"/>
      <c r="E1635" s="344"/>
      <c r="F1635" s="394"/>
    </row>
    <row r="1636" spans="2:6">
      <c r="B1636" s="63"/>
      <c r="C1636" s="82"/>
      <c r="D1636" s="306"/>
      <c r="E1636" s="344"/>
      <c r="F1636" s="394"/>
    </row>
    <row r="1637" spans="2:6">
      <c r="B1637" s="63"/>
      <c r="C1637" s="82"/>
      <c r="D1637" s="306"/>
      <c r="E1637" s="344"/>
      <c r="F1637" s="394"/>
    </row>
    <row r="1638" spans="2:6">
      <c r="B1638" s="63"/>
      <c r="C1638" s="82"/>
      <c r="D1638" s="306"/>
      <c r="E1638" s="344"/>
      <c r="F1638" s="394"/>
    </row>
    <row r="1639" spans="2:6">
      <c r="B1639" s="63"/>
      <c r="C1639" s="82"/>
      <c r="D1639" s="306"/>
      <c r="E1639" s="344"/>
      <c r="F1639" s="394"/>
    </row>
    <row r="1640" spans="2:6">
      <c r="B1640" s="63"/>
      <c r="C1640" s="82"/>
      <c r="D1640" s="306"/>
      <c r="E1640" s="344"/>
      <c r="F1640" s="394"/>
    </row>
    <row r="1641" spans="2:6">
      <c r="B1641" s="63"/>
      <c r="C1641" s="82"/>
      <c r="D1641" s="306"/>
      <c r="E1641" s="344"/>
      <c r="F1641" s="394"/>
    </row>
    <row r="1642" spans="2:6">
      <c r="B1642" s="63"/>
      <c r="C1642" s="82"/>
      <c r="D1642" s="306"/>
      <c r="E1642" s="344"/>
      <c r="F1642" s="394"/>
    </row>
    <row r="1643" spans="2:6">
      <c r="B1643" s="63"/>
      <c r="C1643" s="82"/>
      <c r="D1643" s="306"/>
      <c r="E1643" s="344"/>
      <c r="F1643" s="394"/>
    </row>
    <row r="1644" spans="2:6">
      <c r="B1644" s="63"/>
      <c r="C1644" s="82"/>
      <c r="D1644" s="306"/>
      <c r="E1644" s="344"/>
      <c r="F1644" s="394"/>
    </row>
    <row r="1645" spans="2:6">
      <c r="B1645" s="63"/>
      <c r="C1645" s="82"/>
      <c r="D1645" s="306"/>
      <c r="E1645" s="344"/>
      <c r="F1645" s="394"/>
    </row>
    <row r="1646" spans="2:6">
      <c r="B1646" s="63"/>
      <c r="C1646" s="82"/>
      <c r="D1646" s="306"/>
      <c r="E1646" s="344"/>
      <c r="F1646" s="394"/>
    </row>
    <row r="1647" spans="2:6">
      <c r="B1647" s="63"/>
      <c r="C1647" s="82"/>
      <c r="D1647" s="306"/>
      <c r="E1647" s="344"/>
      <c r="F1647" s="394"/>
    </row>
    <row r="1648" spans="2:6">
      <c r="B1648" s="63"/>
      <c r="C1648" s="82"/>
      <c r="D1648" s="306"/>
      <c r="E1648" s="344"/>
      <c r="F1648" s="394"/>
    </row>
    <row r="1649" spans="2:6">
      <c r="B1649" s="63"/>
      <c r="C1649" s="82"/>
      <c r="D1649" s="306"/>
      <c r="E1649" s="344"/>
      <c r="F1649" s="394"/>
    </row>
    <row r="1650" spans="2:6">
      <c r="B1650" s="63"/>
      <c r="C1650" s="82"/>
      <c r="D1650" s="306"/>
      <c r="E1650" s="344"/>
      <c r="F1650" s="394"/>
    </row>
    <row r="1651" spans="2:6">
      <c r="B1651" s="63"/>
      <c r="C1651" s="82"/>
      <c r="D1651" s="306"/>
      <c r="E1651" s="344"/>
      <c r="F1651" s="394"/>
    </row>
    <row r="1652" spans="2:6">
      <c r="B1652" s="63"/>
      <c r="C1652" s="82"/>
      <c r="D1652" s="306"/>
      <c r="E1652" s="344"/>
      <c r="F1652" s="394"/>
    </row>
    <row r="1653" spans="2:6">
      <c r="B1653" s="63"/>
      <c r="C1653" s="82"/>
      <c r="D1653" s="306"/>
      <c r="E1653" s="344"/>
      <c r="F1653" s="394"/>
    </row>
    <row r="1654" spans="2:6">
      <c r="B1654" s="63"/>
      <c r="C1654" s="82"/>
      <c r="D1654" s="306"/>
      <c r="E1654" s="344"/>
      <c r="F1654" s="394"/>
    </row>
    <row r="1655" spans="2:6">
      <c r="B1655" s="63"/>
      <c r="C1655" s="82"/>
      <c r="D1655" s="306"/>
      <c r="E1655" s="344"/>
      <c r="F1655" s="394"/>
    </row>
    <row r="1656" spans="2:6">
      <c r="B1656" s="63"/>
      <c r="C1656" s="82"/>
      <c r="D1656" s="306"/>
      <c r="E1656" s="344"/>
      <c r="F1656" s="394"/>
    </row>
    <row r="1657" spans="2:6">
      <c r="B1657" s="63"/>
      <c r="C1657" s="82"/>
      <c r="D1657" s="306"/>
      <c r="E1657" s="344"/>
      <c r="F1657" s="394"/>
    </row>
    <row r="1658" spans="2:6">
      <c r="B1658" s="63"/>
      <c r="C1658" s="82"/>
      <c r="D1658" s="306"/>
      <c r="E1658" s="344"/>
      <c r="F1658" s="394"/>
    </row>
    <row r="1659" spans="2:6">
      <c r="B1659" s="63"/>
      <c r="C1659" s="82"/>
      <c r="D1659" s="306"/>
      <c r="E1659" s="344"/>
      <c r="F1659" s="394"/>
    </row>
    <row r="1660" spans="2:6">
      <c r="B1660" s="63"/>
      <c r="C1660" s="82"/>
      <c r="D1660" s="306"/>
      <c r="E1660" s="344"/>
      <c r="F1660" s="394"/>
    </row>
    <row r="1661" spans="2:6">
      <c r="B1661" s="63"/>
      <c r="C1661" s="82"/>
      <c r="D1661" s="306"/>
      <c r="E1661" s="344"/>
      <c r="F1661" s="394"/>
    </row>
    <row r="1662" spans="2:6">
      <c r="B1662" s="63"/>
      <c r="C1662" s="82"/>
      <c r="D1662" s="306"/>
      <c r="E1662" s="344"/>
      <c r="F1662" s="394"/>
    </row>
    <row r="1663" spans="2:6">
      <c r="B1663" s="63"/>
      <c r="C1663" s="82"/>
      <c r="D1663" s="306"/>
      <c r="E1663" s="344"/>
      <c r="F1663" s="394"/>
    </row>
    <row r="1664" spans="2:6">
      <c r="B1664" s="63"/>
      <c r="C1664" s="82"/>
      <c r="D1664" s="306"/>
      <c r="E1664" s="344"/>
      <c r="F1664" s="394"/>
    </row>
    <row r="1665" spans="2:6">
      <c r="B1665" s="63"/>
      <c r="C1665" s="82"/>
      <c r="D1665" s="306"/>
      <c r="E1665" s="344"/>
      <c r="F1665" s="394"/>
    </row>
    <row r="1666" spans="2:6">
      <c r="B1666" s="63"/>
      <c r="C1666" s="82"/>
      <c r="D1666" s="306"/>
      <c r="E1666" s="344"/>
      <c r="F1666" s="394"/>
    </row>
    <row r="1667" spans="2:6">
      <c r="B1667" s="63"/>
      <c r="C1667" s="82"/>
      <c r="D1667" s="306"/>
      <c r="E1667" s="344"/>
      <c r="F1667" s="394"/>
    </row>
    <row r="1668" spans="2:6">
      <c r="B1668" s="63"/>
      <c r="C1668" s="82"/>
      <c r="D1668" s="306"/>
      <c r="E1668" s="344"/>
      <c r="F1668" s="394"/>
    </row>
    <row r="1669" spans="2:6">
      <c r="B1669" s="63"/>
      <c r="C1669" s="82"/>
      <c r="D1669" s="306"/>
      <c r="E1669" s="344"/>
      <c r="F1669" s="394"/>
    </row>
    <row r="1670" spans="2:6">
      <c r="B1670" s="63"/>
      <c r="C1670" s="82"/>
      <c r="D1670" s="306"/>
      <c r="E1670" s="344"/>
      <c r="F1670" s="394"/>
    </row>
    <row r="1671" spans="2:6">
      <c r="B1671" s="63"/>
      <c r="C1671" s="82"/>
      <c r="D1671" s="306"/>
      <c r="E1671" s="344"/>
      <c r="F1671" s="394"/>
    </row>
    <row r="1672" spans="2:6">
      <c r="B1672" s="63"/>
      <c r="C1672" s="82"/>
      <c r="D1672" s="306"/>
      <c r="E1672" s="344"/>
      <c r="F1672" s="394"/>
    </row>
    <row r="1673" spans="2:6">
      <c r="B1673" s="63"/>
      <c r="C1673" s="82"/>
      <c r="D1673" s="306"/>
      <c r="E1673" s="344"/>
      <c r="F1673" s="394"/>
    </row>
    <row r="1674" spans="2:6">
      <c r="B1674" s="63"/>
      <c r="C1674" s="82"/>
      <c r="D1674" s="306"/>
      <c r="E1674" s="344"/>
      <c r="F1674" s="394"/>
    </row>
    <row r="1675" spans="2:6">
      <c r="B1675" s="63"/>
      <c r="C1675" s="82"/>
      <c r="D1675" s="306"/>
      <c r="E1675" s="344"/>
      <c r="F1675" s="394"/>
    </row>
    <row r="1676" spans="2:6">
      <c r="B1676" s="63"/>
      <c r="C1676" s="82"/>
      <c r="D1676" s="306"/>
      <c r="E1676" s="344"/>
      <c r="F1676" s="394"/>
    </row>
    <row r="1677" spans="2:6">
      <c r="B1677" s="63"/>
      <c r="C1677" s="82"/>
      <c r="D1677" s="306"/>
      <c r="E1677" s="344"/>
      <c r="F1677" s="394"/>
    </row>
    <row r="1678" spans="2:6">
      <c r="B1678" s="63"/>
      <c r="C1678" s="82"/>
      <c r="D1678" s="306"/>
      <c r="E1678" s="344"/>
      <c r="F1678" s="394"/>
    </row>
    <row r="1679" spans="2:6">
      <c r="B1679" s="63"/>
      <c r="C1679" s="82"/>
      <c r="D1679" s="306"/>
      <c r="E1679" s="344"/>
      <c r="F1679" s="394"/>
    </row>
    <row r="1680" spans="2:6">
      <c r="B1680" s="63"/>
      <c r="C1680" s="82"/>
      <c r="D1680" s="306"/>
      <c r="E1680" s="344"/>
      <c r="F1680" s="394"/>
    </row>
    <row r="1681" spans="2:6">
      <c r="B1681" s="63"/>
      <c r="C1681" s="82"/>
      <c r="D1681" s="306"/>
      <c r="E1681" s="344"/>
      <c r="F1681" s="394"/>
    </row>
    <row r="1682" spans="2:6">
      <c r="B1682" s="63"/>
      <c r="C1682" s="82"/>
      <c r="D1682" s="306"/>
      <c r="E1682" s="344"/>
      <c r="F1682" s="394"/>
    </row>
    <row r="1683" spans="2:6">
      <c r="B1683" s="63"/>
      <c r="C1683" s="82"/>
      <c r="D1683" s="306"/>
      <c r="E1683" s="344"/>
      <c r="F1683" s="394"/>
    </row>
    <row r="1684" spans="2:6">
      <c r="B1684" s="63"/>
      <c r="C1684" s="82"/>
      <c r="D1684" s="306"/>
      <c r="E1684" s="344"/>
      <c r="F1684" s="394"/>
    </row>
    <row r="1685" spans="2:6">
      <c r="B1685" s="63"/>
      <c r="C1685" s="82"/>
      <c r="D1685" s="306"/>
      <c r="E1685" s="344"/>
      <c r="F1685" s="394"/>
    </row>
    <row r="1686" spans="2:6">
      <c r="B1686" s="63"/>
      <c r="C1686" s="82"/>
      <c r="D1686" s="306"/>
      <c r="E1686" s="344"/>
      <c r="F1686" s="394"/>
    </row>
    <row r="1687" spans="2:6">
      <c r="B1687" s="63"/>
      <c r="C1687" s="82"/>
      <c r="D1687" s="306"/>
      <c r="E1687" s="344"/>
      <c r="F1687" s="394"/>
    </row>
    <row r="1688" spans="2:6">
      <c r="B1688" s="63"/>
      <c r="C1688" s="82"/>
      <c r="D1688" s="306"/>
      <c r="E1688" s="344"/>
      <c r="F1688" s="394"/>
    </row>
    <row r="1689" spans="2:6">
      <c r="B1689" s="63"/>
      <c r="C1689" s="82"/>
      <c r="D1689" s="306"/>
      <c r="E1689" s="344"/>
      <c r="F1689" s="394"/>
    </row>
    <row r="1690" spans="2:6">
      <c r="B1690" s="63"/>
      <c r="C1690" s="82"/>
      <c r="D1690" s="306"/>
      <c r="E1690" s="344"/>
      <c r="F1690" s="394"/>
    </row>
    <row r="1691" spans="2:6">
      <c r="B1691" s="63"/>
      <c r="C1691" s="82"/>
      <c r="D1691" s="306"/>
      <c r="E1691" s="344"/>
      <c r="F1691" s="394"/>
    </row>
    <row r="1692" spans="2:6">
      <c r="B1692" s="63"/>
      <c r="C1692" s="82"/>
      <c r="D1692" s="306"/>
      <c r="E1692" s="344"/>
      <c r="F1692" s="394"/>
    </row>
    <row r="1693" spans="2:6">
      <c r="B1693" s="63"/>
      <c r="C1693" s="82"/>
      <c r="D1693" s="306"/>
      <c r="E1693" s="344"/>
      <c r="F1693" s="394"/>
    </row>
    <row r="1694" spans="2:6">
      <c r="B1694" s="63"/>
      <c r="C1694" s="82"/>
      <c r="D1694" s="306"/>
      <c r="E1694" s="344"/>
      <c r="F1694" s="394"/>
    </row>
    <row r="1695" spans="2:6">
      <c r="B1695" s="63"/>
      <c r="C1695" s="82"/>
      <c r="D1695" s="306"/>
      <c r="E1695" s="344"/>
      <c r="F1695" s="394"/>
    </row>
    <row r="1696" spans="2:6">
      <c r="B1696" s="63"/>
      <c r="C1696" s="82"/>
      <c r="D1696" s="306"/>
      <c r="E1696" s="344"/>
      <c r="F1696" s="394"/>
    </row>
    <row r="1697" spans="2:6">
      <c r="B1697" s="63"/>
      <c r="C1697" s="82"/>
      <c r="D1697" s="306"/>
      <c r="E1697" s="344"/>
      <c r="F1697" s="394"/>
    </row>
    <row r="1698" spans="2:6">
      <c r="B1698" s="63"/>
      <c r="C1698" s="82"/>
      <c r="D1698" s="306"/>
      <c r="E1698" s="344"/>
      <c r="F1698" s="394"/>
    </row>
    <row r="1699" spans="2:6">
      <c r="B1699" s="63"/>
      <c r="C1699" s="82"/>
      <c r="D1699" s="306"/>
      <c r="E1699" s="344"/>
      <c r="F1699" s="394"/>
    </row>
    <row r="1700" spans="2:6">
      <c r="B1700" s="63"/>
      <c r="C1700" s="82"/>
      <c r="D1700" s="306"/>
      <c r="E1700" s="344"/>
      <c r="F1700" s="394"/>
    </row>
    <row r="1701" spans="2:6">
      <c r="B1701" s="63"/>
      <c r="C1701" s="82"/>
      <c r="D1701" s="306"/>
      <c r="E1701" s="344"/>
      <c r="F1701" s="394"/>
    </row>
    <row r="1702" spans="2:6">
      <c r="B1702" s="63"/>
      <c r="C1702" s="82"/>
      <c r="D1702" s="306"/>
      <c r="E1702" s="344"/>
      <c r="F1702" s="394"/>
    </row>
    <row r="1703" spans="2:6">
      <c r="B1703" s="63"/>
      <c r="C1703" s="82"/>
      <c r="D1703" s="306"/>
      <c r="E1703" s="344"/>
      <c r="F1703" s="394"/>
    </row>
    <row r="1704" spans="2:6">
      <c r="B1704" s="63"/>
      <c r="C1704" s="82"/>
      <c r="D1704" s="306"/>
      <c r="E1704" s="344"/>
      <c r="F1704" s="394"/>
    </row>
    <row r="1705" spans="2:6">
      <c r="B1705" s="63"/>
      <c r="C1705" s="82"/>
      <c r="D1705" s="306"/>
      <c r="E1705" s="344"/>
      <c r="F1705" s="394"/>
    </row>
    <row r="1706" spans="2:6">
      <c r="B1706" s="63"/>
      <c r="C1706" s="82"/>
      <c r="D1706" s="306"/>
      <c r="E1706" s="344"/>
      <c r="F1706" s="394"/>
    </row>
    <row r="1707" spans="2:6">
      <c r="B1707" s="63"/>
      <c r="C1707" s="82"/>
      <c r="D1707" s="306"/>
      <c r="E1707" s="344"/>
      <c r="F1707" s="394"/>
    </row>
    <row r="1708" spans="2:6">
      <c r="B1708" s="63"/>
      <c r="C1708" s="82"/>
      <c r="D1708" s="306"/>
      <c r="E1708" s="344"/>
      <c r="F1708" s="394"/>
    </row>
    <row r="1709" spans="2:6">
      <c r="B1709" s="63"/>
      <c r="C1709" s="82"/>
      <c r="D1709" s="306"/>
      <c r="E1709" s="344"/>
      <c r="F1709" s="394"/>
    </row>
    <row r="1710" spans="2:6">
      <c r="B1710" s="63"/>
      <c r="C1710" s="82"/>
      <c r="D1710" s="306"/>
      <c r="E1710" s="344"/>
      <c r="F1710" s="394"/>
    </row>
    <row r="1711" spans="2:6">
      <c r="B1711" s="63"/>
      <c r="C1711" s="82"/>
      <c r="D1711" s="306"/>
      <c r="E1711" s="344"/>
      <c r="F1711" s="394"/>
    </row>
    <row r="1712" spans="2:6">
      <c r="B1712" s="63"/>
      <c r="C1712" s="82"/>
      <c r="D1712" s="306"/>
      <c r="E1712" s="344"/>
      <c r="F1712" s="394"/>
    </row>
    <row r="1713" spans="2:6">
      <c r="B1713" s="63"/>
      <c r="C1713" s="82"/>
      <c r="D1713" s="306"/>
      <c r="E1713" s="344"/>
      <c r="F1713" s="394"/>
    </row>
    <row r="1714" spans="2:6">
      <c r="B1714" s="63"/>
      <c r="C1714" s="82"/>
      <c r="D1714" s="306"/>
      <c r="E1714" s="344"/>
      <c r="F1714" s="394"/>
    </row>
    <row r="1715" spans="2:6">
      <c r="B1715" s="63"/>
      <c r="C1715" s="82"/>
      <c r="D1715" s="306"/>
      <c r="E1715" s="344"/>
      <c r="F1715" s="394"/>
    </row>
    <row r="1716" spans="2:6">
      <c r="B1716" s="63"/>
      <c r="C1716" s="82"/>
      <c r="D1716" s="306"/>
      <c r="E1716" s="344"/>
      <c r="F1716" s="394"/>
    </row>
    <row r="1717" spans="2:6">
      <c r="B1717" s="63"/>
      <c r="C1717" s="82"/>
      <c r="D1717" s="306"/>
      <c r="E1717" s="344"/>
      <c r="F1717" s="394"/>
    </row>
    <row r="1718" spans="2:6">
      <c r="B1718" s="63"/>
      <c r="C1718" s="82"/>
      <c r="D1718" s="306"/>
      <c r="E1718" s="344"/>
      <c r="F1718" s="394"/>
    </row>
    <row r="1719" spans="2:6">
      <c r="B1719" s="63"/>
      <c r="C1719" s="82"/>
      <c r="D1719" s="306"/>
      <c r="E1719" s="344"/>
      <c r="F1719" s="394"/>
    </row>
    <row r="1720" spans="2:6">
      <c r="B1720" s="63"/>
      <c r="C1720" s="82"/>
      <c r="D1720" s="306"/>
      <c r="E1720" s="344"/>
      <c r="F1720" s="394"/>
    </row>
    <row r="1721" spans="2:6">
      <c r="B1721" s="63"/>
      <c r="C1721" s="82"/>
      <c r="D1721" s="306"/>
      <c r="E1721" s="344"/>
      <c r="F1721" s="394"/>
    </row>
    <row r="1722" spans="2:6">
      <c r="B1722" s="63"/>
      <c r="C1722" s="82"/>
      <c r="D1722" s="306"/>
      <c r="E1722" s="344"/>
      <c r="F1722" s="394"/>
    </row>
    <row r="1723" spans="2:6">
      <c r="B1723" s="63"/>
      <c r="C1723" s="82"/>
      <c r="D1723" s="306"/>
      <c r="E1723" s="344"/>
      <c r="F1723" s="394"/>
    </row>
    <row r="1724" spans="2:6">
      <c r="B1724" s="63"/>
      <c r="C1724" s="82"/>
      <c r="D1724" s="306"/>
      <c r="E1724" s="344"/>
      <c r="F1724" s="394"/>
    </row>
    <row r="1725" spans="2:6">
      <c r="B1725" s="63"/>
      <c r="C1725" s="82"/>
      <c r="D1725" s="306"/>
      <c r="E1725" s="344"/>
      <c r="F1725" s="394"/>
    </row>
    <row r="1726" spans="2:6">
      <c r="B1726" s="63"/>
      <c r="C1726" s="82"/>
      <c r="D1726" s="306"/>
      <c r="E1726" s="344"/>
      <c r="F1726" s="394"/>
    </row>
    <row r="1727" spans="2:6">
      <c r="B1727" s="63"/>
      <c r="C1727" s="82"/>
      <c r="D1727" s="306"/>
      <c r="E1727" s="344"/>
      <c r="F1727" s="394"/>
    </row>
    <row r="1728" spans="2:6">
      <c r="B1728" s="63"/>
      <c r="C1728" s="82"/>
      <c r="D1728" s="306"/>
      <c r="E1728" s="344"/>
      <c r="F1728" s="394"/>
    </row>
    <row r="1729" spans="2:6">
      <c r="B1729" s="63"/>
      <c r="C1729" s="82"/>
      <c r="D1729" s="306"/>
      <c r="E1729" s="344"/>
      <c r="F1729" s="394"/>
    </row>
    <row r="1730" spans="2:6">
      <c r="B1730" s="63"/>
      <c r="C1730" s="82"/>
      <c r="D1730" s="306"/>
      <c r="E1730" s="344"/>
      <c r="F1730" s="394"/>
    </row>
    <row r="1731" spans="2:6">
      <c r="B1731" s="63"/>
      <c r="C1731" s="82"/>
      <c r="D1731" s="306"/>
      <c r="E1731" s="344"/>
      <c r="F1731" s="394"/>
    </row>
    <row r="1732" spans="2:6">
      <c r="B1732" s="63"/>
      <c r="C1732" s="82"/>
      <c r="D1732" s="306"/>
      <c r="E1732" s="344"/>
      <c r="F1732" s="394"/>
    </row>
    <row r="1733" spans="2:6">
      <c r="B1733" s="63"/>
      <c r="C1733" s="82"/>
      <c r="D1733" s="306"/>
      <c r="E1733" s="344"/>
      <c r="F1733" s="394"/>
    </row>
    <row r="1734" spans="2:6">
      <c r="B1734" s="63"/>
      <c r="C1734" s="82"/>
      <c r="D1734" s="306"/>
      <c r="E1734" s="344"/>
      <c r="F1734" s="394"/>
    </row>
    <row r="1735" spans="2:6">
      <c r="B1735" s="63"/>
      <c r="C1735" s="82"/>
      <c r="D1735" s="306"/>
      <c r="E1735" s="344"/>
      <c r="F1735" s="394"/>
    </row>
    <row r="1736" spans="2:6">
      <c r="B1736" s="63"/>
      <c r="C1736" s="82"/>
      <c r="D1736" s="306"/>
      <c r="E1736" s="344"/>
      <c r="F1736" s="394"/>
    </row>
    <row r="1737" spans="2:6">
      <c r="B1737" s="63"/>
      <c r="C1737" s="82"/>
      <c r="D1737" s="306"/>
      <c r="E1737" s="344"/>
      <c r="F1737" s="394"/>
    </row>
    <row r="1738" spans="2:6">
      <c r="B1738" s="63"/>
      <c r="C1738" s="82"/>
      <c r="D1738" s="306"/>
      <c r="E1738" s="344"/>
      <c r="F1738" s="394"/>
    </row>
    <row r="1739" spans="2:6">
      <c r="B1739" s="63"/>
      <c r="C1739" s="82"/>
      <c r="D1739" s="306"/>
      <c r="E1739" s="344"/>
      <c r="F1739" s="394"/>
    </row>
    <row r="1740" spans="2:6">
      <c r="B1740" s="63"/>
      <c r="C1740" s="82"/>
      <c r="D1740" s="306"/>
      <c r="E1740" s="344"/>
      <c r="F1740" s="394"/>
    </row>
    <row r="1741" spans="2:6">
      <c r="B1741" s="63"/>
      <c r="C1741" s="82"/>
      <c r="D1741" s="306"/>
      <c r="E1741" s="344"/>
      <c r="F1741" s="394"/>
    </row>
    <row r="1742" spans="2:6">
      <c r="B1742" s="63"/>
      <c r="C1742" s="82"/>
      <c r="D1742" s="306"/>
      <c r="E1742" s="344"/>
      <c r="F1742" s="394"/>
    </row>
    <row r="1743" spans="2:6">
      <c r="B1743" s="63"/>
      <c r="C1743" s="82"/>
      <c r="D1743" s="306"/>
      <c r="E1743" s="344"/>
      <c r="F1743" s="394"/>
    </row>
    <row r="1744" spans="2:6">
      <c r="B1744" s="63"/>
      <c r="C1744" s="82"/>
      <c r="D1744" s="306"/>
      <c r="E1744" s="344"/>
      <c r="F1744" s="394"/>
    </row>
    <row r="1745" spans="2:6">
      <c r="B1745" s="63"/>
      <c r="C1745" s="82"/>
      <c r="D1745" s="306"/>
      <c r="E1745" s="344"/>
      <c r="F1745" s="394"/>
    </row>
    <row r="1746" spans="2:6">
      <c r="B1746" s="63"/>
      <c r="C1746" s="82"/>
      <c r="D1746" s="306"/>
      <c r="E1746" s="344"/>
      <c r="F1746" s="394"/>
    </row>
    <row r="1747" spans="2:6">
      <c r="B1747" s="63"/>
      <c r="C1747" s="82"/>
      <c r="D1747" s="306"/>
      <c r="E1747" s="344"/>
      <c r="F1747" s="394"/>
    </row>
    <row r="1748" spans="2:6">
      <c r="B1748" s="63"/>
      <c r="C1748" s="82"/>
      <c r="D1748" s="306"/>
      <c r="E1748" s="344"/>
      <c r="F1748" s="394"/>
    </row>
    <row r="1749" spans="2:6">
      <c r="B1749" s="63"/>
      <c r="C1749" s="82"/>
      <c r="D1749" s="306"/>
      <c r="E1749" s="344"/>
      <c r="F1749" s="394"/>
    </row>
    <row r="1750" spans="2:6">
      <c r="B1750" s="63"/>
      <c r="C1750" s="82"/>
      <c r="D1750" s="306"/>
      <c r="E1750" s="344"/>
      <c r="F1750" s="394"/>
    </row>
    <row r="1751" spans="2:6">
      <c r="B1751" s="63"/>
      <c r="C1751" s="82"/>
      <c r="D1751" s="306"/>
      <c r="E1751" s="344"/>
      <c r="F1751" s="394"/>
    </row>
    <row r="1752" spans="2:6">
      <c r="B1752" s="63"/>
      <c r="C1752" s="82"/>
      <c r="D1752" s="306"/>
      <c r="E1752" s="344"/>
      <c r="F1752" s="394"/>
    </row>
    <row r="1753" spans="2:6">
      <c r="B1753" s="63"/>
      <c r="C1753" s="82"/>
      <c r="D1753" s="306"/>
      <c r="E1753" s="344"/>
      <c r="F1753" s="394"/>
    </row>
    <row r="1754" spans="2:6">
      <c r="B1754" s="63"/>
      <c r="C1754" s="82"/>
      <c r="D1754" s="306"/>
      <c r="E1754" s="344"/>
      <c r="F1754" s="394"/>
    </row>
    <row r="1755" spans="2:6">
      <c r="B1755" s="63"/>
      <c r="C1755" s="82"/>
      <c r="D1755" s="306"/>
      <c r="E1755" s="344"/>
      <c r="F1755" s="394"/>
    </row>
    <row r="1756" spans="2:6">
      <c r="B1756" s="63"/>
      <c r="C1756" s="82"/>
      <c r="D1756" s="306"/>
      <c r="E1756" s="344"/>
      <c r="F1756" s="394"/>
    </row>
    <row r="1757" spans="2:6">
      <c r="B1757" s="63"/>
      <c r="C1757" s="82"/>
      <c r="D1757" s="306"/>
      <c r="E1757" s="344"/>
      <c r="F1757" s="394"/>
    </row>
    <row r="1758" spans="2:6">
      <c r="B1758" s="63"/>
      <c r="C1758" s="82"/>
      <c r="D1758" s="306"/>
      <c r="E1758" s="344"/>
      <c r="F1758" s="394"/>
    </row>
    <row r="1759" spans="2:6">
      <c r="B1759" s="63"/>
      <c r="C1759" s="82"/>
      <c r="D1759" s="306"/>
      <c r="E1759" s="344"/>
      <c r="F1759" s="394"/>
    </row>
    <row r="1760" spans="2:6">
      <c r="B1760" s="63"/>
      <c r="C1760" s="82"/>
      <c r="D1760" s="306"/>
      <c r="E1760" s="344"/>
      <c r="F1760" s="394"/>
    </row>
    <row r="1761" spans="2:6">
      <c r="B1761" s="63"/>
      <c r="C1761" s="82"/>
      <c r="D1761" s="306"/>
      <c r="E1761" s="344"/>
      <c r="F1761" s="394"/>
    </row>
    <row r="1762" spans="2:6">
      <c r="B1762" s="63"/>
      <c r="C1762" s="82"/>
      <c r="D1762" s="306"/>
      <c r="E1762" s="344"/>
      <c r="F1762" s="394"/>
    </row>
    <row r="1763" spans="2:6">
      <c r="B1763" s="63"/>
      <c r="C1763" s="82"/>
      <c r="D1763" s="306"/>
      <c r="E1763" s="344"/>
      <c r="F1763" s="394"/>
    </row>
    <row r="1764" spans="2:6">
      <c r="B1764" s="63"/>
      <c r="C1764" s="82"/>
      <c r="D1764" s="306"/>
      <c r="E1764" s="344"/>
      <c r="F1764" s="394"/>
    </row>
    <row r="1765" spans="2:6">
      <c r="B1765" s="63"/>
      <c r="C1765" s="82"/>
      <c r="D1765" s="306"/>
      <c r="E1765" s="344"/>
      <c r="F1765" s="394"/>
    </row>
    <row r="1766" spans="2:6">
      <c r="B1766" s="63"/>
      <c r="C1766" s="82"/>
      <c r="D1766" s="306"/>
      <c r="E1766" s="344"/>
      <c r="F1766" s="394"/>
    </row>
    <row r="1767" spans="2:6">
      <c r="B1767" s="63"/>
      <c r="C1767" s="82"/>
      <c r="D1767" s="306"/>
      <c r="E1767" s="344"/>
      <c r="F1767" s="394"/>
    </row>
    <row r="1768" spans="2:6">
      <c r="B1768" s="63"/>
      <c r="C1768" s="82"/>
      <c r="D1768" s="306"/>
      <c r="E1768" s="344"/>
      <c r="F1768" s="394"/>
    </row>
    <row r="1769" spans="2:6">
      <c r="B1769" s="63"/>
      <c r="C1769" s="82"/>
      <c r="D1769" s="306"/>
      <c r="E1769" s="344"/>
      <c r="F1769" s="394"/>
    </row>
    <row r="1770" spans="2:6">
      <c r="B1770" s="63"/>
      <c r="C1770" s="82"/>
      <c r="D1770" s="306"/>
      <c r="E1770" s="344"/>
      <c r="F1770" s="394"/>
    </row>
    <row r="1771" spans="2:6">
      <c r="B1771" s="63"/>
      <c r="C1771" s="82"/>
      <c r="D1771" s="306"/>
      <c r="E1771" s="344"/>
      <c r="F1771" s="394"/>
    </row>
    <row r="1772" spans="2:6">
      <c r="B1772" s="63"/>
      <c r="C1772" s="82"/>
      <c r="D1772" s="306"/>
      <c r="E1772" s="344"/>
      <c r="F1772" s="394"/>
    </row>
    <row r="1773" spans="2:6">
      <c r="B1773" s="63"/>
      <c r="C1773" s="82"/>
      <c r="D1773" s="306"/>
      <c r="E1773" s="344"/>
      <c r="F1773" s="394"/>
    </row>
    <row r="1774" spans="2:6">
      <c r="B1774" s="63"/>
      <c r="C1774" s="82"/>
      <c r="D1774" s="306"/>
      <c r="E1774" s="344"/>
      <c r="F1774" s="394"/>
    </row>
    <row r="1775" spans="2:6">
      <c r="B1775" s="63"/>
      <c r="C1775" s="82"/>
      <c r="D1775" s="306"/>
      <c r="E1775" s="344"/>
      <c r="F1775" s="394"/>
    </row>
    <row r="1776" spans="2:6">
      <c r="B1776" s="63"/>
      <c r="C1776" s="82"/>
      <c r="D1776" s="306"/>
      <c r="E1776" s="344"/>
      <c r="F1776" s="394"/>
    </row>
    <row r="1777" spans="2:6">
      <c r="B1777" s="63"/>
      <c r="C1777" s="82"/>
      <c r="D1777" s="306"/>
      <c r="E1777" s="344"/>
      <c r="F1777" s="394"/>
    </row>
    <row r="1778" spans="2:6">
      <c r="B1778" s="63"/>
      <c r="C1778" s="82"/>
      <c r="D1778" s="306"/>
      <c r="E1778" s="344"/>
      <c r="F1778" s="394"/>
    </row>
    <row r="1779" spans="2:6">
      <c r="B1779" s="63"/>
      <c r="C1779" s="82"/>
      <c r="D1779" s="306"/>
      <c r="E1779" s="344"/>
      <c r="F1779" s="394"/>
    </row>
    <row r="1780" spans="2:6">
      <c r="B1780" s="63"/>
      <c r="C1780" s="82"/>
      <c r="D1780" s="306"/>
      <c r="E1780" s="344"/>
      <c r="F1780" s="394"/>
    </row>
    <row r="1781" spans="2:6">
      <c r="B1781" s="63"/>
      <c r="C1781" s="82"/>
      <c r="D1781" s="306"/>
      <c r="E1781" s="344"/>
      <c r="F1781" s="394"/>
    </row>
    <row r="1782" spans="2:6">
      <c r="B1782" s="63"/>
      <c r="C1782" s="82"/>
      <c r="D1782" s="306"/>
      <c r="E1782" s="344"/>
      <c r="F1782" s="394"/>
    </row>
    <row r="1783" spans="2:6">
      <c r="B1783" s="63"/>
      <c r="C1783" s="82"/>
      <c r="D1783" s="306"/>
      <c r="E1783" s="344"/>
      <c r="F1783" s="394"/>
    </row>
    <row r="1784" spans="2:6">
      <c r="B1784" s="63"/>
      <c r="C1784" s="82"/>
      <c r="D1784" s="306"/>
      <c r="E1784" s="344"/>
      <c r="F1784" s="394"/>
    </row>
    <row r="1785" spans="2:6">
      <c r="B1785" s="63"/>
      <c r="C1785" s="82"/>
      <c r="D1785" s="306"/>
      <c r="E1785" s="344"/>
      <c r="F1785" s="394"/>
    </row>
    <row r="1786" spans="2:6">
      <c r="B1786" s="63"/>
      <c r="C1786" s="82"/>
      <c r="D1786" s="306"/>
      <c r="E1786" s="344"/>
      <c r="F1786" s="394"/>
    </row>
    <row r="1787" spans="2:6">
      <c r="B1787" s="63"/>
      <c r="C1787" s="82"/>
      <c r="D1787" s="306"/>
      <c r="E1787" s="344"/>
      <c r="F1787" s="394"/>
    </row>
    <row r="1788" spans="2:6">
      <c r="B1788" s="63"/>
      <c r="C1788" s="82"/>
      <c r="D1788" s="306"/>
      <c r="E1788" s="344"/>
      <c r="F1788" s="394"/>
    </row>
    <row r="1789" spans="2:6">
      <c r="B1789" s="63"/>
      <c r="C1789" s="82"/>
      <c r="D1789" s="306"/>
      <c r="E1789" s="344"/>
      <c r="F1789" s="394"/>
    </row>
    <row r="1790" spans="2:6">
      <c r="B1790" s="63"/>
      <c r="C1790" s="82"/>
      <c r="D1790" s="306"/>
      <c r="E1790" s="344"/>
      <c r="F1790" s="394"/>
    </row>
    <row r="1791" spans="2:6">
      <c r="B1791" s="63"/>
      <c r="C1791" s="82"/>
      <c r="D1791" s="306"/>
      <c r="E1791" s="344"/>
      <c r="F1791" s="394"/>
    </row>
    <row r="1792" spans="2:6">
      <c r="B1792" s="63"/>
      <c r="C1792" s="82"/>
      <c r="D1792" s="306"/>
      <c r="E1792" s="344"/>
      <c r="F1792" s="394"/>
    </row>
    <row r="1793" spans="2:6">
      <c r="B1793" s="63"/>
      <c r="C1793" s="82"/>
      <c r="D1793" s="306"/>
      <c r="E1793" s="344"/>
      <c r="F1793" s="394"/>
    </row>
    <row r="1794" spans="2:6">
      <c r="B1794" s="63"/>
      <c r="C1794" s="82"/>
      <c r="D1794" s="306"/>
      <c r="E1794" s="344"/>
      <c r="F1794" s="394"/>
    </row>
    <row r="1795" spans="2:6">
      <c r="B1795" s="63"/>
      <c r="C1795" s="82"/>
      <c r="D1795" s="306"/>
      <c r="E1795" s="344"/>
      <c r="F1795" s="394"/>
    </row>
    <row r="1796" spans="2:6">
      <c r="B1796" s="63"/>
      <c r="C1796" s="82"/>
      <c r="D1796" s="306"/>
      <c r="E1796" s="344"/>
      <c r="F1796" s="394"/>
    </row>
    <row r="1797" spans="2:6">
      <c r="B1797" s="63"/>
      <c r="C1797" s="82"/>
      <c r="D1797" s="306"/>
      <c r="E1797" s="344"/>
      <c r="F1797" s="394"/>
    </row>
    <row r="1798" spans="2:6">
      <c r="B1798" s="63"/>
      <c r="C1798" s="82"/>
      <c r="D1798" s="306"/>
      <c r="E1798" s="344"/>
      <c r="F1798" s="394"/>
    </row>
    <row r="1799" spans="2:6">
      <c r="B1799" s="63"/>
      <c r="C1799" s="82"/>
      <c r="D1799" s="306"/>
      <c r="E1799" s="344"/>
      <c r="F1799" s="394"/>
    </row>
    <row r="1800" spans="2:6">
      <c r="B1800" s="63"/>
      <c r="C1800" s="82"/>
      <c r="D1800" s="306"/>
      <c r="E1800" s="344"/>
      <c r="F1800" s="394"/>
    </row>
    <row r="1801" spans="2:6">
      <c r="B1801" s="63"/>
      <c r="C1801" s="82"/>
      <c r="D1801" s="306"/>
      <c r="E1801" s="344"/>
      <c r="F1801" s="394"/>
    </row>
    <row r="1802" spans="2:6">
      <c r="B1802" s="63"/>
      <c r="C1802" s="82"/>
      <c r="D1802" s="306"/>
      <c r="E1802" s="344"/>
      <c r="F1802" s="394"/>
    </row>
    <row r="1803" spans="2:6">
      <c r="B1803" s="63"/>
      <c r="C1803" s="82"/>
      <c r="D1803" s="306"/>
      <c r="E1803" s="344"/>
      <c r="F1803" s="394"/>
    </row>
    <row r="1804" spans="2:6">
      <c r="B1804" s="63"/>
      <c r="C1804" s="82"/>
      <c r="D1804" s="306"/>
      <c r="E1804" s="344"/>
      <c r="F1804" s="394"/>
    </row>
    <row r="1805" spans="2:6">
      <c r="B1805" s="63"/>
      <c r="C1805" s="82"/>
      <c r="D1805" s="306"/>
      <c r="E1805" s="344"/>
      <c r="F1805" s="394"/>
    </row>
    <row r="1806" spans="2:6">
      <c r="B1806" s="63"/>
      <c r="C1806" s="82"/>
      <c r="D1806" s="306"/>
      <c r="E1806" s="344"/>
      <c r="F1806" s="394"/>
    </row>
    <row r="1807" spans="2:6">
      <c r="B1807" s="63"/>
      <c r="C1807" s="82"/>
      <c r="D1807" s="306"/>
      <c r="E1807" s="344"/>
      <c r="F1807" s="394"/>
    </row>
    <row r="1808" spans="2:6">
      <c r="B1808" s="63"/>
      <c r="C1808" s="82"/>
      <c r="D1808" s="306"/>
      <c r="E1808" s="344"/>
      <c r="F1808" s="394"/>
    </row>
    <row r="1809" spans="2:6">
      <c r="B1809" s="63"/>
      <c r="C1809" s="82"/>
      <c r="D1809" s="306"/>
      <c r="E1809" s="344"/>
      <c r="F1809" s="394"/>
    </row>
    <row r="1810" spans="2:6">
      <c r="B1810" s="63"/>
      <c r="C1810" s="82"/>
      <c r="D1810" s="306"/>
      <c r="E1810" s="344"/>
      <c r="F1810" s="394"/>
    </row>
    <row r="1811" spans="2:6">
      <c r="B1811" s="63"/>
      <c r="C1811" s="82"/>
      <c r="D1811" s="306"/>
      <c r="E1811" s="344"/>
      <c r="F1811" s="394"/>
    </row>
    <row r="1812" spans="2:6">
      <c r="B1812" s="63"/>
      <c r="C1812" s="82"/>
      <c r="D1812" s="306"/>
      <c r="E1812" s="344"/>
      <c r="F1812" s="394"/>
    </row>
    <row r="1813" spans="2:6">
      <c r="B1813" s="63"/>
      <c r="C1813" s="82"/>
      <c r="D1813" s="306"/>
      <c r="E1813" s="344"/>
      <c r="F1813" s="394"/>
    </row>
    <row r="1814" spans="2:6">
      <c r="B1814" s="63"/>
      <c r="C1814" s="82"/>
      <c r="D1814" s="306"/>
      <c r="E1814" s="344"/>
      <c r="F1814" s="394"/>
    </row>
    <row r="1815" spans="2:6">
      <c r="B1815" s="63"/>
      <c r="C1815" s="82"/>
      <c r="D1815" s="306"/>
      <c r="E1815" s="344"/>
      <c r="F1815" s="394"/>
    </row>
    <row r="1816" spans="2:6">
      <c r="B1816" s="63"/>
      <c r="C1816" s="82"/>
      <c r="D1816" s="306"/>
      <c r="E1816" s="344"/>
      <c r="F1816" s="394"/>
    </row>
    <row r="1817" spans="2:6">
      <c r="B1817" s="63"/>
      <c r="C1817" s="82"/>
      <c r="D1817" s="306"/>
      <c r="E1817" s="344"/>
      <c r="F1817" s="394"/>
    </row>
    <row r="1818" spans="2:6">
      <c r="B1818" s="63"/>
      <c r="C1818" s="82"/>
      <c r="D1818" s="306"/>
      <c r="E1818" s="344"/>
      <c r="F1818" s="394"/>
    </row>
    <row r="1819" spans="2:6">
      <c r="B1819" s="63"/>
      <c r="C1819" s="82"/>
      <c r="D1819" s="306"/>
      <c r="E1819" s="344"/>
      <c r="F1819" s="394"/>
    </row>
    <row r="1820" spans="2:6">
      <c r="B1820" s="63"/>
      <c r="C1820" s="82"/>
      <c r="D1820" s="306"/>
      <c r="E1820" s="344"/>
      <c r="F1820" s="394"/>
    </row>
    <row r="1821" spans="2:6">
      <c r="B1821" s="63"/>
      <c r="C1821" s="82"/>
      <c r="D1821" s="306"/>
      <c r="E1821" s="344"/>
      <c r="F1821" s="394"/>
    </row>
    <row r="1822" spans="2:6">
      <c r="B1822" s="63"/>
      <c r="C1822" s="82"/>
      <c r="D1822" s="306"/>
      <c r="E1822" s="344"/>
      <c r="F1822" s="394"/>
    </row>
    <row r="1823" spans="2:6">
      <c r="B1823" s="63"/>
      <c r="C1823" s="82"/>
      <c r="D1823" s="306"/>
      <c r="E1823" s="344"/>
      <c r="F1823" s="394"/>
    </row>
    <row r="1824" spans="2:6">
      <c r="B1824" s="63"/>
      <c r="C1824" s="82"/>
      <c r="D1824" s="306"/>
      <c r="E1824" s="344"/>
      <c r="F1824" s="394"/>
    </row>
    <row r="1825" spans="2:6">
      <c r="B1825" s="63"/>
      <c r="C1825" s="82"/>
      <c r="D1825" s="306"/>
      <c r="E1825" s="344"/>
      <c r="F1825" s="394"/>
    </row>
    <row r="1826" spans="2:6">
      <c r="B1826" s="63"/>
      <c r="C1826" s="82"/>
      <c r="D1826" s="306"/>
      <c r="E1826" s="344"/>
      <c r="F1826" s="394"/>
    </row>
    <row r="1827" spans="2:6">
      <c r="B1827" s="63"/>
      <c r="C1827" s="82"/>
      <c r="D1827" s="306"/>
      <c r="E1827" s="344"/>
      <c r="F1827" s="394"/>
    </row>
    <row r="1828" spans="2:6">
      <c r="B1828" s="63"/>
      <c r="C1828" s="82"/>
      <c r="D1828" s="306"/>
      <c r="E1828" s="344"/>
      <c r="F1828" s="394"/>
    </row>
    <row r="1829" spans="2:6">
      <c r="B1829" s="63"/>
      <c r="C1829" s="82"/>
      <c r="D1829" s="306"/>
      <c r="E1829" s="344"/>
      <c r="F1829" s="394"/>
    </row>
    <row r="1830" spans="2:6">
      <c r="B1830" s="63"/>
      <c r="C1830" s="82"/>
      <c r="D1830" s="306"/>
      <c r="E1830" s="344"/>
      <c r="F1830" s="394"/>
    </row>
    <row r="1831" spans="2:6">
      <c r="B1831" s="63"/>
      <c r="C1831" s="82"/>
      <c r="D1831" s="306"/>
      <c r="E1831" s="344"/>
      <c r="F1831" s="394"/>
    </row>
    <row r="1832" spans="2:6">
      <c r="B1832" s="63"/>
      <c r="C1832" s="82"/>
      <c r="D1832" s="306"/>
      <c r="E1832" s="344"/>
      <c r="F1832" s="394"/>
    </row>
    <row r="1833" spans="2:6">
      <c r="B1833" s="63"/>
      <c r="C1833" s="82"/>
      <c r="D1833" s="306"/>
      <c r="E1833" s="344"/>
      <c r="F1833" s="394"/>
    </row>
    <row r="1834" spans="2:6">
      <c r="B1834" s="63"/>
      <c r="C1834" s="82"/>
      <c r="D1834" s="306"/>
      <c r="E1834" s="344"/>
      <c r="F1834" s="394"/>
    </row>
    <row r="1835" spans="2:6">
      <c r="B1835" s="63"/>
      <c r="C1835" s="82"/>
      <c r="D1835" s="306"/>
      <c r="E1835" s="344"/>
      <c r="F1835" s="394"/>
    </row>
    <row r="1836" spans="2:6">
      <c r="B1836" s="63"/>
      <c r="C1836" s="82"/>
      <c r="D1836" s="306"/>
      <c r="E1836" s="344"/>
      <c r="F1836" s="394"/>
    </row>
    <row r="1837" spans="2:6">
      <c r="B1837" s="63"/>
      <c r="C1837" s="82"/>
      <c r="D1837" s="306"/>
      <c r="E1837" s="344"/>
      <c r="F1837" s="394"/>
    </row>
    <row r="1838" spans="2:6">
      <c r="B1838" s="63"/>
      <c r="C1838" s="82"/>
      <c r="D1838" s="306"/>
      <c r="E1838" s="344"/>
      <c r="F1838" s="394"/>
    </row>
    <row r="1839" spans="2:6">
      <c r="B1839" s="63"/>
      <c r="C1839" s="82"/>
      <c r="D1839" s="306"/>
      <c r="E1839" s="344"/>
      <c r="F1839" s="394"/>
    </row>
    <row r="1840" spans="2:6">
      <c r="B1840" s="63"/>
      <c r="C1840" s="82"/>
      <c r="D1840" s="306"/>
      <c r="E1840" s="344"/>
      <c r="F1840" s="394"/>
    </row>
    <row r="1841" spans="2:6">
      <c r="B1841" s="63"/>
      <c r="C1841" s="82"/>
      <c r="D1841" s="306"/>
      <c r="E1841" s="344"/>
      <c r="F1841" s="394"/>
    </row>
    <row r="1842" spans="2:6">
      <c r="B1842" s="63"/>
      <c r="C1842" s="82"/>
      <c r="D1842" s="306"/>
      <c r="E1842" s="344"/>
      <c r="F1842" s="394"/>
    </row>
    <row r="1843" spans="2:6">
      <c r="B1843" s="63"/>
      <c r="C1843" s="82"/>
      <c r="D1843" s="306"/>
      <c r="E1843" s="344"/>
      <c r="F1843" s="394"/>
    </row>
    <row r="1844" spans="2:6">
      <c r="B1844" s="63"/>
      <c r="C1844" s="82"/>
      <c r="D1844" s="306"/>
      <c r="E1844" s="344"/>
      <c r="F1844" s="394"/>
    </row>
    <row r="1845" spans="2:6">
      <c r="B1845" s="63"/>
      <c r="C1845" s="82"/>
      <c r="D1845" s="306"/>
      <c r="E1845" s="344"/>
      <c r="F1845" s="394"/>
    </row>
    <row r="1846" spans="2:6">
      <c r="B1846" s="63"/>
      <c r="C1846" s="82"/>
      <c r="D1846" s="306"/>
      <c r="E1846" s="344"/>
      <c r="F1846" s="394"/>
    </row>
    <row r="1847" spans="2:6">
      <c r="B1847" s="63"/>
      <c r="C1847" s="82"/>
      <c r="D1847" s="306"/>
      <c r="E1847" s="344"/>
      <c r="F1847" s="394"/>
    </row>
    <row r="1848" spans="2:6">
      <c r="B1848" s="63"/>
      <c r="C1848" s="82"/>
      <c r="D1848" s="306"/>
      <c r="E1848" s="344"/>
      <c r="F1848" s="394"/>
    </row>
    <row r="1849" spans="2:6">
      <c r="B1849" s="63"/>
      <c r="C1849" s="82"/>
      <c r="D1849" s="306"/>
      <c r="E1849" s="344"/>
      <c r="F1849" s="394"/>
    </row>
    <row r="1850" spans="2:6">
      <c r="B1850" s="63"/>
      <c r="C1850" s="82"/>
      <c r="D1850" s="306"/>
      <c r="E1850" s="344"/>
      <c r="F1850" s="394"/>
    </row>
    <row r="1851" spans="2:6">
      <c r="B1851" s="63"/>
      <c r="C1851" s="82"/>
      <c r="D1851" s="306"/>
      <c r="E1851" s="344"/>
      <c r="F1851" s="394"/>
    </row>
    <row r="1852" spans="2:6">
      <c r="B1852" s="63"/>
      <c r="C1852" s="82"/>
      <c r="D1852" s="306"/>
      <c r="E1852" s="344"/>
      <c r="F1852" s="394"/>
    </row>
    <row r="1853" spans="2:6">
      <c r="B1853" s="63"/>
      <c r="C1853" s="82"/>
      <c r="D1853" s="306"/>
      <c r="E1853" s="344"/>
      <c r="F1853" s="394"/>
    </row>
    <row r="1854" spans="2:6">
      <c r="B1854" s="63"/>
      <c r="C1854" s="82"/>
      <c r="D1854" s="306"/>
      <c r="E1854" s="344"/>
      <c r="F1854" s="394"/>
    </row>
    <row r="1855" spans="2:6">
      <c r="B1855" s="63"/>
      <c r="C1855" s="82"/>
      <c r="D1855" s="306"/>
      <c r="E1855" s="344"/>
      <c r="F1855" s="394"/>
    </row>
    <row r="1856" spans="2:6">
      <c r="B1856" s="63"/>
      <c r="C1856" s="82"/>
      <c r="D1856" s="306"/>
      <c r="E1856" s="344"/>
      <c r="F1856" s="394"/>
    </row>
    <row r="1857" spans="2:6">
      <c r="B1857" s="63"/>
      <c r="C1857" s="82"/>
      <c r="D1857" s="306"/>
      <c r="E1857" s="344"/>
      <c r="F1857" s="394"/>
    </row>
    <row r="1858" spans="2:6">
      <c r="B1858" s="63"/>
      <c r="C1858" s="82"/>
      <c r="D1858" s="306"/>
      <c r="E1858" s="344"/>
      <c r="F1858" s="394"/>
    </row>
    <row r="1859" spans="2:6">
      <c r="B1859" s="63"/>
      <c r="C1859" s="82"/>
      <c r="D1859" s="306"/>
      <c r="E1859" s="344"/>
      <c r="F1859" s="394"/>
    </row>
    <row r="1860" spans="2:6">
      <c r="B1860" s="63"/>
      <c r="C1860" s="82"/>
      <c r="D1860" s="306"/>
      <c r="E1860" s="344"/>
      <c r="F1860" s="394"/>
    </row>
    <row r="1861" spans="2:6">
      <c r="B1861" s="63"/>
      <c r="C1861" s="82"/>
      <c r="D1861" s="306"/>
      <c r="E1861" s="344"/>
      <c r="F1861" s="394"/>
    </row>
    <row r="1862" spans="2:6">
      <c r="B1862" s="63"/>
      <c r="C1862" s="82"/>
      <c r="D1862" s="306"/>
      <c r="E1862" s="344"/>
      <c r="F1862" s="394"/>
    </row>
    <row r="1863" spans="2:6">
      <c r="B1863" s="63"/>
      <c r="C1863" s="82"/>
      <c r="D1863" s="306"/>
      <c r="E1863" s="344"/>
      <c r="F1863" s="394"/>
    </row>
    <row r="1864" spans="2:6">
      <c r="B1864" s="63"/>
      <c r="C1864" s="82"/>
      <c r="D1864" s="306"/>
      <c r="E1864" s="344"/>
      <c r="F1864" s="394"/>
    </row>
    <row r="1865" spans="2:6">
      <c r="B1865" s="63"/>
      <c r="C1865" s="82"/>
      <c r="D1865" s="306"/>
      <c r="E1865" s="344"/>
      <c r="F1865" s="394"/>
    </row>
    <row r="1866" spans="2:6">
      <c r="B1866" s="63"/>
      <c r="C1866" s="82"/>
      <c r="D1866" s="306"/>
      <c r="E1866" s="344"/>
      <c r="F1866" s="394"/>
    </row>
    <row r="1867" spans="2:6">
      <c r="B1867" s="63"/>
      <c r="C1867" s="82"/>
      <c r="D1867" s="306"/>
      <c r="E1867" s="344"/>
      <c r="F1867" s="394"/>
    </row>
    <row r="1868" spans="2:6">
      <c r="B1868" s="63"/>
      <c r="C1868" s="82"/>
      <c r="D1868" s="306"/>
      <c r="E1868" s="344"/>
      <c r="F1868" s="394"/>
    </row>
    <row r="1869" spans="2:6">
      <c r="B1869" s="63"/>
      <c r="C1869" s="82"/>
      <c r="D1869" s="306"/>
      <c r="E1869" s="344"/>
      <c r="F1869" s="394"/>
    </row>
    <row r="1870" spans="2:6">
      <c r="B1870" s="63"/>
      <c r="C1870" s="82"/>
      <c r="D1870" s="306"/>
      <c r="E1870" s="344"/>
      <c r="F1870" s="394"/>
    </row>
    <row r="1871" spans="2:6">
      <c r="B1871" s="63"/>
      <c r="C1871" s="82"/>
      <c r="D1871" s="306"/>
      <c r="E1871" s="344"/>
      <c r="F1871" s="394"/>
    </row>
    <row r="1872" spans="2:6">
      <c r="B1872" s="63"/>
      <c r="C1872" s="82"/>
      <c r="D1872" s="306"/>
      <c r="E1872" s="344"/>
      <c r="F1872" s="394"/>
    </row>
    <row r="1873" spans="2:6">
      <c r="B1873" s="63"/>
      <c r="C1873" s="82"/>
      <c r="D1873" s="306"/>
      <c r="E1873" s="344"/>
      <c r="F1873" s="394"/>
    </row>
    <row r="1874" spans="2:6">
      <c r="B1874" s="63"/>
      <c r="C1874" s="82"/>
      <c r="D1874" s="306"/>
      <c r="E1874" s="344"/>
      <c r="F1874" s="394"/>
    </row>
    <row r="1875" spans="2:6">
      <c r="B1875" s="63"/>
      <c r="C1875" s="82"/>
      <c r="D1875" s="306"/>
      <c r="E1875" s="344"/>
      <c r="F1875" s="394"/>
    </row>
    <row r="1876" spans="2:6">
      <c r="B1876" s="63"/>
      <c r="C1876" s="82"/>
      <c r="D1876" s="306"/>
      <c r="E1876" s="344"/>
      <c r="F1876" s="394"/>
    </row>
    <row r="1877" spans="2:6">
      <c r="B1877" s="63"/>
      <c r="C1877" s="82"/>
      <c r="D1877" s="306"/>
      <c r="E1877" s="344"/>
      <c r="F1877" s="394"/>
    </row>
    <row r="1878" spans="2:6">
      <c r="B1878" s="63"/>
      <c r="C1878" s="82"/>
      <c r="D1878" s="306"/>
      <c r="E1878" s="344"/>
      <c r="F1878" s="394"/>
    </row>
    <row r="1879" spans="2:6">
      <c r="B1879" s="63"/>
      <c r="C1879" s="82"/>
      <c r="D1879" s="306"/>
      <c r="E1879" s="344"/>
      <c r="F1879" s="394"/>
    </row>
    <row r="1880" spans="2:6">
      <c r="B1880" s="63"/>
      <c r="C1880" s="82"/>
      <c r="D1880" s="306"/>
      <c r="E1880" s="344"/>
      <c r="F1880" s="394"/>
    </row>
    <row r="1881" spans="2:6">
      <c r="B1881" s="63"/>
      <c r="C1881" s="82"/>
      <c r="D1881" s="306"/>
      <c r="E1881" s="344"/>
      <c r="F1881" s="394"/>
    </row>
    <row r="1882" spans="2:6">
      <c r="B1882" s="63"/>
      <c r="C1882" s="82"/>
      <c r="D1882" s="306"/>
      <c r="E1882" s="344"/>
      <c r="F1882" s="394"/>
    </row>
    <row r="1883" spans="2:6">
      <c r="B1883" s="63"/>
      <c r="C1883" s="82"/>
      <c r="D1883" s="306"/>
      <c r="E1883" s="344"/>
      <c r="F1883" s="394"/>
    </row>
    <row r="1884" spans="2:6">
      <c r="B1884" s="63"/>
      <c r="C1884" s="82"/>
      <c r="D1884" s="306"/>
      <c r="E1884" s="344"/>
      <c r="F1884" s="394"/>
    </row>
    <row r="1885" spans="2:6">
      <c r="B1885" s="63"/>
      <c r="C1885" s="82"/>
      <c r="D1885" s="306"/>
      <c r="E1885" s="344"/>
      <c r="F1885" s="394"/>
    </row>
    <row r="1886" spans="2:6">
      <c r="B1886" s="63"/>
      <c r="C1886" s="82"/>
      <c r="D1886" s="306"/>
      <c r="E1886" s="344"/>
      <c r="F1886" s="394"/>
    </row>
    <row r="1887" spans="2:6">
      <c r="B1887" s="63"/>
      <c r="C1887" s="82"/>
      <c r="D1887" s="306"/>
      <c r="E1887" s="344"/>
      <c r="F1887" s="394"/>
    </row>
    <row r="1888" spans="2:6">
      <c r="B1888" s="63"/>
      <c r="C1888" s="82"/>
      <c r="D1888" s="306"/>
      <c r="E1888" s="344"/>
      <c r="F1888" s="394"/>
    </row>
    <row r="1889" spans="2:6">
      <c r="B1889" s="63"/>
      <c r="C1889" s="82"/>
      <c r="D1889" s="306"/>
      <c r="E1889" s="344"/>
      <c r="F1889" s="394"/>
    </row>
    <row r="1890" spans="2:6">
      <c r="B1890" s="63"/>
      <c r="C1890" s="82"/>
      <c r="D1890" s="306"/>
      <c r="E1890" s="344"/>
      <c r="F1890" s="394"/>
    </row>
    <row r="1891" spans="2:6">
      <c r="B1891" s="63"/>
      <c r="C1891" s="82"/>
      <c r="D1891" s="306"/>
      <c r="E1891" s="344"/>
      <c r="F1891" s="394"/>
    </row>
    <row r="1892" spans="2:6">
      <c r="B1892" s="63"/>
      <c r="C1892" s="82"/>
      <c r="D1892" s="306"/>
      <c r="E1892" s="344"/>
      <c r="F1892" s="394"/>
    </row>
    <row r="1893" spans="2:6">
      <c r="B1893" s="63"/>
      <c r="C1893" s="82"/>
      <c r="D1893" s="306"/>
      <c r="E1893" s="344"/>
      <c r="F1893" s="394"/>
    </row>
    <row r="1894" spans="2:6">
      <c r="B1894" s="63"/>
      <c r="C1894" s="82"/>
      <c r="D1894" s="306"/>
      <c r="E1894" s="344"/>
      <c r="F1894" s="394"/>
    </row>
    <row r="1895" spans="2:6">
      <c r="B1895" s="63"/>
      <c r="C1895" s="82"/>
      <c r="D1895" s="306"/>
      <c r="E1895" s="344"/>
      <c r="F1895" s="394"/>
    </row>
    <row r="1896" spans="2:6">
      <c r="B1896" s="63"/>
      <c r="C1896" s="82"/>
      <c r="D1896" s="306"/>
      <c r="E1896" s="344"/>
      <c r="F1896" s="394"/>
    </row>
    <row r="1897" spans="2:6">
      <c r="B1897" s="63"/>
      <c r="C1897" s="82"/>
      <c r="D1897" s="306"/>
      <c r="E1897" s="344"/>
      <c r="F1897" s="394"/>
    </row>
    <row r="1898" spans="2:6">
      <c r="B1898" s="63"/>
      <c r="C1898" s="82"/>
      <c r="D1898" s="306"/>
      <c r="E1898" s="344"/>
      <c r="F1898" s="394"/>
    </row>
    <row r="1899" spans="2:6">
      <c r="B1899" s="63"/>
      <c r="C1899" s="82"/>
      <c r="D1899" s="306"/>
      <c r="E1899" s="344"/>
      <c r="F1899" s="394"/>
    </row>
    <row r="1900" spans="2:6">
      <c r="B1900" s="63"/>
      <c r="C1900" s="82"/>
      <c r="D1900" s="306"/>
      <c r="E1900" s="344"/>
      <c r="F1900" s="394"/>
    </row>
    <row r="1901" spans="2:6">
      <c r="B1901" s="63"/>
      <c r="C1901" s="82"/>
      <c r="D1901" s="306"/>
      <c r="E1901" s="344"/>
      <c r="F1901" s="394"/>
    </row>
    <row r="1902" spans="2:6">
      <c r="B1902" s="63"/>
      <c r="C1902" s="82"/>
      <c r="D1902" s="306"/>
      <c r="E1902" s="344"/>
      <c r="F1902" s="394"/>
    </row>
    <row r="1903" spans="2:6">
      <c r="B1903" s="63"/>
      <c r="C1903" s="82"/>
      <c r="D1903" s="306"/>
      <c r="E1903" s="344"/>
      <c r="F1903" s="394"/>
    </row>
    <row r="1904" spans="2:6">
      <c r="B1904" s="63"/>
      <c r="C1904" s="82"/>
      <c r="D1904" s="306"/>
      <c r="E1904" s="344"/>
      <c r="F1904" s="394"/>
    </row>
    <row r="1905" spans="2:6">
      <c r="B1905" s="63"/>
      <c r="C1905" s="82"/>
      <c r="D1905" s="306"/>
      <c r="E1905" s="344"/>
      <c r="F1905" s="394"/>
    </row>
    <row r="1906" spans="2:6">
      <c r="B1906" s="63"/>
      <c r="C1906" s="82"/>
      <c r="D1906" s="306"/>
      <c r="E1906" s="344"/>
      <c r="F1906" s="394"/>
    </row>
    <row r="1907" spans="2:6">
      <c r="B1907" s="63"/>
      <c r="C1907" s="82"/>
      <c r="D1907" s="306"/>
      <c r="E1907" s="344"/>
      <c r="F1907" s="394"/>
    </row>
    <row r="1908" spans="2:6">
      <c r="B1908" s="63"/>
      <c r="C1908" s="82"/>
      <c r="D1908" s="306"/>
      <c r="E1908" s="344"/>
      <c r="F1908" s="394"/>
    </row>
    <row r="1909" spans="2:6">
      <c r="B1909" s="63"/>
      <c r="C1909" s="82"/>
      <c r="D1909" s="306"/>
      <c r="E1909" s="344"/>
      <c r="F1909" s="394"/>
    </row>
    <row r="1910" spans="2:6">
      <c r="B1910" s="63"/>
      <c r="C1910" s="82"/>
      <c r="D1910" s="306"/>
      <c r="E1910" s="344"/>
      <c r="F1910" s="394"/>
    </row>
    <row r="1911" spans="2:6">
      <c r="B1911" s="63"/>
      <c r="C1911" s="82"/>
      <c r="D1911" s="306"/>
      <c r="E1911" s="344"/>
      <c r="F1911" s="394"/>
    </row>
    <row r="1912" spans="2:6">
      <c r="B1912" s="63"/>
      <c r="C1912" s="82"/>
      <c r="D1912" s="306"/>
      <c r="E1912" s="344"/>
      <c r="F1912" s="394"/>
    </row>
    <row r="1913" spans="2:6">
      <c r="B1913" s="63"/>
      <c r="C1913" s="82"/>
      <c r="D1913" s="306"/>
      <c r="E1913" s="344"/>
      <c r="F1913" s="394"/>
    </row>
    <row r="1914" spans="2:6">
      <c r="B1914" s="63"/>
      <c r="C1914" s="82"/>
      <c r="D1914" s="306"/>
      <c r="E1914" s="344"/>
      <c r="F1914" s="394"/>
    </row>
    <row r="1915" spans="2:6">
      <c r="B1915" s="63"/>
      <c r="C1915" s="82"/>
      <c r="D1915" s="306"/>
      <c r="E1915" s="344"/>
      <c r="F1915" s="394"/>
    </row>
    <row r="1916" spans="2:6">
      <c r="B1916" s="63"/>
      <c r="C1916" s="82"/>
      <c r="D1916" s="306"/>
      <c r="E1916" s="344"/>
      <c r="F1916" s="394"/>
    </row>
    <row r="1917" spans="2:6">
      <c r="B1917" s="63"/>
      <c r="C1917" s="82"/>
      <c r="D1917" s="306"/>
      <c r="E1917" s="344"/>
      <c r="F1917" s="394"/>
    </row>
    <row r="1918" spans="2:6">
      <c r="B1918" s="63"/>
      <c r="C1918" s="82"/>
      <c r="D1918" s="306"/>
      <c r="E1918" s="344"/>
      <c r="F1918" s="394"/>
    </row>
    <row r="1919" spans="2:6">
      <c r="B1919" s="63"/>
      <c r="C1919" s="82"/>
      <c r="D1919" s="306"/>
      <c r="E1919" s="344"/>
      <c r="F1919" s="394"/>
    </row>
    <row r="1920" spans="2:6">
      <c r="B1920" s="63"/>
      <c r="C1920" s="82"/>
      <c r="D1920" s="306"/>
      <c r="E1920" s="344"/>
      <c r="F1920" s="394"/>
    </row>
    <row r="1921" spans="2:6">
      <c r="B1921" s="63"/>
      <c r="C1921" s="82"/>
      <c r="D1921" s="306"/>
      <c r="E1921" s="344"/>
      <c r="F1921" s="394"/>
    </row>
    <row r="1922" spans="2:6">
      <c r="B1922" s="63"/>
      <c r="C1922" s="82"/>
      <c r="D1922" s="306"/>
      <c r="E1922" s="344"/>
      <c r="F1922" s="394"/>
    </row>
    <row r="1923" spans="2:6">
      <c r="B1923" s="63"/>
      <c r="C1923" s="82"/>
      <c r="D1923" s="306"/>
      <c r="E1923" s="344"/>
      <c r="F1923" s="394"/>
    </row>
    <row r="1924" spans="2:6">
      <c r="B1924" s="63"/>
      <c r="C1924" s="82"/>
      <c r="D1924" s="306"/>
      <c r="E1924" s="344"/>
      <c r="F1924" s="394"/>
    </row>
    <row r="1925" spans="2:6">
      <c r="B1925" s="63"/>
      <c r="C1925" s="82"/>
      <c r="D1925" s="306"/>
      <c r="E1925" s="344"/>
      <c r="F1925" s="394"/>
    </row>
    <row r="1926" spans="2:6">
      <c r="B1926" s="63"/>
      <c r="C1926" s="82"/>
      <c r="D1926" s="306"/>
      <c r="E1926" s="344"/>
      <c r="F1926" s="394"/>
    </row>
    <row r="1927" spans="2:6">
      <c r="B1927" s="63"/>
      <c r="C1927" s="82"/>
      <c r="D1927" s="306"/>
      <c r="E1927" s="344"/>
      <c r="F1927" s="394"/>
    </row>
    <row r="1928" spans="2:6">
      <c r="B1928" s="63"/>
      <c r="C1928" s="82"/>
      <c r="D1928" s="306"/>
      <c r="E1928" s="344"/>
      <c r="F1928" s="394"/>
    </row>
    <row r="1929" spans="2:6">
      <c r="B1929" s="63"/>
      <c r="C1929" s="82"/>
      <c r="D1929" s="306"/>
      <c r="E1929" s="344"/>
      <c r="F1929" s="394"/>
    </row>
    <row r="1930" spans="2:6">
      <c r="B1930" s="63"/>
      <c r="C1930" s="82"/>
      <c r="D1930" s="306"/>
      <c r="E1930" s="344"/>
      <c r="F1930" s="394"/>
    </row>
    <row r="1931" spans="2:6">
      <c r="B1931" s="63"/>
      <c r="C1931" s="82"/>
      <c r="D1931" s="306"/>
      <c r="E1931" s="344"/>
      <c r="F1931" s="394"/>
    </row>
    <row r="1932" spans="2:6">
      <c r="B1932" s="63"/>
      <c r="C1932" s="82"/>
      <c r="D1932" s="306"/>
      <c r="E1932" s="344"/>
      <c r="F1932" s="394"/>
    </row>
    <row r="1933" spans="2:6">
      <c r="B1933" s="63"/>
      <c r="C1933" s="82"/>
      <c r="D1933" s="306"/>
      <c r="E1933" s="344"/>
      <c r="F1933" s="394"/>
    </row>
    <row r="1934" spans="2:6">
      <c r="B1934" s="63"/>
      <c r="C1934" s="82"/>
      <c r="D1934" s="306"/>
      <c r="E1934" s="344"/>
      <c r="F1934" s="394"/>
    </row>
    <row r="1935" spans="2:6">
      <c r="B1935" s="63"/>
      <c r="C1935" s="82"/>
      <c r="D1935" s="306"/>
      <c r="E1935" s="344"/>
      <c r="F1935" s="394"/>
    </row>
    <row r="1936" spans="2:6">
      <c r="B1936" s="63"/>
      <c r="C1936" s="82"/>
      <c r="D1936" s="306"/>
      <c r="E1936" s="344"/>
      <c r="F1936" s="394"/>
    </row>
    <row r="1937" spans="2:6">
      <c r="B1937" s="63"/>
      <c r="C1937" s="82"/>
      <c r="D1937" s="306"/>
      <c r="E1937" s="344"/>
      <c r="F1937" s="394"/>
    </row>
    <row r="1938" spans="2:6">
      <c r="B1938" s="63"/>
      <c r="C1938" s="82"/>
      <c r="D1938" s="306"/>
      <c r="E1938" s="344"/>
      <c r="F1938" s="394"/>
    </row>
    <row r="1939" spans="2:6">
      <c r="B1939" s="63"/>
      <c r="C1939" s="82"/>
      <c r="D1939" s="306"/>
      <c r="E1939" s="344"/>
      <c r="F1939" s="394"/>
    </row>
    <row r="1940" spans="2:6">
      <c r="B1940" s="63"/>
      <c r="C1940" s="82"/>
      <c r="D1940" s="306"/>
      <c r="E1940" s="344"/>
      <c r="F1940" s="394"/>
    </row>
    <row r="1941" spans="2:6">
      <c r="B1941" s="63"/>
      <c r="C1941" s="82"/>
      <c r="D1941" s="306"/>
      <c r="E1941" s="344"/>
      <c r="F1941" s="394"/>
    </row>
    <row r="1942" spans="2:6">
      <c r="B1942" s="63"/>
      <c r="C1942" s="82"/>
      <c r="D1942" s="306"/>
      <c r="E1942" s="344"/>
      <c r="F1942" s="394"/>
    </row>
    <row r="1943" spans="2:6">
      <c r="B1943" s="63"/>
      <c r="C1943" s="82"/>
      <c r="D1943" s="306"/>
      <c r="E1943" s="344"/>
      <c r="F1943" s="394"/>
    </row>
    <row r="1944" spans="2:6">
      <c r="B1944" s="63"/>
      <c r="C1944" s="82"/>
      <c r="D1944" s="306"/>
      <c r="E1944" s="344"/>
      <c r="F1944" s="394"/>
    </row>
    <row r="1945" spans="2:6">
      <c r="B1945" s="63"/>
      <c r="C1945" s="82"/>
      <c r="D1945" s="306"/>
      <c r="E1945" s="344"/>
      <c r="F1945" s="394"/>
    </row>
    <row r="1946" spans="2:6">
      <c r="B1946" s="63"/>
      <c r="C1946" s="82"/>
      <c r="D1946" s="306"/>
      <c r="E1946" s="344"/>
      <c r="F1946" s="394"/>
    </row>
    <row r="1947" spans="2:6">
      <c r="B1947" s="63"/>
      <c r="C1947" s="82"/>
      <c r="D1947" s="306"/>
      <c r="E1947" s="344"/>
      <c r="F1947" s="394"/>
    </row>
    <row r="1948" spans="2:6">
      <c r="B1948" s="63"/>
      <c r="C1948" s="82"/>
      <c r="D1948" s="306"/>
      <c r="E1948" s="344"/>
      <c r="F1948" s="394"/>
    </row>
    <row r="1949" spans="2:6">
      <c r="B1949" s="63"/>
      <c r="C1949" s="82"/>
      <c r="D1949" s="306"/>
      <c r="E1949" s="344"/>
      <c r="F1949" s="394"/>
    </row>
    <row r="1950" spans="2:6">
      <c r="B1950" s="63"/>
      <c r="C1950" s="82"/>
      <c r="D1950" s="306"/>
      <c r="E1950" s="344"/>
      <c r="F1950" s="394"/>
    </row>
    <row r="1951" spans="2:6">
      <c r="B1951" s="63"/>
      <c r="C1951" s="82"/>
      <c r="D1951" s="306"/>
      <c r="E1951" s="344"/>
      <c r="F1951" s="394"/>
    </row>
    <row r="1952" spans="2:6">
      <c r="B1952" s="63"/>
      <c r="C1952" s="82"/>
      <c r="D1952" s="306"/>
      <c r="E1952" s="344"/>
      <c r="F1952" s="394"/>
    </row>
    <row r="1953" spans="2:6">
      <c r="B1953" s="63"/>
      <c r="C1953" s="82"/>
      <c r="D1953" s="306"/>
      <c r="E1953" s="344"/>
      <c r="F1953" s="394"/>
    </row>
    <row r="1954" spans="2:6">
      <c r="B1954" s="63"/>
      <c r="C1954" s="82"/>
      <c r="D1954" s="306"/>
      <c r="E1954" s="344"/>
      <c r="F1954" s="394"/>
    </row>
    <row r="1955" spans="2:6">
      <c r="B1955" s="63"/>
      <c r="C1955" s="82"/>
      <c r="D1955" s="306"/>
      <c r="E1955" s="344"/>
      <c r="F1955" s="394"/>
    </row>
    <row r="1956" spans="2:6">
      <c r="B1956" s="63"/>
      <c r="C1956" s="82"/>
      <c r="D1956" s="306"/>
      <c r="E1956" s="344"/>
      <c r="F1956" s="394"/>
    </row>
    <row r="1957" spans="2:6">
      <c r="B1957" s="63"/>
      <c r="C1957" s="82"/>
      <c r="D1957" s="306"/>
      <c r="E1957" s="344"/>
      <c r="F1957" s="394"/>
    </row>
    <row r="1958" spans="2:6">
      <c r="B1958" s="63"/>
      <c r="C1958" s="82"/>
      <c r="D1958" s="306"/>
      <c r="E1958" s="344"/>
      <c r="F1958" s="394"/>
    </row>
    <row r="1959" spans="2:6">
      <c r="B1959" s="63"/>
      <c r="C1959" s="82"/>
      <c r="D1959" s="306"/>
      <c r="E1959" s="344"/>
      <c r="F1959" s="394"/>
    </row>
    <row r="1960" spans="2:6">
      <c r="B1960" s="63"/>
      <c r="C1960" s="82"/>
      <c r="D1960" s="306"/>
      <c r="E1960" s="344"/>
      <c r="F1960" s="394"/>
    </row>
    <row r="1961" spans="2:6">
      <c r="B1961" s="63"/>
      <c r="C1961" s="82"/>
      <c r="D1961" s="306"/>
      <c r="E1961" s="344"/>
      <c r="F1961" s="394"/>
    </row>
    <row r="1962" spans="2:6">
      <c r="B1962" s="63"/>
      <c r="C1962" s="82"/>
      <c r="D1962" s="306"/>
      <c r="E1962" s="344"/>
      <c r="F1962" s="394"/>
    </row>
    <row r="1963" spans="2:6">
      <c r="B1963" s="63"/>
      <c r="C1963" s="82"/>
      <c r="D1963" s="306"/>
      <c r="E1963" s="344"/>
      <c r="F1963" s="394"/>
    </row>
    <row r="1964" spans="2:6">
      <c r="B1964" s="63"/>
      <c r="C1964" s="82"/>
      <c r="D1964" s="306"/>
      <c r="E1964" s="344"/>
      <c r="F1964" s="394"/>
    </row>
    <row r="1965" spans="2:6">
      <c r="B1965" s="63"/>
      <c r="C1965" s="82"/>
      <c r="D1965" s="306"/>
      <c r="E1965" s="344"/>
      <c r="F1965" s="394"/>
    </row>
    <row r="1966" spans="2:6">
      <c r="B1966" s="63"/>
      <c r="C1966" s="82"/>
      <c r="D1966" s="306"/>
      <c r="E1966" s="344"/>
      <c r="F1966" s="394"/>
    </row>
    <row r="1967" spans="2:6">
      <c r="B1967" s="63"/>
      <c r="C1967" s="82"/>
      <c r="D1967" s="306"/>
      <c r="E1967" s="344"/>
      <c r="F1967" s="394"/>
    </row>
    <row r="1968" spans="2:6">
      <c r="B1968" s="63"/>
      <c r="C1968" s="82"/>
      <c r="D1968" s="306"/>
      <c r="E1968" s="344"/>
      <c r="F1968" s="394"/>
    </row>
    <row r="1969" spans="2:6">
      <c r="B1969" s="63"/>
      <c r="C1969" s="82"/>
      <c r="D1969" s="306"/>
      <c r="E1969" s="344"/>
      <c r="F1969" s="394"/>
    </row>
    <row r="1970" spans="2:6">
      <c r="B1970" s="63"/>
      <c r="C1970" s="82"/>
      <c r="D1970" s="306"/>
      <c r="E1970" s="344"/>
      <c r="F1970" s="394"/>
    </row>
    <row r="1971" spans="2:6">
      <c r="B1971" s="63"/>
      <c r="C1971" s="82"/>
      <c r="D1971" s="306"/>
      <c r="E1971" s="344"/>
      <c r="F1971" s="394"/>
    </row>
    <row r="1972" spans="2:6">
      <c r="B1972" s="63"/>
      <c r="C1972" s="82"/>
      <c r="D1972" s="306"/>
      <c r="E1972" s="344"/>
      <c r="F1972" s="394"/>
    </row>
    <row r="1973" spans="2:6">
      <c r="B1973" s="63"/>
      <c r="C1973" s="82"/>
      <c r="D1973" s="306"/>
      <c r="E1973" s="344"/>
      <c r="F1973" s="394"/>
    </row>
    <row r="1974" spans="2:6">
      <c r="B1974" s="63"/>
      <c r="C1974" s="82"/>
      <c r="D1974" s="306"/>
      <c r="E1974" s="344"/>
      <c r="F1974" s="394"/>
    </row>
    <row r="1975" spans="2:6">
      <c r="B1975" s="63"/>
      <c r="C1975" s="82"/>
      <c r="D1975" s="306"/>
      <c r="E1975" s="344"/>
      <c r="F1975" s="394"/>
    </row>
    <row r="1976" spans="2:6">
      <c r="B1976" s="63"/>
      <c r="C1976" s="82"/>
      <c r="D1976" s="306"/>
      <c r="E1976" s="344"/>
      <c r="F1976" s="394"/>
    </row>
    <row r="1977" spans="2:6">
      <c r="B1977" s="63"/>
      <c r="C1977" s="82"/>
      <c r="D1977" s="306"/>
      <c r="E1977" s="344"/>
      <c r="F1977" s="394"/>
    </row>
    <row r="1978" spans="2:6">
      <c r="B1978" s="63"/>
      <c r="C1978" s="82"/>
      <c r="D1978" s="306"/>
      <c r="E1978" s="344"/>
      <c r="F1978" s="394"/>
    </row>
    <row r="1979" spans="2:6">
      <c r="B1979" s="63"/>
      <c r="C1979" s="82"/>
      <c r="D1979" s="306"/>
      <c r="E1979" s="344"/>
      <c r="F1979" s="394"/>
    </row>
    <row r="1980" spans="2:6">
      <c r="B1980" s="63"/>
      <c r="C1980" s="82"/>
      <c r="D1980" s="306"/>
      <c r="E1980" s="344"/>
      <c r="F1980" s="394"/>
    </row>
    <row r="1981" spans="2:6">
      <c r="B1981" s="63"/>
      <c r="C1981" s="82"/>
      <c r="D1981" s="306"/>
      <c r="E1981" s="344"/>
      <c r="F1981" s="394"/>
    </row>
    <row r="1982" spans="2:6">
      <c r="B1982" s="63"/>
      <c r="C1982" s="82"/>
      <c r="D1982" s="306"/>
      <c r="E1982" s="344"/>
      <c r="F1982" s="394"/>
    </row>
    <row r="1983" spans="2:6">
      <c r="B1983" s="63"/>
      <c r="C1983" s="82"/>
      <c r="D1983" s="306"/>
      <c r="E1983" s="344"/>
      <c r="F1983" s="394"/>
    </row>
    <row r="1984" spans="2:6">
      <c r="B1984" s="63"/>
      <c r="C1984" s="82"/>
      <c r="D1984" s="306"/>
      <c r="E1984" s="344"/>
      <c r="F1984" s="394"/>
    </row>
    <row r="1985" spans="2:6">
      <c r="B1985" s="63"/>
      <c r="C1985" s="82"/>
      <c r="D1985" s="306"/>
      <c r="E1985" s="344"/>
      <c r="F1985" s="394"/>
    </row>
    <row r="1986" spans="2:6">
      <c r="B1986" s="63"/>
      <c r="C1986" s="82"/>
      <c r="D1986" s="306"/>
      <c r="E1986" s="344"/>
      <c r="F1986" s="394"/>
    </row>
    <row r="1987" spans="2:6">
      <c r="B1987" s="63"/>
      <c r="C1987" s="82"/>
      <c r="D1987" s="306"/>
      <c r="E1987" s="344"/>
      <c r="F1987" s="394"/>
    </row>
    <row r="1988" spans="2:6">
      <c r="B1988" s="63"/>
      <c r="C1988" s="82"/>
      <c r="D1988" s="306"/>
      <c r="E1988" s="344"/>
      <c r="F1988" s="394"/>
    </row>
    <row r="1989" spans="2:6">
      <c r="B1989" s="63"/>
      <c r="C1989" s="82"/>
      <c r="D1989" s="306"/>
      <c r="E1989" s="344"/>
      <c r="F1989" s="394"/>
    </row>
    <row r="1990" spans="2:6">
      <c r="B1990" s="63"/>
      <c r="C1990" s="82"/>
      <c r="D1990" s="306"/>
      <c r="E1990" s="344"/>
      <c r="F1990" s="394"/>
    </row>
    <row r="1991" spans="2:6">
      <c r="B1991" s="63"/>
      <c r="C1991" s="82"/>
      <c r="D1991" s="306"/>
      <c r="E1991" s="344"/>
      <c r="F1991" s="394"/>
    </row>
    <row r="1992" spans="2:6">
      <c r="B1992" s="63"/>
      <c r="C1992" s="82"/>
      <c r="D1992" s="306"/>
      <c r="E1992" s="344"/>
      <c r="F1992" s="394"/>
    </row>
    <row r="1993" spans="2:6">
      <c r="B1993" s="63"/>
      <c r="C1993" s="82"/>
      <c r="D1993" s="306"/>
      <c r="E1993" s="344"/>
      <c r="F1993" s="394"/>
    </row>
    <row r="1994" spans="2:6">
      <c r="B1994" s="63"/>
      <c r="C1994" s="82"/>
      <c r="D1994" s="306"/>
      <c r="E1994" s="344"/>
      <c r="F1994" s="394"/>
    </row>
    <row r="1995" spans="2:6">
      <c r="B1995" s="63"/>
      <c r="C1995" s="82"/>
      <c r="D1995" s="306"/>
      <c r="E1995" s="344"/>
      <c r="F1995" s="394"/>
    </row>
    <row r="1996" spans="2:6">
      <c r="B1996" s="63"/>
      <c r="C1996" s="82"/>
      <c r="D1996" s="306"/>
      <c r="E1996" s="344"/>
      <c r="F1996" s="394"/>
    </row>
    <row r="1997" spans="2:6">
      <c r="B1997" s="63"/>
      <c r="C1997" s="82"/>
      <c r="D1997" s="306"/>
      <c r="E1997" s="344"/>
      <c r="F1997" s="394"/>
    </row>
    <row r="1998" spans="2:6">
      <c r="B1998" s="63"/>
      <c r="C1998" s="82"/>
      <c r="D1998" s="306"/>
      <c r="E1998" s="344"/>
      <c r="F1998" s="394"/>
    </row>
    <row r="1999" spans="2:6">
      <c r="B1999" s="63"/>
      <c r="C1999" s="82"/>
      <c r="D1999" s="306"/>
      <c r="E1999" s="344"/>
      <c r="F1999" s="394"/>
    </row>
    <row r="2000" spans="2:6">
      <c r="B2000" s="63"/>
      <c r="C2000" s="82"/>
      <c r="D2000" s="306"/>
      <c r="E2000" s="344"/>
      <c r="F2000" s="394"/>
    </row>
    <row r="2001" spans="2:6">
      <c r="B2001" s="63"/>
      <c r="C2001" s="82"/>
      <c r="D2001" s="306"/>
      <c r="E2001" s="344"/>
      <c r="F2001" s="394"/>
    </row>
    <row r="2002" spans="2:6">
      <c r="B2002" s="63"/>
      <c r="C2002" s="82"/>
      <c r="D2002" s="306"/>
      <c r="E2002" s="344"/>
      <c r="F2002" s="394"/>
    </row>
    <row r="2003" spans="2:6">
      <c r="B2003" s="63"/>
      <c r="C2003" s="82"/>
      <c r="D2003" s="306"/>
      <c r="E2003" s="344"/>
      <c r="F2003" s="394"/>
    </row>
    <row r="2004" spans="2:6">
      <c r="B2004" s="63"/>
      <c r="C2004" s="82"/>
      <c r="D2004" s="306"/>
      <c r="E2004" s="344"/>
      <c r="F2004" s="394"/>
    </row>
    <row r="2005" spans="2:6">
      <c r="B2005" s="63"/>
      <c r="C2005" s="82"/>
      <c r="D2005" s="306"/>
      <c r="E2005" s="344"/>
      <c r="F2005" s="394"/>
    </row>
    <row r="2006" spans="2:6">
      <c r="B2006" s="63"/>
      <c r="C2006" s="82"/>
      <c r="D2006" s="306"/>
      <c r="E2006" s="344"/>
      <c r="F2006" s="394"/>
    </row>
    <row r="2007" spans="2:6">
      <c r="B2007" s="63"/>
      <c r="C2007" s="82"/>
      <c r="D2007" s="306"/>
      <c r="E2007" s="344"/>
      <c r="F2007" s="394"/>
    </row>
    <row r="2008" spans="2:6">
      <c r="B2008" s="63"/>
      <c r="C2008" s="82"/>
      <c r="D2008" s="306"/>
      <c r="E2008" s="344"/>
      <c r="F2008" s="394"/>
    </row>
    <row r="2009" spans="2:6">
      <c r="B2009" s="63"/>
      <c r="C2009" s="82"/>
      <c r="D2009" s="306"/>
      <c r="E2009" s="344"/>
      <c r="F2009" s="394"/>
    </row>
    <row r="2010" spans="2:6">
      <c r="B2010" s="63"/>
      <c r="C2010" s="82"/>
      <c r="D2010" s="306"/>
      <c r="E2010" s="344"/>
      <c r="F2010" s="394"/>
    </row>
    <row r="2011" spans="2:6">
      <c r="B2011" s="63"/>
      <c r="C2011" s="82"/>
      <c r="D2011" s="306"/>
      <c r="E2011" s="344"/>
      <c r="F2011" s="394"/>
    </row>
    <row r="2012" spans="2:6">
      <c r="B2012" s="63"/>
      <c r="C2012" s="82"/>
      <c r="D2012" s="306"/>
      <c r="E2012" s="344"/>
      <c r="F2012" s="394"/>
    </row>
    <row r="2013" spans="2:6">
      <c r="B2013" s="63"/>
      <c r="C2013" s="82"/>
      <c r="D2013" s="306"/>
      <c r="E2013" s="344"/>
      <c r="F2013" s="394"/>
    </row>
    <row r="2014" spans="2:6">
      <c r="B2014" s="63"/>
      <c r="C2014" s="82"/>
      <c r="D2014" s="306"/>
      <c r="E2014" s="344"/>
      <c r="F2014" s="394"/>
    </row>
    <row r="2015" spans="2:6">
      <c r="B2015" s="63"/>
      <c r="C2015" s="82"/>
      <c r="D2015" s="306"/>
      <c r="E2015" s="344"/>
      <c r="F2015" s="394"/>
    </row>
    <row r="2016" spans="2:6">
      <c r="B2016" s="63"/>
      <c r="C2016" s="82"/>
      <c r="D2016" s="306"/>
      <c r="E2016" s="344"/>
      <c r="F2016" s="394"/>
    </row>
    <row r="2017" spans="2:6">
      <c r="B2017" s="63"/>
      <c r="C2017" s="82"/>
      <c r="D2017" s="306"/>
      <c r="E2017" s="344"/>
      <c r="F2017" s="394"/>
    </row>
    <row r="2018" spans="2:6">
      <c r="B2018" s="63"/>
      <c r="C2018" s="82"/>
      <c r="D2018" s="306"/>
      <c r="E2018" s="344"/>
      <c r="F2018" s="394"/>
    </row>
    <row r="2019" spans="2:6">
      <c r="B2019" s="63"/>
      <c r="C2019" s="82"/>
      <c r="D2019" s="306"/>
      <c r="E2019" s="344"/>
      <c r="F2019" s="394"/>
    </row>
    <row r="2020" spans="2:6">
      <c r="B2020" s="63"/>
      <c r="C2020" s="82"/>
      <c r="D2020" s="306"/>
      <c r="E2020" s="344"/>
      <c r="F2020" s="394"/>
    </row>
    <row r="2021" spans="2:6">
      <c r="B2021" s="63"/>
      <c r="C2021" s="82"/>
      <c r="D2021" s="306"/>
      <c r="E2021" s="344"/>
      <c r="F2021" s="394"/>
    </row>
    <row r="2022" spans="2:6">
      <c r="B2022" s="63"/>
      <c r="C2022" s="82"/>
      <c r="D2022" s="306"/>
      <c r="E2022" s="344"/>
      <c r="F2022" s="394"/>
    </row>
    <row r="2023" spans="2:6">
      <c r="B2023" s="63"/>
      <c r="C2023" s="82"/>
      <c r="D2023" s="306"/>
      <c r="E2023" s="344"/>
      <c r="F2023" s="394"/>
    </row>
    <row r="2024" spans="2:6">
      <c r="B2024" s="63"/>
      <c r="C2024" s="82"/>
      <c r="D2024" s="306"/>
      <c r="E2024" s="344"/>
      <c r="F2024" s="394"/>
    </row>
    <row r="2025" spans="2:6">
      <c r="B2025" s="63"/>
      <c r="C2025" s="82"/>
      <c r="D2025" s="306"/>
      <c r="E2025" s="344"/>
      <c r="F2025" s="394"/>
    </row>
    <row r="2026" spans="2:6">
      <c r="B2026" s="63"/>
      <c r="C2026" s="82"/>
      <c r="D2026" s="306"/>
      <c r="E2026" s="344"/>
      <c r="F2026" s="394"/>
    </row>
    <row r="2027" spans="2:6">
      <c r="B2027" s="63"/>
      <c r="C2027" s="82"/>
      <c r="D2027" s="306"/>
      <c r="E2027" s="344"/>
      <c r="F2027" s="394"/>
    </row>
    <row r="2028" spans="2:6">
      <c r="B2028" s="63"/>
      <c r="C2028" s="82"/>
      <c r="D2028" s="306"/>
      <c r="E2028" s="344"/>
      <c r="F2028" s="394"/>
    </row>
    <row r="2029" spans="2:6">
      <c r="B2029" s="63"/>
      <c r="C2029" s="82"/>
      <c r="D2029" s="306"/>
      <c r="E2029" s="344"/>
      <c r="F2029" s="394"/>
    </row>
    <row r="2030" spans="2:6">
      <c r="B2030" s="63"/>
      <c r="C2030" s="82"/>
      <c r="D2030" s="306"/>
      <c r="E2030" s="344"/>
      <c r="F2030" s="394"/>
    </row>
    <row r="2031" spans="2:6">
      <c r="B2031" s="63"/>
      <c r="C2031" s="82"/>
      <c r="D2031" s="306"/>
      <c r="E2031" s="344"/>
      <c r="F2031" s="394"/>
    </row>
    <row r="2032" spans="2:6">
      <c r="B2032" s="63"/>
      <c r="C2032" s="82"/>
      <c r="D2032" s="306"/>
      <c r="E2032" s="344"/>
      <c r="F2032" s="394"/>
    </row>
    <row r="2033" spans="2:6">
      <c r="B2033" s="63"/>
      <c r="C2033" s="82"/>
      <c r="D2033" s="306"/>
      <c r="E2033" s="344"/>
      <c r="F2033" s="394"/>
    </row>
    <row r="2034" spans="2:6">
      <c r="B2034" s="63"/>
      <c r="C2034" s="82"/>
      <c r="D2034" s="306"/>
      <c r="E2034" s="344"/>
      <c r="F2034" s="394"/>
    </row>
    <row r="2035" spans="2:6">
      <c r="B2035" s="63"/>
      <c r="C2035" s="82"/>
      <c r="D2035" s="306"/>
      <c r="E2035" s="344"/>
      <c r="F2035" s="394"/>
    </row>
    <row r="2036" spans="2:6">
      <c r="B2036" s="63"/>
      <c r="C2036" s="82"/>
      <c r="D2036" s="306"/>
      <c r="E2036" s="344"/>
      <c r="F2036" s="394"/>
    </row>
    <row r="2037" spans="2:6">
      <c r="B2037" s="63"/>
      <c r="C2037" s="82"/>
      <c r="D2037" s="306"/>
      <c r="E2037" s="344"/>
      <c r="F2037" s="394"/>
    </row>
    <row r="2038" spans="2:6">
      <c r="B2038" s="63"/>
      <c r="C2038" s="82"/>
      <c r="D2038" s="306"/>
      <c r="E2038" s="344"/>
      <c r="F2038" s="394"/>
    </row>
    <row r="2039" spans="2:6">
      <c r="B2039" s="63"/>
      <c r="C2039" s="82"/>
      <c r="D2039" s="306"/>
      <c r="E2039" s="344"/>
      <c r="F2039" s="394"/>
    </row>
    <row r="2040" spans="2:6">
      <c r="B2040" s="63"/>
      <c r="C2040" s="82"/>
      <c r="D2040" s="306"/>
      <c r="E2040" s="344"/>
      <c r="F2040" s="394"/>
    </row>
    <row r="2041" spans="2:6">
      <c r="B2041" s="63"/>
      <c r="C2041" s="82"/>
      <c r="D2041" s="306"/>
      <c r="E2041" s="344"/>
      <c r="F2041" s="394"/>
    </row>
    <row r="2042" spans="2:6">
      <c r="B2042" s="63"/>
      <c r="C2042" s="82"/>
      <c r="D2042" s="306"/>
      <c r="E2042" s="344"/>
      <c r="F2042" s="394"/>
    </row>
    <row r="2043" spans="2:6">
      <c r="B2043" s="63"/>
      <c r="C2043" s="82"/>
      <c r="D2043" s="306"/>
      <c r="E2043" s="344"/>
      <c r="F2043" s="394"/>
    </row>
    <row r="2044" spans="2:6">
      <c r="B2044" s="63"/>
      <c r="C2044" s="82"/>
      <c r="D2044" s="306"/>
      <c r="E2044" s="344"/>
      <c r="F2044" s="394"/>
    </row>
    <row r="2045" spans="2:6">
      <c r="B2045" s="63"/>
      <c r="C2045" s="82"/>
      <c r="D2045" s="306"/>
      <c r="E2045" s="344"/>
      <c r="F2045" s="394"/>
    </row>
    <row r="2046" spans="2:6">
      <c r="B2046" s="63"/>
      <c r="C2046" s="82"/>
      <c r="D2046" s="306"/>
      <c r="E2046" s="344"/>
      <c r="F2046" s="394"/>
    </row>
    <row r="2047" spans="2:6">
      <c r="B2047" s="63"/>
      <c r="C2047" s="82"/>
      <c r="D2047" s="306"/>
      <c r="E2047" s="344"/>
      <c r="F2047" s="394"/>
    </row>
    <row r="2048" spans="2:6">
      <c r="B2048" s="63"/>
      <c r="C2048" s="82"/>
      <c r="D2048" s="306"/>
      <c r="E2048" s="344"/>
      <c r="F2048" s="394"/>
    </row>
    <row r="2049" spans="2:6">
      <c r="B2049" s="63"/>
      <c r="C2049" s="82"/>
      <c r="D2049" s="306"/>
      <c r="E2049" s="344"/>
      <c r="F2049" s="394"/>
    </row>
    <row r="2050" spans="2:6">
      <c r="B2050" s="63"/>
      <c r="C2050" s="82"/>
      <c r="D2050" s="306"/>
      <c r="E2050" s="344"/>
      <c r="F2050" s="394"/>
    </row>
    <row r="2051" spans="2:6">
      <c r="B2051" s="63"/>
      <c r="C2051" s="82"/>
      <c r="D2051" s="306"/>
      <c r="E2051" s="344"/>
      <c r="F2051" s="394"/>
    </row>
    <row r="2052" spans="2:6">
      <c r="B2052" s="63"/>
      <c r="C2052" s="82"/>
      <c r="D2052" s="306"/>
      <c r="E2052" s="344"/>
      <c r="F2052" s="394"/>
    </row>
    <row r="2053" spans="2:6">
      <c r="B2053" s="63"/>
      <c r="C2053" s="82"/>
      <c r="D2053" s="306"/>
      <c r="E2053" s="344"/>
      <c r="F2053" s="394"/>
    </row>
    <row r="2054" spans="2:6">
      <c r="B2054" s="63"/>
      <c r="C2054" s="82"/>
      <c r="D2054" s="306"/>
      <c r="E2054" s="344"/>
      <c r="F2054" s="394"/>
    </row>
    <row r="2055" spans="2:6">
      <c r="B2055" s="63"/>
      <c r="C2055" s="82"/>
      <c r="D2055" s="306"/>
      <c r="E2055" s="344"/>
      <c r="F2055" s="394"/>
    </row>
    <row r="2056" spans="2:6">
      <c r="B2056" s="63"/>
      <c r="C2056" s="82"/>
      <c r="D2056" s="306"/>
      <c r="E2056" s="344"/>
      <c r="F2056" s="394"/>
    </row>
    <row r="2057" spans="2:6">
      <c r="B2057" s="63"/>
      <c r="C2057" s="82"/>
      <c r="D2057" s="306"/>
      <c r="E2057" s="344"/>
      <c r="F2057" s="394"/>
    </row>
    <row r="2058" spans="2:6">
      <c r="B2058" s="63"/>
      <c r="C2058" s="82"/>
      <c r="D2058" s="306"/>
      <c r="E2058" s="344"/>
      <c r="F2058" s="394"/>
    </row>
    <row r="2059" spans="2:6">
      <c r="B2059" s="63"/>
      <c r="C2059" s="82"/>
      <c r="D2059" s="306"/>
      <c r="E2059" s="344"/>
      <c r="F2059" s="394"/>
    </row>
    <row r="2060" spans="2:6">
      <c r="B2060" s="63"/>
      <c r="C2060" s="82"/>
      <c r="D2060" s="306"/>
      <c r="E2060" s="344"/>
      <c r="F2060" s="394"/>
    </row>
    <row r="2061" spans="2:6">
      <c r="B2061" s="63"/>
      <c r="C2061" s="82"/>
      <c r="D2061" s="306"/>
      <c r="E2061" s="344"/>
      <c r="F2061" s="394"/>
    </row>
    <row r="2062" spans="2:6">
      <c r="B2062" s="63"/>
      <c r="C2062" s="82"/>
      <c r="D2062" s="306"/>
      <c r="E2062" s="344"/>
      <c r="F2062" s="394"/>
    </row>
    <row r="2063" spans="2:6">
      <c r="B2063" s="63"/>
      <c r="C2063" s="82"/>
      <c r="D2063" s="306"/>
      <c r="E2063" s="344"/>
      <c r="F2063" s="394"/>
    </row>
    <row r="2064" spans="2:6">
      <c r="B2064" s="63"/>
      <c r="C2064" s="82"/>
      <c r="D2064" s="306"/>
      <c r="E2064" s="344"/>
      <c r="F2064" s="394"/>
    </row>
    <row r="2065" spans="2:6">
      <c r="B2065" s="63"/>
      <c r="C2065" s="82"/>
      <c r="D2065" s="306"/>
      <c r="E2065" s="344"/>
      <c r="F2065" s="394"/>
    </row>
    <row r="2066" spans="2:6">
      <c r="B2066" s="63"/>
      <c r="C2066" s="82"/>
      <c r="D2066" s="306"/>
      <c r="E2066" s="344"/>
      <c r="F2066" s="394"/>
    </row>
    <row r="2067" spans="2:6">
      <c r="B2067" s="63"/>
      <c r="C2067" s="82"/>
      <c r="D2067" s="306"/>
      <c r="E2067" s="344"/>
      <c r="F2067" s="394"/>
    </row>
    <row r="2068" spans="2:6">
      <c r="B2068" s="63"/>
      <c r="C2068" s="82"/>
      <c r="D2068" s="306"/>
      <c r="E2068" s="344"/>
      <c r="F2068" s="394"/>
    </row>
    <row r="2069" spans="2:6">
      <c r="B2069" s="63"/>
      <c r="C2069" s="82"/>
      <c r="D2069" s="306"/>
      <c r="E2069" s="344"/>
      <c r="F2069" s="394"/>
    </row>
    <row r="2070" spans="2:6">
      <c r="B2070" s="63"/>
      <c r="C2070" s="82"/>
      <c r="D2070" s="306"/>
      <c r="E2070" s="344"/>
      <c r="F2070" s="394"/>
    </row>
    <row r="2071" spans="2:6">
      <c r="B2071" s="63"/>
      <c r="C2071" s="82"/>
      <c r="D2071" s="306"/>
      <c r="E2071" s="344"/>
      <c r="F2071" s="394"/>
    </row>
    <row r="2072" spans="2:6">
      <c r="B2072" s="63"/>
      <c r="C2072" s="82"/>
      <c r="D2072" s="306"/>
      <c r="E2072" s="344"/>
      <c r="F2072" s="394"/>
    </row>
    <row r="2073" spans="2:6">
      <c r="B2073" s="63"/>
      <c r="C2073" s="82"/>
      <c r="D2073" s="306"/>
      <c r="E2073" s="344"/>
      <c r="F2073" s="394"/>
    </row>
    <row r="2074" spans="2:6">
      <c r="B2074" s="63"/>
      <c r="C2074" s="82"/>
      <c r="D2074" s="306"/>
      <c r="E2074" s="344"/>
      <c r="F2074" s="394"/>
    </row>
    <row r="2075" spans="2:6">
      <c r="B2075" s="63"/>
      <c r="C2075" s="82"/>
      <c r="D2075" s="306"/>
      <c r="E2075" s="344"/>
      <c r="F2075" s="394"/>
    </row>
    <row r="2076" spans="2:6">
      <c r="B2076" s="63"/>
      <c r="C2076" s="82"/>
      <c r="D2076" s="306"/>
      <c r="E2076" s="344"/>
      <c r="F2076" s="394"/>
    </row>
    <row r="2077" spans="2:6">
      <c r="B2077" s="63"/>
      <c r="C2077" s="82"/>
      <c r="D2077" s="306"/>
      <c r="E2077" s="344"/>
      <c r="F2077" s="394"/>
    </row>
    <row r="2078" spans="2:6">
      <c r="B2078" s="63"/>
      <c r="C2078" s="82"/>
      <c r="D2078" s="306"/>
      <c r="E2078" s="344"/>
      <c r="F2078" s="394"/>
    </row>
    <row r="2079" spans="2:6">
      <c r="B2079" s="63"/>
      <c r="C2079" s="82"/>
      <c r="D2079" s="306"/>
      <c r="E2079" s="344"/>
      <c r="F2079" s="394"/>
    </row>
    <row r="2080" spans="2:6">
      <c r="B2080" s="63"/>
      <c r="C2080" s="82"/>
      <c r="D2080" s="306"/>
      <c r="E2080" s="344"/>
      <c r="F2080" s="394"/>
    </row>
    <row r="2081" spans="2:6">
      <c r="B2081" s="63"/>
      <c r="C2081" s="82"/>
      <c r="D2081" s="306"/>
      <c r="E2081" s="344"/>
      <c r="F2081" s="394"/>
    </row>
    <row r="2082" spans="2:6">
      <c r="B2082" s="63"/>
      <c r="C2082" s="82"/>
      <c r="D2082" s="306"/>
      <c r="E2082" s="344"/>
      <c r="F2082" s="394"/>
    </row>
    <row r="2083" spans="2:6">
      <c r="B2083" s="63"/>
      <c r="C2083" s="82"/>
      <c r="D2083" s="306"/>
      <c r="E2083" s="344"/>
      <c r="F2083" s="394"/>
    </row>
    <row r="2084" spans="2:6">
      <c r="B2084" s="63"/>
      <c r="C2084" s="82"/>
      <c r="D2084" s="306"/>
      <c r="E2084" s="344"/>
      <c r="F2084" s="394"/>
    </row>
    <row r="2085" spans="2:6">
      <c r="B2085" s="63"/>
      <c r="C2085" s="82"/>
      <c r="D2085" s="306"/>
      <c r="E2085" s="344"/>
      <c r="F2085" s="394"/>
    </row>
    <row r="2086" spans="2:6">
      <c r="B2086" s="63"/>
      <c r="C2086" s="82"/>
      <c r="D2086" s="306"/>
      <c r="E2086" s="344"/>
      <c r="F2086" s="394"/>
    </row>
    <row r="2087" spans="2:6">
      <c r="B2087" s="63"/>
      <c r="C2087" s="82"/>
      <c r="D2087" s="306"/>
      <c r="E2087" s="344"/>
      <c r="F2087" s="394"/>
    </row>
    <row r="2088" spans="2:6">
      <c r="B2088" s="63"/>
      <c r="C2088" s="82"/>
      <c r="D2088" s="306"/>
      <c r="E2088" s="344"/>
      <c r="F2088" s="394"/>
    </row>
    <row r="2089" spans="2:6">
      <c r="B2089" s="63"/>
      <c r="C2089" s="82"/>
      <c r="D2089" s="306"/>
      <c r="E2089" s="344"/>
      <c r="F2089" s="394"/>
    </row>
    <row r="2090" spans="2:6">
      <c r="B2090" s="63"/>
      <c r="C2090" s="82"/>
      <c r="D2090" s="306"/>
      <c r="E2090" s="344"/>
      <c r="F2090" s="394"/>
    </row>
    <row r="2091" spans="2:6">
      <c r="B2091" s="63"/>
      <c r="C2091" s="82"/>
      <c r="D2091" s="306"/>
      <c r="E2091" s="344"/>
      <c r="F2091" s="394"/>
    </row>
    <row r="2092" spans="2:6">
      <c r="B2092" s="63"/>
      <c r="C2092" s="82"/>
      <c r="D2092" s="306"/>
      <c r="E2092" s="344"/>
      <c r="F2092" s="394"/>
    </row>
    <row r="2093" spans="2:6">
      <c r="B2093" s="63"/>
      <c r="C2093" s="82"/>
      <c r="D2093" s="306"/>
      <c r="E2093" s="344"/>
      <c r="F2093" s="394"/>
    </row>
    <row r="2094" spans="2:6">
      <c r="B2094" s="63"/>
      <c r="C2094" s="82"/>
      <c r="D2094" s="306"/>
      <c r="E2094" s="344"/>
      <c r="F2094" s="394"/>
    </row>
    <row r="2095" spans="2:6">
      <c r="B2095" s="63"/>
      <c r="C2095" s="82"/>
      <c r="D2095" s="306"/>
      <c r="E2095" s="344"/>
      <c r="F2095" s="394"/>
    </row>
    <row r="2096" spans="2:6">
      <c r="B2096" s="63"/>
      <c r="C2096" s="82"/>
      <c r="D2096" s="306"/>
      <c r="E2096" s="344"/>
      <c r="F2096" s="394"/>
    </row>
    <row r="2097" spans="2:6">
      <c r="B2097" s="63"/>
      <c r="C2097" s="82"/>
      <c r="D2097" s="306"/>
      <c r="E2097" s="344"/>
      <c r="F2097" s="394"/>
    </row>
    <row r="2098" spans="2:6">
      <c r="B2098" s="63"/>
      <c r="C2098" s="82"/>
      <c r="D2098" s="306"/>
      <c r="E2098" s="344"/>
      <c r="F2098" s="394"/>
    </row>
    <row r="2099" spans="2:6">
      <c r="B2099" s="63"/>
      <c r="C2099" s="82"/>
      <c r="D2099" s="306"/>
      <c r="E2099" s="344"/>
      <c r="F2099" s="394"/>
    </row>
    <row r="2100" spans="2:6">
      <c r="B2100" s="63"/>
      <c r="C2100" s="82"/>
      <c r="D2100" s="306"/>
      <c r="E2100" s="344"/>
      <c r="F2100" s="394"/>
    </row>
    <row r="2101" spans="2:6">
      <c r="B2101" s="63"/>
      <c r="C2101" s="82"/>
      <c r="D2101" s="306"/>
      <c r="E2101" s="344"/>
      <c r="F2101" s="394"/>
    </row>
    <row r="2102" spans="2:6">
      <c r="B2102" s="63"/>
      <c r="C2102" s="82"/>
      <c r="D2102" s="306"/>
      <c r="E2102" s="344"/>
      <c r="F2102" s="394"/>
    </row>
    <row r="2103" spans="2:6">
      <c r="B2103" s="63"/>
      <c r="C2103" s="82"/>
      <c r="D2103" s="306"/>
      <c r="E2103" s="344"/>
      <c r="F2103" s="394"/>
    </row>
    <row r="2104" spans="2:6">
      <c r="B2104" s="63"/>
      <c r="C2104" s="82"/>
      <c r="D2104" s="306"/>
      <c r="E2104" s="344"/>
      <c r="F2104" s="394"/>
    </row>
    <row r="2105" spans="2:6">
      <c r="B2105" s="63"/>
      <c r="C2105" s="82"/>
      <c r="D2105" s="306"/>
      <c r="E2105" s="344"/>
      <c r="F2105" s="394"/>
    </row>
    <row r="2106" spans="2:6">
      <c r="B2106" s="63"/>
      <c r="C2106" s="82"/>
      <c r="D2106" s="306"/>
      <c r="E2106" s="344"/>
      <c r="F2106" s="394"/>
    </row>
    <row r="2107" spans="2:6">
      <c r="B2107" s="63"/>
      <c r="C2107" s="82"/>
      <c r="D2107" s="306"/>
      <c r="E2107" s="344"/>
      <c r="F2107" s="394"/>
    </row>
    <row r="2108" spans="2:6">
      <c r="B2108" s="63"/>
      <c r="C2108" s="82"/>
      <c r="D2108" s="306"/>
      <c r="E2108" s="344"/>
      <c r="F2108" s="394"/>
    </row>
    <row r="2109" spans="2:6">
      <c r="B2109" s="63"/>
      <c r="C2109" s="82"/>
      <c r="D2109" s="306"/>
      <c r="E2109" s="344"/>
      <c r="F2109" s="394"/>
    </row>
    <row r="2110" spans="2:6">
      <c r="B2110" s="63"/>
      <c r="C2110" s="82"/>
      <c r="D2110" s="306"/>
      <c r="E2110" s="344"/>
      <c r="F2110" s="394"/>
    </row>
    <row r="2111" spans="2:6">
      <c r="B2111" s="63"/>
      <c r="C2111" s="82"/>
      <c r="D2111" s="306"/>
      <c r="E2111" s="344"/>
      <c r="F2111" s="394"/>
    </row>
    <row r="2112" spans="2:6">
      <c r="B2112" s="63"/>
      <c r="C2112" s="82"/>
      <c r="D2112" s="306"/>
      <c r="E2112" s="344"/>
      <c r="F2112" s="394"/>
    </row>
    <row r="2113" spans="2:6">
      <c r="B2113" s="63"/>
      <c r="C2113" s="82"/>
      <c r="D2113" s="306"/>
      <c r="E2113" s="344"/>
      <c r="F2113" s="394"/>
    </row>
    <row r="2114" spans="2:6">
      <c r="B2114" s="63"/>
      <c r="C2114" s="82"/>
      <c r="D2114" s="306"/>
      <c r="E2114" s="344"/>
      <c r="F2114" s="394"/>
    </row>
    <row r="2115" spans="2:6">
      <c r="B2115" s="63"/>
      <c r="C2115" s="82"/>
      <c r="D2115" s="306"/>
      <c r="E2115" s="344"/>
      <c r="F2115" s="394"/>
    </row>
    <row r="2116" spans="2:6">
      <c r="B2116" s="63"/>
      <c r="C2116" s="82"/>
      <c r="D2116" s="306"/>
      <c r="E2116" s="344"/>
      <c r="F2116" s="394"/>
    </row>
    <row r="2117" spans="2:6">
      <c r="B2117" s="63"/>
      <c r="C2117" s="82"/>
      <c r="D2117" s="306"/>
      <c r="E2117" s="344"/>
      <c r="F2117" s="394"/>
    </row>
    <row r="2118" spans="2:6">
      <c r="B2118" s="63"/>
      <c r="C2118" s="82"/>
      <c r="D2118" s="306"/>
      <c r="E2118" s="344"/>
      <c r="F2118" s="394"/>
    </row>
    <row r="2119" spans="2:6">
      <c r="B2119" s="63"/>
      <c r="C2119" s="82"/>
      <c r="D2119" s="306"/>
      <c r="E2119" s="344"/>
      <c r="F2119" s="394"/>
    </row>
    <row r="2120" spans="2:6">
      <c r="B2120" s="63"/>
      <c r="C2120" s="82"/>
      <c r="D2120" s="306"/>
      <c r="E2120" s="344"/>
      <c r="F2120" s="394"/>
    </row>
    <row r="2121" spans="2:6">
      <c r="B2121" s="63"/>
      <c r="C2121" s="82"/>
      <c r="D2121" s="306"/>
      <c r="E2121" s="344"/>
      <c r="F2121" s="394"/>
    </row>
    <row r="2122" spans="2:6">
      <c r="B2122" s="63"/>
      <c r="C2122" s="82"/>
      <c r="D2122" s="306"/>
      <c r="E2122" s="344"/>
      <c r="F2122" s="394"/>
    </row>
    <row r="2123" spans="2:6">
      <c r="B2123" s="63"/>
      <c r="C2123" s="82"/>
      <c r="D2123" s="306"/>
      <c r="E2123" s="344"/>
      <c r="F2123" s="394"/>
    </row>
    <row r="2124" spans="2:6">
      <c r="B2124" s="63"/>
      <c r="C2124" s="82"/>
      <c r="D2124" s="306"/>
      <c r="E2124" s="344"/>
      <c r="F2124" s="394"/>
    </row>
    <row r="2125" spans="2:6">
      <c r="B2125" s="63"/>
      <c r="C2125" s="82"/>
      <c r="D2125" s="306"/>
      <c r="E2125" s="344"/>
      <c r="F2125" s="394"/>
    </row>
    <row r="2126" spans="2:6">
      <c r="B2126" s="63"/>
      <c r="C2126" s="82"/>
      <c r="D2126" s="306"/>
      <c r="E2126" s="344"/>
      <c r="F2126" s="394"/>
    </row>
    <row r="2127" spans="2:6">
      <c r="B2127" s="63"/>
      <c r="C2127" s="82"/>
      <c r="D2127" s="306"/>
      <c r="E2127" s="344"/>
      <c r="F2127" s="394"/>
    </row>
    <row r="2128" spans="2:6">
      <c r="B2128" s="63"/>
      <c r="C2128" s="82"/>
      <c r="D2128" s="306"/>
      <c r="E2128" s="344"/>
      <c r="F2128" s="394"/>
    </row>
    <row r="2129" spans="2:6">
      <c r="B2129" s="63"/>
      <c r="C2129" s="82"/>
      <c r="D2129" s="306"/>
      <c r="E2129" s="344"/>
      <c r="F2129" s="394"/>
    </row>
    <row r="2130" spans="2:6">
      <c r="B2130" s="63"/>
      <c r="C2130" s="82"/>
      <c r="D2130" s="306"/>
      <c r="E2130" s="344"/>
      <c r="F2130" s="394"/>
    </row>
    <row r="2131" spans="2:6">
      <c r="B2131" s="63"/>
      <c r="C2131" s="82"/>
      <c r="D2131" s="306"/>
      <c r="E2131" s="344"/>
      <c r="F2131" s="394"/>
    </row>
    <row r="2132" spans="2:6">
      <c r="B2132" s="63"/>
      <c r="C2132" s="82"/>
      <c r="D2132" s="306"/>
      <c r="E2132" s="344"/>
      <c r="F2132" s="394"/>
    </row>
    <row r="2133" spans="2:6">
      <c r="B2133" s="63"/>
      <c r="C2133" s="82"/>
      <c r="D2133" s="306"/>
      <c r="E2133" s="344"/>
      <c r="F2133" s="394"/>
    </row>
    <row r="2134" spans="2:6">
      <c r="B2134" s="63"/>
      <c r="C2134" s="82"/>
      <c r="D2134" s="306"/>
      <c r="E2134" s="344"/>
      <c r="F2134" s="394"/>
    </row>
    <row r="2135" spans="2:6">
      <c r="B2135" s="63"/>
      <c r="C2135" s="82"/>
      <c r="D2135" s="306"/>
      <c r="E2135" s="344"/>
      <c r="F2135" s="394"/>
    </row>
    <row r="2136" spans="2:6">
      <c r="B2136" s="63"/>
      <c r="C2136" s="82"/>
      <c r="D2136" s="306"/>
      <c r="E2136" s="344"/>
      <c r="F2136" s="394"/>
    </row>
    <row r="2137" spans="2:6">
      <c r="B2137" s="63"/>
      <c r="C2137" s="82"/>
      <c r="D2137" s="306"/>
      <c r="E2137" s="344"/>
      <c r="F2137" s="394"/>
    </row>
    <row r="2138" spans="2:6">
      <c r="B2138" s="63"/>
      <c r="C2138" s="82"/>
      <c r="D2138" s="306"/>
      <c r="E2138" s="344"/>
      <c r="F2138" s="394"/>
    </row>
    <row r="2139" spans="2:6">
      <c r="B2139" s="63"/>
      <c r="C2139" s="82"/>
      <c r="D2139" s="306"/>
      <c r="E2139" s="344"/>
      <c r="F2139" s="394"/>
    </row>
    <row r="2140" spans="2:6">
      <c r="B2140" s="63"/>
      <c r="C2140" s="82"/>
      <c r="D2140" s="306"/>
      <c r="E2140" s="344"/>
      <c r="F2140" s="394"/>
    </row>
    <row r="2141" spans="2:6">
      <c r="B2141" s="63"/>
      <c r="C2141" s="82"/>
      <c r="D2141" s="306"/>
      <c r="E2141" s="344"/>
      <c r="F2141" s="394"/>
    </row>
    <row r="2142" spans="2:6">
      <c r="B2142" s="63"/>
      <c r="C2142" s="82"/>
      <c r="D2142" s="306"/>
      <c r="E2142" s="344"/>
      <c r="F2142" s="394"/>
    </row>
    <row r="2143" spans="2:6">
      <c r="B2143" s="63"/>
      <c r="C2143" s="82"/>
      <c r="D2143" s="306"/>
      <c r="E2143" s="344"/>
      <c r="F2143" s="394"/>
    </row>
    <row r="2144" spans="2:6">
      <c r="B2144" s="63"/>
      <c r="C2144" s="82"/>
      <c r="D2144" s="306"/>
      <c r="E2144" s="344"/>
      <c r="F2144" s="394"/>
    </row>
    <row r="2145" spans="2:6">
      <c r="B2145" s="63"/>
      <c r="C2145" s="82"/>
      <c r="D2145" s="306"/>
      <c r="E2145" s="344"/>
      <c r="F2145" s="394"/>
    </row>
    <row r="2146" spans="2:6">
      <c r="B2146" s="63"/>
      <c r="C2146" s="82"/>
      <c r="D2146" s="306"/>
      <c r="E2146" s="344"/>
      <c r="F2146" s="394"/>
    </row>
    <row r="2147" spans="2:6">
      <c r="B2147" s="63"/>
      <c r="C2147" s="82"/>
      <c r="D2147" s="306"/>
      <c r="E2147" s="344"/>
      <c r="F2147" s="394"/>
    </row>
    <row r="2148" spans="2:6">
      <c r="B2148" s="63"/>
      <c r="C2148" s="82"/>
      <c r="D2148" s="306"/>
      <c r="E2148" s="344"/>
      <c r="F2148" s="394"/>
    </row>
    <row r="2149" spans="2:6">
      <c r="B2149" s="63"/>
      <c r="C2149" s="82"/>
      <c r="D2149" s="306"/>
      <c r="E2149" s="344"/>
      <c r="F2149" s="394"/>
    </row>
    <row r="2150" spans="2:6">
      <c r="B2150" s="63"/>
      <c r="C2150" s="82"/>
      <c r="D2150" s="306"/>
      <c r="E2150" s="344"/>
      <c r="F2150" s="394"/>
    </row>
    <row r="2151" spans="2:6">
      <c r="B2151" s="63"/>
      <c r="C2151" s="82"/>
      <c r="D2151" s="306"/>
      <c r="E2151" s="344"/>
      <c r="F2151" s="394"/>
    </row>
    <row r="2152" spans="2:6">
      <c r="B2152" s="63"/>
      <c r="C2152" s="82"/>
      <c r="D2152" s="306"/>
      <c r="E2152" s="344"/>
      <c r="F2152" s="394"/>
    </row>
    <row r="2153" spans="2:6">
      <c r="B2153" s="63"/>
      <c r="C2153" s="82"/>
      <c r="D2153" s="306"/>
      <c r="E2153" s="344"/>
      <c r="F2153" s="394"/>
    </row>
    <row r="2154" spans="2:6">
      <c r="B2154" s="63"/>
      <c r="C2154" s="82"/>
      <c r="D2154" s="306"/>
      <c r="E2154" s="344"/>
      <c r="F2154" s="394"/>
    </row>
    <row r="2155" spans="2:6">
      <c r="B2155" s="63"/>
      <c r="C2155" s="82"/>
      <c r="D2155" s="306"/>
      <c r="E2155" s="344"/>
      <c r="F2155" s="394"/>
    </row>
    <row r="2156" spans="2:6">
      <c r="B2156" s="63"/>
      <c r="C2156" s="82"/>
      <c r="D2156" s="306"/>
      <c r="E2156" s="344"/>
      <c r="F2156" s="394"/>
    </row>
    <row r="2157" spans="2:6">
      <c r="B2157" s="63"/>
      <c r="C2157" s="82"/>
      <c r="D2157" s="306"/>
      <c r="E2157" s="344"/>
      <c r="F2157" s="394"/>
    </row>
    <row r="2158" spans="2:6">
      <c r="B2158" s="63"/>
      <c r="C2158" s="82"/>
      <c r="D2158" s="306"/>
      <c r="E2158" s="344"/>
      <c r="F2158" s="394"/>
    </row>
    <row r="2159" spans="2:6">
      <c r="B2159" s="63"/>
      <c r="C2159" s="82"/>
      <c r="D2159" s="306"/>
      <c r="E2159" s="344"/>
      <c r="F2159" s="394"/>
    </row>
    <row r="2160" spans="2:6">
      <c r="B2160" s="63"/>
      <c r="C2160" s="82"/>
      <c r="D2160" s="306"/>
      <c r="E2160" s="344"/>
      <c r="F2160" s="394"/>
    </row>
    <row r="2161" spans="2:6">
      <c r="B2161" s="63"/>
      <c r="C2161" s="82"/>
      <c r="D2161" s="306"/>
      <c r="E2161" s="344"/>
      <c r="F2161" s="394"/>
    </row>
    <row r="2162" spans="2:6">
      <c r="B2162" s="63"/>
      <c r="C2162" s="82"/>
      <c r="D2162" s="306"/>
      <c r="E2162" s="344"/>
      <c r="F2162" s="394"/>
    </row>
    <row r="2163" spans="2:6">
      <c r="B2163" s="63"/>
      <c r="C2163" s="82"/>
      <c r="D2163" s="306"/>
      <c r="E2163" s="344"/>
      <c r="F2163" s="394"/>
    </row>
    <row r="2164" spans="2:6">
      <c r="B2164" s="63"/>
      <c r="C2164" s="82"/>
      <c r="D2164" s="306"/>
      <c r="E2164" s="344"/>
      <c r="F2164" s="394"/>
    </row>
    <row r="2165" spans="2:6">
      <c r="B2165" s="63"/>
      <c r="C2165" s="82"/>
      <c r="D2165" s="306"/>
      <c r="E2165" s="344"/>
      <c r="F2165" s="394"/>
    </row>
    <row r="2166" spans="2:6">
      <c r="B2166" s="63"/>
      <c r="C2166" s="82"/>
      <c r="D2166" s="306"/>
      <c r="E2166" s="344"/>
      <c r="F2166" s="394"/>
    </row>
    <row r="2167" spans="2:6">
      <c r="B2167" s="63"/>
      <c r="C2167" s="82"/>
      <c r="D2167" s="306"/>
      <c r="E2167" s="344"/>
      <c r="F2167" s="394"/>
    </row>
    <row r="2168" spans="2:6">
      <c r="B2168" s="63"/>
      <c r="C2168" s="82"/>
      <c r="D2168" s="306"/>
      <c r="E2168" s="344"/>
      <c r="F2168" s="394"/>
    </row>
    <row r="2169" spans="2:6">
      <c r="B2169" s="63"/>
      <c r="C2169" s="82"/>
      <c r="D2169" s="306"/>
      <c r="E2169" s="344"/>
      <c r="F2169" s="394"/>
    </row>
    <row r="2170" spans="2:6">
      <c r="B2170" s="63"/>
      <c r="C2170" s="82"/>
      <c r="D2170" s="306"/>
      <c r="E2170" s="344"/>
      <c r="F2170" s="394"/>
    </row>
    <row r="2171" spans="2:6">
      <c r="B2171" s="63"/>
      <c r="C2171" s="82"/>
      <c r="D2171" s="306"/>
      <c r="E2171" s="344"/>
      <c r="F2171" s="394"/>
    </row>
    <row r="2172" spans="2:6">
      <c r="B2172" s="63"/>
      <c r="C2172" s="82"/>
      <c r="D2172" s="306"/>
      <c r="E2172" s="344"/>
      <c r="F2172" s="394"/>
    </row>
    <row r="2173" spans="2:6">
      <c r="B2173" s="63"/>
      <c r="C2173" s="82"/>
      <c r="D2173" s="306"/>
      <c r="E2173" s="344"/>
      <c r="F2173" s="394"/>
    </row>
    <row r="2174" spans="2:6">
      <c r="B2174" s="63"/>
      <c r="C2174" s="82"/>
      <c r="D2174" s="306"/>
      <c r="E2174" s="344"/>
      <c r="F2174" s="394"/>
    </row>
    <row r="2175" spans="2:6">
      <c r="B2175" s="63"/>
      <c r="C2175" s="82"/>
      <c r="D2175" s="306"/>
      <c r="E2175" s="344"/>
      <c r="F2175" s="394"/>
    </row>
    <row r="2176" spans="2:6">
      <c r="B2176" s="63"/>
      <c r="C2176" s="82"/>
      <c r="D2176" s="306"/>
      <c r="E2176" s="344"/>
      <c r="F2176" s="394"/>
    </row>
    <row r="2177" spans="2:6">
      <c r="B2177" s="63"/>
      <c r="C2177" s="82"/>
      <c r="D2177" s="306"/>
      <c r="E2177" s="344"/>
      <c r="F2177" s="394"/>
    </row>
    <row r="2178" spans="2:6">
      <c r="B2178" s="63"/>
      <c r="C2178" s="82"/>
      <c r="D2178" s="306"/>
      <c r="E2178" s="344"/>
      <c r="F2178" s="394"/>
    </row>
    <row r="2179" spans="2:6">
      <c r="B2179" s="63"/>
      <c r="C2179" s="82"/>
      <c r="D2179" s="306"/>
      <c r="E2179" s="344"/>
      <c r="F2179" s="394"/>
    </row>
    <row r="2180" spans="2:6">
      <c r="B2180" s="63"/>
      <c r="C2180" s="82"/>
      <c r="D2180" s="306"/>
      <c r="E2180" s="344"/>
      <c r="F2180" s="394"/>
    </row>
    <row r="2181" spans="2:6">
      <c r="B2181" s="63"/>
      <c r="C2181" s="82"/>
      <c r="D2181" s="306"/>
      <c r="E2181" s="344"/>
      <c r="F2181" s="394"/>
    </row>
    <row r="2182" spans="2:6">
      <c r="B2182" s="63"/>
      <c r="C2182" s="82"/>
      <c r="D2182" s="306"/>
      <c r="E2182" s="344"/>
      <c r="F2182" s="394"/>
    </row>
    <row r="2183" spans="2:6">
      <c r="B2183" s="63"/>
      <c r="C2183" s="82"/>
      <c r="D2183" s="306"/>
      <c r="E2183" s="344"/>
      <c r="F2183" s="394"/>
    </row>
    <row r="2184" spans="2:6">
      <c r="B2184" s="63"/>
      <c r="C2184" s="82"/>
      <c r="D2184" s="306"/>
      <c r="E2184" s="344"/>
      <c r="F2184" s="394"/>
    </row>
    <row r="2185" spans="2:6">
      <c r="B2185" s="63"/>
      <c r="C2185" s="82"/>
      <c r="D2185" s="306"/>
      <c r="E2185" s="344"/>
      <c r="F2185" s="394"/>
    </row>
    <row r="2186" spans="2:6">
      <c r="B2186" s="63"/>
      <c r="C2186" s="82"/>
      <c r="D2186" s="306"/>
      <c r="E2186" s="344"/>
      <c r="F2186" s="394"/>
    </row>
    <row r="2187" spans="2:6">
      <c r="B2187" s="63"/>
      <c r="C2187" s="82"/>
      <c r="D2187" s="306"/>
      <c r="E2187" s="344"/>
      <c r="F2187" s="394"/>
    </row>
    <row r="2188" spans="2:6">
      <c r="B2188" s="63"/>
      <c r="C2188" s="82"/>
      <c r="D2188" s="306"/>
      <c r="E2188" s="344"/>
      <c r="F2188" s="394"/>
    </row>
    <row r="2189" spans="2:6">
      <c r="B2189" s="63"/>
      <c r="C2189" s="82"/>
      <c r="D2189" s="306"/>
      <c r="E2189" s="344"/>
      <c r="F2189" s="394"/>
    </row>
    <row r="2190" spans="2:6">
      <c r="B2190" s="63"/>
      <c r="C2190" s="82"/>
      <c r="D2190" s="306"/>
      <c r="E2190" s="344"/>
      <c r="F2190" s="394"/>
    </row>
    <row r="2191" spans="2:6">
      <c r="B2191" s="63"/>
      <c r="C2191" s="82"/>
      <c r="D2191" s="306"/>
      <c r="E2191" s="344"/>
      <c r="F2191" s="394"/>
    </row>
    <row r="2192" spans="2:6">
      <c r="B2192" s="63"/>
      <c r="C2192" s="82"/>
      <c r="D2192" s="306"/>
      <c r="E2192" s="344"/>
      <c r="F2192" s="394"/>
    </row>
    <row r="2193" spans="2:6">
      <c r="B2193" s="63"/>
      <c r="C2193" s="82"/>
      <c r="D2193" s="306"/>
      <c r="E2193" s="344"/>
      <c r="F2193" s="394"/>
    </row>
    <row r="2194" spans="2:6">
      <c r="B2194" s="63"/>
      <c r="C2194" s="82"/>
      <c r="D2194" s="306"/>
      <c r="E2194" s="344"/>
      <c r="F2194" s="394"/>
    </row>
    <row r="2195" spans="2:6">
      <c r="B2195" s="63"/>
      <c r="C2195" s="82"/>
      <c r="D2195" s="306"/>
      <c r="E2195" s="344"/>
      <c r="F2195" s="394"/>
    </row>
    <row r="2196" spans="2:6">
      <c r="B2196" s="63"/>
      <c r="C2196" s="82"/>
      <c r="D2196" s="306"/>
      <c r="E2196" s="344"/>
      <c r="F2196" s="394"/>
    </row>
    <row r="2197" spans="2:6">
      <c r="B2197" s="63"/>
      <c r="C2197" s="82"/>
      <c r="D2197" s="306"/>
      <c r="E2197" s="344"/>
      <c r="F2197" s="394"/>
    </row>
    <row r="2198" spans="2:6">
      <c r="B2198" s="63"/>
      <c r="C2198" s="82"/>
      <c r="D2198" s="306"/>
      <c r="E2198" s="344"/>
      <c r="F2198" s="394"/>
    </row>
    <row r="2199" spans="2:6">
      <c r="B2199" s="63"/>
      <c r="C2199" s="82"/>
      <c r="D2199" s="306"/>
      <c r="E2199" s="344"/>
      <c r="F2199" s="394"/>
    </row>
    <row r="2200" spans="2:6">
      <c r="B2200" s="63"/>
      <c r="C2200" s="82"/>
      <c r="D2200" s="306"/>
      <c r="E2200" s="344"/>
      <c r="F2200" s="394"/>
    </row>
    <row r="2201" spans="2:6">
      <c r="B2201" s="63"/>
      <c r="C2201" s="82"/>
      <c r="D2201" s="306"/>
      <c r="E2201" s="344"/>
      <c r="F2201" s="394"/>
    </row>
    <row r="2202" spans="2:6">
      <c r="B2202" s="63"/>
      <c r="C2202" s="82"/>
      <c r="D2202" s="306"/>
      <c r="E2202" s="344"/>
      <c r="F2202" s="394"/>
    </row>
    <row r="2203" spans="2:6">
      <c r="B2203" s="63"/>
      <c r="C2203" s="82"/>
      <c r="D2203" s="306"/>
      <c r="E2203" s="344"/>
      <c r="F2203" s="394"/>
    </row>
    <row r="2204" spans="2:6">
      <c r="B2204" s="63"/>
      <c r="C2204" s="82"/>
      <c r="D2204" s="306"/>
      <c r="E2204" s="344"/>
      <c r="F2204" s="394"/>
    </row>
    <row r="2205" spans="2:6">
      <c r="B2205" s="63"/>
      <c r="C2205" s="82"/>
      <c r="D2205" s="306"/>
      <c r="E2205" s="344"/>
      <c r="F2205" s="394"/>
    </row>
    <row r="2206" spans="2:6">
      <c r="B2206" s="63"/>
      <c r="C2206" s="82"/>
      <c r="D2206" s="306"/>
      <c r="E2206" s="344"/>
      <c r="F2206" s="394"/>
    </row>
    <row r="2207" spans="2:6">
      <c r="B2207" s="63"/>
      <c r="C2207" s="82"/>
      <c r="D2207" s="306"/>
      <c r="E2207" s="344"/>
      <c r="F2207" s="394"/>
    </row>
    <row r="2208" spans="2:6">
      <c r="B2208" s="63"/>
      <c r="C2208" s="82"/>
      <c r="D2208" s="306"/>
      <c r="E2208" s="344"/>
      <c r="F2208" s="394"/>
    </row>
    <row r="2209" spans="2:6">
      <c r="B2209" s="63"/>
      <c r="C2209" s="82"/>
      <c r="D2209" s="306"/>
      <c r="E2209" s="344"/>
      <c r="F2209" s="394"/>
    </row>
    <row r="2210" spans="2:6">
      <c r="B2210" s="63"/>
      <c r="C2210" s="82"/>
      <c r="D2210" s="306"/>
      <c r="E2210" s="344"/>
      <c r="F2210" s="394"/>
    </row>
    <row r="2211" spans="2:6">
      <c r="B2211" s="63"/>
      <c r="C2211" s="82"/>
      <c r="D2211" s="306"/>
      <c r="E2211" s="344"/>
      <c r="F2211" s="394"/>
    </row>
    <row r="2212" spans="2:6">
      <c r="B2212" s="63"/>
      <c r="C2212" s="82"/>
      <c r="D2212" s="306"/>
      <c r="E2212" s="344"/>
      <c r="F2212" s="394"/>
    </row>
    <row r="2213" spans="2:6">
      <c r="B2213" s="63"/>
      <c r="C2213" s="82"/>
      <c r="D2213" s="306"/>
      <c r="E2213" s="344"/>
      <c r="F2213" s="394"/>
    </row>
    <row r="2214" spans="2:6">
      <c r="B2214" s="63"/>
      <c r="C2214" s="82"/>
      <c r="D2214" s="306"/>
      <c r="E2214" s="344"/>
      <c r="F2214" s="394"/>
    </row>
    <row r="2215" spans="2:6">
      <c r="B2215" s="63"/>
      <c r="C2215" s="82"/>
      <c r="D2215" s="306"/>
      <c r="E2215" s="344"/>
      <c r="F2215" s="394"/>
    </row>
    <row r="2216" spans="2:6">
      <c r="B2216" s="63"/>
      <c r="C2216" s="82"/>
      <c r="D2216" s="306"/>
      <c r="E2216" s="344"/>
      <c r="F2216" s="394"/>
    </row>
    <row r="2217" spans="2:6">
      <c r="B2217" s="63"/>
      <c r="C2217" s="82"/>
      <c r="D2217" s="306"/>
      <c r="E2217" s="344"/>
      <c r="F2217" s="394"/>
    </row>
    <row r="2218" spans="2:6">
      <c r="B2218" s="63"/>
      <c r="C2218" s="82"/>
      <c r="D2218" s="306"/>
      <c r="E2218" s="344"/>
      <c r="F2218" s="394"/>
    </row>
    <row r="2219" spans="2:6">
      <c r="B2219" s="63"/>
      <c r="C2219" s="82"/>
      <c r="D2219" s="306"/>
      <c r="E2219" s="344"/>
      <c r="F2219" s="394"/>
    </row>
    <row r="2220" spans="2:6">
      <c r="B2220" s="63"/>
      <c r="C2220" s="82"/>
      <c r="D2220" s="306"/>
      <c r="E2220" s="344"/>
      <c r="F2220" s="394"/>
    </row>
    <row r="2221" spans="2:6">
      <c r="B2221" s="63"/>
      <c r="C2221" s="82"/>
      <c r="D2221" s="306"/>
      <c r="E2221" s="344"/>
      <c r="F2221" s="394"/>
    </row>
    <row r="2222" spans="2:6">
      <c r="B2222" s="63"/>
      <c r="C2222" s="82"/>
      <c r="D2222" s="306"/>
      <c r="E2222" s="344"/>
      <c r="F2222" s="394"/>
    </row>
    <row r="2223" spans="2:6">
      <c r="B2223" s="63"/>
      <c r="C2223" s="82"/>
      <c r="D2223" s="306"/>
      <c r="E2223" s="344"/>
      <c r="F2223" s="394"/>
    </row>
    <row r="2224" spans="2:6">
      <c r="B2224" s="63"/>
      <c r="C2224" s="82"/>
      <c r="D2224" s="306"/>
      <c r="E2224" s="344"/>
      <c r="F2224" s="394"/>
    </row>
    <row r="2225" spans="2:6">
      <c r="B2225" s="63"/>
      <c r="C2225" s="82"/>
      <c r="D2225" s="306"/>
      <c r="E2225" s="344"/>
      <c r="F2225" s="394"/>
    </row>
    <row r="2226" spans="2:6">
      <c r="B2226" s="63"/>
      <c r="C2226" s="82"/>
      <c r="D2226" s="306"/>
      <c r="E2226" s="344"/>
      <c r="F2226" s="394"/>
    </row>
    <row r="2227" spans="2:6">
      <c r="B2227" s="63"/>
      <c r="C2227" s="82"/>
      <c r="D2227" s="306"/>
      <c r="E2227" s="344"/>
      <c r="F2227" s="394"/>
    </row>
    <row r="2228" spans="2:6">
      <c r="B2228" s="63"/>
      <c r="C2228" s="82"/>
      <c r="D2228" s="306"/>
      <c r="E2228" s="344"/>
      <c r="F2228" s="394"/>
    </row>
    <row r="2229" spans="2:6">
      <c r="B2229" s="63"/>
      <c r="C2229" s="82"/>
      <c r="D2229" s="306"/>
      <c r="E2229" s="344"/>
      <c r="F2229" s="394"/>
    </row>
    <row r="2230" spans="2:6">
      <c r="B2230" s="63"/>
      <c r="C2230" s="82"/>
      <c r="D2230" s="306"/>
      <c r="E2230" s="344"/>
      <c r="F2230" s="394"/>
    </row>
    <row r="2231" spans="2:6">
      <c r="B2231" s="63"/>
      <c r="C2231" s="82"/>
      <c r="D2231" s="306"/>
      <c r="E2231" s="344"/>
      <c r="F2231" s="394"/>
    </row>
    <row r="2232" spans="2:6">
      <c r="B2232" s="63"/>
      <c r="C2232" s="82"/>
      <c r="D2232" s="306"/>
      <c r="E2232" s="344"/>
      <c r="F2232" s="394"/>
    </row>
    <row r="2233" spans="2:6">
      <c r="B2233" s="63"/>
      <c r="C2233" s="82"/>
      <c r="D2233" s="306"/>
      <c r="E2233" s="344"/>
      <c r="F2233" s="394"/>
    </row>
    <row r="2234" spans="2:6">
      <c r="B2234" s="63"/>
      <c r="C2234" s="82"/>
      <c r="D2234" s="306"/>
      <c r="E2234" s="344"/>
      <c r="F2234" s="394"/>
    </row>
    <row r="2235" spans="2:6">
      <c r="B2235" s="63"/>
      <c r="C2235" s="82"/>
      <c r="D2235" s="306"/>
      <c r="E2235" s="344"/>
      <c r="F2235" s="394"/>
    </row>
    <row r="2236" spans="2:6">
      <c r="B2236" s="63"/>
      <c r="C2236" s="82"/>
      <c r="D2236" s="306"/>
      <c r="E2236" s="344"/>
      <c r="F2236" s="394"/>
    </row>
    <row r="2237" spans="2:6">
      <c r="B2237" s="63"/>
      <c r="C2237" s="82"/>
      <c r="D2237" s="306"/>
      <c r="E2237" s="344"/>
      <c r="F2237" s="394"/>
    </row>
    <row r="2238" spans="2:6">
      <c r="B2238" s="63"/>
      <c r="C2238" s="82"/>
      <c r="D2238" s="306"/>
      <c r="E2238" s="344"/>
      <c r="F2238" s="394"/>
    </row>
    <row r="2239" spans="2:6">
      <c r="B2239" s="63"/>
      <c r="C2239" s="82"/>
      <c r="D2239" s="306"/>
      <c r="E2239" s="344"/>
      <c r="F2239" s="394"/>
    </row>
    <row r="2240" spans="2:6">
      <c r="B2240" s="63"/>
      <c r="C2240" s="82"/>
      <c r="D2240" s="306"/>
      <c r="E2240" s="344"/>
      <c r="F2240" s="394"/>
    </row>
    <row r="2241" spans="2:6">
      <c r="B2241" s="63"/>
      <c r="C2241" s="82"/>
      <c r="D2241" s="306"/>
      <c r="E2241" s="344"/>
      <c r="F2241" s="394"/>
    </row>
    <row r="2242" spans="2:6">
      <c r="B2242" s="63"/>
      <c r="C2242" s="82"/>
      <c r="D2242" s="306"/>
      <c r="E2242" s="344"/>
      <c r="F2242" s="394"/>
    </row>
    <row r="2243" spans="2:6">
      <c r="B2243" s="63"/>
      <c r="C2243" s="82"/>
      <c r="D2243" s="306"/>
      <c r="E2243" s="344"/>
      <c r="F2243" s="394"/>
    </row>
    <row r="2244" spans="2:6">
      <c r="B2244" s="63"/>
      <c r="C2244" s="82"/>
      <c r="D2244" s="306"/>
      <c r="E2244" s="344"/>
      <c r="F2244" s="394"/>
    </row>
    <row r="2245" spans="2:6">
      <c r="B2245" s="63"/>
      <c r="C2245" s="82"/>
      <c r="D2245" s="306"/>
      <c r="E2245" s="344"/>
      <c r="F2245" s="394"/>
    </row>
    <row r="2246" spans="2:6">
      <c r="B2246" s="63"/>
      <c r="C2246" s="82"/>
      <c r="D2246" s="306"/>
      <c r="E2246" s="344"/>
      <c r="F2246" s="394"/>
    </row>
    <row r="2247" spans="2:6">
      <c r="B2247" s="63"/>
      <c r="C2247" s="82"/>
      <c r="D2247" s="306"/>
      <c r="E2247" s="344"/>
      <c r="F2247" s="394"/>
    </row>
    <row r="2248" spans="2:6">
      <c r="B2248" s="63"/>
      <c r="C2248" s="82"/>
      <c r="D2248" s="306"/>
      <c r="E2248" s="344"/>
      <c r="F2248" s="394"/>
    </row>
    <row r="2249" spans="2:6">
      <c r="B2249" s="63"/>
      <c r="C2249" s="82"/>
      <c r="D2249" s="306"/>
      <c r="E2249" s="344"/>
      <c r="F2249" s="394"/>
    </row>
    <row r="2250" spans="2:6">
      <c r="B2250" s="63"/>
      <c r="C2250" s="82"/>
      <c r="D2250" s="306"/>
      <c r="E2250" s="344"/>
      <c r="F2250" s="394"/>
    </row>
    <row r="2251" spans="2:6">
      <c r="B2251" s="63"/>
      <c r="C2251" s="82"/>
      <c r="D2251" s="306"/>
      <c r="E2251" s="344"/>
      <c r="F2251" s="394"/>
    </row>
    <row r="2252" spans="2:6">
      <c r="B2252" s="63"/>
      <c r="C2252" s="82"/>
      <c r="D2252" s="306"/>
      <c r="E2252" s="344"/>
      <c r="F2252" s="394"/>
    </row>
    <row r="2253" spans="2:6">
      <c r="B2253" s="63"/>
      <c r="C2253" s="82"/>
      <c r="D2253" s="306"/>
      <c r="E2253" s="344"/>
      <c r="F2253" s="394"/>
    </row>
    <row r="2254" spans="2:6">
      <c r="B2254" s="63"/>
      <c r="C2254" s="82"/>
      <c r="D2254" s="306"/>
      <c r="E2254" s="344"/>
      <c r="F2254" s="394"/>
    </row>
    <row r="2255" spans="2:6">
      <c r="B2255" s="63"/>
      <c r="C2255" s="82"/>
      <c r="D2255" s="306"/>
      <c r="E2255" s="344"/>
      <c r="F2255" s="394"/>
    </row>
    <row r="2256" spans="2:6">
      <c r="B2256" s="63"/>
      <c r="C2256" s="82"/>
      <c r="D2256" s="306"/>
      <c r="E2256" s="344"/>
      <c r="F2256" s="394"/>
    </row>
    <row r="2257" spans="2:6">
      <c r="B2257" s="63"/>
      <c r="C2257" s="82"/>
      <c r="D2257" s="306"/>
      <c r="E2257" s="344"/>
      <c r="F2257" s="394"/>
    </row>
    <row r="2258" spans="2:6">
      <c r="B2258" s="63"/>
      <c r="C2258" s="82"/>
      <c r="D2258" s="306"/>
      <c r="E2258" s="344"/>
      <c r="F2258" s="394"/>
    </row>
    <row r="2259" spans="2:6">
      <c r="B2259" s="63"/>
      <c r="C2259" s="82"/>
      <c r="D2259" s="306"/>
      <c r="E2259" s="344"/>
      <c r="F2259" s="394"/>
    </row>
    <row r="2260" spans="2:6">
      <c r="B2260" s="63"/>
      <c r="C2260" s="82"/>
      <c r="D2260" s="306"/>
      <c r="E2260" s="344"/>
      <c r="F2260" s="394"/>
    </row>
    <row r="2261" spans="2:6">
      <c r="B2261" s="63"/>
      <c r="C2261" s="82"/>
      <c r="D2261" s="306"/>
      <c r="E2261" s="344"/>
      <c r="F2261" s="394"/>
    </row>
    <row r="2262" spans="2:6">
      <c r="B2262" s="63"/>
      <c r="C2262" s="82"/>
      <c r="D2262" s="306"/>
      <c r="E2262" s="344"/>
      <c r="F2262" s="394"/>
    </row>
    <row r="2263" spans="2:6">
      <c r="B2263" s="63"/>
      <c r="C2263" s="82"/>
      <c r="D2263" s="306"/>
      <c r="E2263" s="344"/>
      <c r="F2263" s="394"/>
    </row>
    <row r="2264" spans="2:6">
      <c r="B2264" s="63"/>
      <c r="C2264" s="82"/>
      <c r="D2264" s="306"/>
      <c r="E2264" s="344"/>
      <c r="F2264" s="394"/>
    </row>
    <row r="2265" spans="2:6">
      <c r="B2265" s="63"/>
      <c r="C2265" s="82"/>
      <c r="D2265" s="306"/>
      <c r="E2265" s="344"/>
      <c r="F2265" s="394"/>
    </row>
    <row r="2266" spans="2:6">
      <c r="B2266" s="63"/>
      <c r="C2266" s="82"/>
      <c r="D2266" s="306"/>
      <c r="E2266" s="344"/>
      <c r="F2266" s="394"/>
    </row>
    <row r="2267" spans="2:6">
      <c r="B2267" s="63"/>
      <c r="C2267" s="82"/>
      <c r="D2267" s="306"/>
      <c r="E2267" s="344"/>
      <c r="F2267" s="394"/>
    </row>
    <row r="2268" spans="2:6">
      <c r="B2268" s="63"/>
      <c r="C2268" s="82"/>
      <c r="D2268" s="306"/>
      <c r="E2268" s="344"/>
      <c r="F2268" s="394"/>
    </row>
    <row r="2269" spans="2:6">
      <c r="B2269" s="63"/>
      <c r="C2269" s="82"/>
      <c r="D2269" s="306"/>
      <c r="E2269" s="344"/>
      <c r="F2269" s="394"/>
    </row>
    <row r="2270" spans="2:6">
      <c r="B2270" s="63"/>
      <c r="C2270" s="82"/>
      <c r="D2270" s="306"/>
      <c r="E2270" s="344"/>
      <c r="F2270" s="394"/>
    </row>
    <row r="2271" spans="2:6">
      <c r="B2271" s="63"/>
      <c r="C2271" s="82"/>
      <c r="D2271" s="306"/>
      <c r="E2271" s="344"/>
      <c r="F2271" s="394"/>
    </row>
    <row r="2272" spans="2:6">
      <c r="B2272" s="63"/>
      <c r="C2272" s="82"/>
      <c r="D2272" s="306"/>
      <c r="E2272" s="344"/>
      <c r="F2272" s="394"/>
    </row>
    <row r="2273" spans="2:6">
      <c r="B2273" s="63"/>
      <c r="C2273" s="82"/>
      <c r="D2273" s="306"/>
      <c r="E2273" s="344"/>
      <c r="F2273" s="394"/>
    </row>
    <row r="2274" spans="2:6">
      <c r="B2274" s="63"/>
      <c r="C2274" s="82"/>
      <c r="D2274" s="306"/>
      <c r="E2274" s="344"/>
      <c r="F2274" s="394"/>
    </row>
    <row r="2275" spans="2:6">
      <c r="B2275" s="63"/>
      <c r="C2275" s="82"/>
      <c r="D2275" s="306"/>
      <c r="E2275" s="344"/>
      <c r="F2275" s="394"/>
    </row>
    <row r="2276" spans="2:6">
      <c r="B2276" s="63"/>
      <c r="C2276" s="82"/>
      <c r="D2276" s="306"/>
      <c r="E2276" s="344"/>
      <c r="F2276" s="394"/>
    </row>
    <row r="2277" spans="2:6">
      <c r="B2277" s="63"/>
      <c r="C2277" s="82"/>
      <c r="D2277" s="306"/>
      <c r="E2277" s="344"/>
      <c r="F2277" s="394"/>
    </row>
    <row r="2278" spans="2:6">
      <c r="B2278" s="63"/>
      <c r="C2278" s="82"/>
      <c r="D2278" s="306"/>
      <c r="E2278" s="344"/>
      <c r="F2278" s="394"/>
    </row>
    <row r="2279" spans="2:6">
      <c r="B2279" s="63"/>
      <c r="C2279" s="82"/>
      <c r="D2279" s="306"/>
      <c r="E2279" s="344"/>
      <c r="F2279" s="394"/>
    </row>
    <row r="2280" spans="2:6">
      <c r="B2280" s="63"/>
      <c r="C2280" s="82"/>
      <c r="D2280" s="306"/>
      <c r="E2280" s="344"/>
      <c r="F2280" s="394"/>
    </row>
    <row r="2281" spans="2:6">
      <c r="B2281" s="63"/>
      <c r="C2281" s="82"/>
      <c r="D2281" s="306"/>
      <c r="E2281" s="344"/>
      <c r="F2281" s="394"/>
    </row>
    <row r="2282" spans="2:6">
      <c r="B2282" s="63"/>
      <c r="C2282" s="82"/>
      <c r="D2282" s="306"/>
      <c r="E2282" s="344"/>
      <c r="F2282" s="394"/>
    </row>
    <row r="2283" spans="2:6">
      <c r="B2283" s="63"/>
      <c r="C2283" s="82"/>
      <c r="D2283" s="306"/>
      <c r="E2283" s="344"/>
      <c r="F2283" s="394"/>
    </row>
    <row r="2284" spans="2:6">
      <c r="B2284" s="63"/>
      <c r="C2284" s="82"/>
      <c r="D2284" s="306"/>
      <c r="E2284" s="344"/>
      <c r="F2284" s="394"/>
    </row>
    <row r="2285" spans="2:6">
      <c r="B2285" s="63"/>
      <c r="C2285" s="82"/>
      <c r="D2285" s="306"/>
      <c r="E2285" s="344"/>
      <c r="F2285" s="394"/>
    </row>
    <row r="2286" spans="2:6">
      <c r="B2286" s="63"/>
      <c r="C2286" s="82"/>
      <c r="D2286" s="306"/>
      <c r="E2286" s="344"/>
      <c r="F2286" s="394"/>
    </row>
    <row r="2287" spans="2:6">
      <c r="B2287" s="63"/>
      <c r="C2287" s="82"/>
      <c r="D2287" s="306"/>
      <c r="E2287" s="344"/>
      <c r="F2287" s="394"/>
    </row>
    <row r="2288" spans="2:6">
      <c r="B2288" s="63"/>
      <c r="C2288" s="82"/>
      <c r="D2288" s="306"/>
      <c r="E2288" s="344"/>
      <c r="F2288" s="394"/>
    </row>
    <row r="2289" spans="2:6">
      <c r="B2289" s="63"/>
      <c r="C2289" s="82"/>
      <c r="D2289" s="306"/>
      <c r="E2289" s="344"/>
      <c r="F2289" s="394"/>
    </row>
    <row r="2290" spans="2:6">
      <c r="B2290" s="63"/>
      <c r="C2290" s="82"/>
      <c r="D2290" s="306"/>
      <c r="E2290" s="344"/>
      <c r="F2290" s="394"/>
    </row>
    <row r="2291" spans="2:6">
      <c r="B2291" s="63"/>
      <c r="C2291" s="82"/>
      <c r="D2291" s="306"/>
      <c r="E2291" s="344"/>
      <c r="F2291" s="394"/>
    </row>
    <row r="2292" spans="2:6">
      <c r="B2292" s="63"/>
      <c r="C2292" s="82"/>
      <c r="D2292" s="306"/>
      <c r="E2292" s="344"/>
      <c r="F2292" s="394"/>
    </row>
    <row r="2293" spans="2:6">
      <c r="B2293" s="63"/>
      <c r="C2293" s="82"/>
      <c r="D2293" s="306"/>
      <c r="E2293" s="344"/>
      <c r="F2293" s="394"/>
    </row>
    <row r="2294" spans="2:6">
      <c r="B2294" s="63"/>
      <c r="C2294" s="82"/>
      <c r="D2294" s="306"/>
      <c r="E2294" s="344"/>
      <c r="F2294" s="394"/>
    </row>
    <row r="2295" spans="2:6">
      <c r="B2295" s="63"/>
      <c r="C2295" s="82"/>
      <c r="D2295" s="306"/>
      <c r="E2295" s="344"/>
      <c r="F2295" s="394"/>
    </row>
    <row r="2296" spans="2:6">
      <c r="B2296" s="63"/>
      <c r="C2296" s="82"/>
      <c r="D2296" s="306"/>
      <c r="E2296" s="344"/>
      <c r="F2296" s="394"/>
    </row>
    <row r="2297" spans="2:6">
      <c r="B2297" s="63"/>
      <c r="C2297" s="82"/>
      <c r="D2297" s="306"/>
      <c r="E2297" s="344"/>
      <c r="F2297" s="394"/>
    </row>
    <row r="2298" spans="2:6">
      <c r="B2298" s="63"/>
      <c r="C2298" s="82"/>
      <c r="D2298" s="306"/>
      <c r="E2298" s="344"/>
      <c r="F2298" s="394"/>
    </row>
    <row r="2299" spans="2:6">
      <c r="B2299" s="63"/>
      <c r="C2299" s="82"/>
      <c r="D2299" s="306"/>
      <c r="E2299" s="344"/>
      <c r="F2299" s="394"/>
    </row>
    <row r="2300" spans="2:6">
      <c r="B2300" s="63"/>
      <c r="C2300" s="82"/>
      <c r="D2300" s="306"/>
      <c r="E2300" s="344"/>
      <c r="F2300" s="394"/>
    </row>
    <row r="2301" spans="2:6">
      <c r="B2301" s="63"/>
      <c r="C2301" s="82"/>
      <c r="D2301" s="306"/>
      <c r="E2301" s="344"/>
      <c r="F2301" s="394"/>
    </row>
    <row r="2302" spans="2:6">
      <c r="B2302" s="63"/>
      <c r="C2302" s="82"/>
      <c r="D2302" s="306"/>
      <c r="E2302" s="344"/>
      <c r="F2302" s="394"/>
    </row>
    <row r="2303" spans="2:6">
      <c r="B2303" s="63"/>
      <c r="C2303" s="82"/>
      <c r="D2303" s="306"/>
      <c r="E2303" s="344"/>
      <c r="F2303" s="394"/>
    </row>
    <row r="2304" spans="2:6">
      <c r="B2304" s="63"/>
      <c r="C2304" s="82"/>
      <c r="D2304" s="306"/>
      <c r="E2304" s="344"/>
      <c r="F2304" s="394"/>
    </row>
    <row r="2305" spans="2:6">
      <c r="B2305" s="63"/>
      <c r="C2305" s="82"/>
      <c r="D2305" s="306"/>
      <c r="E2305" s="344"/>
      <c r="F2305" s="394"/>
    </row>
    <row r="2306" spans="2:6">
      <c r="B2306" s="63"/>
      <c r="C2306" s="82"/>
      <c r="D2306" s="306"/>
      <c r="E2306" s="344"/>
      <c r="F2306" s="394"/>
    </row>
    <row r="2307" spans="2:6">
      <c r="B2307" s="63"/>
      <c r="C2307" s="82"/>
      <c r="D2307" s="306"/>
      <c r="E2307" s="344"/>
      <c r="F2307" s="394"/>
    </row>
    <row r="2308" spans="2:6">
      <c r="B2308" s="63"/>
      <c r="C2308" s="82"/>
      <c r="D2308" s="306"/>
      <c r="E2308" s="344"/>
      <c r="F2308" s="394"/>
    </row>
    <row r="2309" spans="2:6">
      <c r="B2309" s="63"/>
      <c r="C2309" s="82"/>
      <c r="D2309" s="306"/>
      <c r="E2309" s="344"/>
      <c r="F2309" s="394"/>
    </row>
    <row r="2310" spans="2:6">
      <c r="B2310" s="63"/>
      <c r="C2310" s="82"/>
      <c r="D2310" s="306"/>
      <c r="E2310" s="344"/>
      <c r="F2310" s="394"/>
    </row>
    <row r="2311" spans="2:6">
      <c r="B2311" s="63"/>
      <c r="C2311" s="82"/>
      <c r="D2311" s="306"/>
      <c r="E2311" s="344"/>
      <c r="F2311" s="394"/>
    </row>
    <row r="2312" spans="2:6">
      <c r="B2312" s="63"/>
      <c r="C2312" s="82"/>
      <c r="D2312" s="306"/>
      <c r="E2312" s="344"/>
      <c r="F2312" s="394"/>
    </row>
    <row r="2313" spans="2:6">
      <c r="B2313" s="63"/>
      <c r="C2313" s="82"/>
      <c r="D2313" s="306"/>
      <c r="E2313" s="344"/>
      <c r="F2313" s="394"/>
    </row>
    <row r="2314" spans="2:6">
      <c r="B2314" s="63"/>
      <c r="C2314" s="82"/>
      <c r="D2314" s="306"/>
      <c r="E2314" s="344"/>
      <c r="F2314" s="394"/>
    </row>
    <row r="2315" spans="2:6">
      <c r="B2315" s="63"/>
      <c r="C2315" s="82"/>
      <c r="D2315" s="306"/>
      <c r="E2315" s="344"/>
      <c r="F2315" s="394"/>
    </row>
    <row r="2316" spans="2:6">
      <c r="B2316" s="63"/>
      <c r="C2316" s="82"/>
      <c r="D2316" s="306"/>
      <c r="E2316" s="344"/>
      <c r="F2316" s="394"/>
    </row>
    <row r="2317" spans="2:6">
      <c r="B2317" s="63"/>
      <c r="C2317" s="82"/>
      <c r="D2317" s="306"/>
      <c r="E2317" s="344"/>
      <c r="F2317" s="394"/>
    </row>
    <row r="2318" spans="2:6">
      <c r="B2318" s="63"/>
      <c r="C2318" s="82"/>
      <c r="D2318" s="306"/>
      <c r="E2318" s="344"/>
      <c r="F2318" s="394"/>
    </row>
    <row r="2319" spans="2:6">
      <c r="B2319" s="63"/>
      <c r="C2319" s="82"/>
      <c r="D2319" s="306"/>
      <c r="E2319" s="344"/>
      <c r="F2319" s="394"/>
    </row>
    <row r="2320" spans="2:6">
      <c r="B2320" s="63"/>
      <c r="C2320" s="82"/>
      <c r="D2320" s="306"/>
      <c r="E2320" s="344"/>
      <c r="F2320" s="394"/>
    </row>
    <row r="2321" spans="2:6">
      <c r="B2321" s="63"/>
      <c r="C2321" s="82"/>
      <c r="D2321" s="306"/>
      <c r="E2321" s="344"/>
      <c r="F2321" s="394"/>
    </row>
    <row r="2322" spans="2:6">
      <c r="B2322" s="63"/>
      <c r="C2322" s="82"/>
      <c r="D2322" s="306"/>
      <c r="E2322" s="344"/>
      <c r="F2322" s="394"/>
    </row>
    <row r="2323" spans="2:6">
      <c r="B2323" s="63"/>
      <c r="C2323" s="82"/>
      <c r="D2323" s="306"/>
      <c r="E2323" s="344"/>
      <c r="F2323" s="394"/>
    </row>
    <row r="2324" spans="2:6">
      <c r="B2324" s="63"/>
      <c r="C2324" s="82"/>
      <c r="D2324" s="306"/>
      <c r="E2324" s="344"/>
      <c r="F2324" s="394"/>
    </row>
    <row r="2325" spans="2:6">
      <c r="B2325" s="63"/>
      <c r="C2325" s="82"/>
      <c r="D2325" s="306"/>
      <c r="E2325" s="344"/>
      <c r="F2325" s="394"/>
    </row>
    <row r="2326" spans="2:6">
      <c r="B2326" s="63"/>
      <c r="C2326" s="82"/>
      <c r="D2326" s="306"/>
      <c r="E2326" s="344"/>
      <c r="F2326" s="394"/>
    </row>
    <row r="2327" spans="2:6">
      <c r="B2327" s="63"/>
      <c r="C2327" s="82"/>
      <c r="D2327" s="306"/>
      <c r="E2327" s="344"/>
      <c r="F2327" s="394"/>
    </row>
    <row r="2328" spans="2:6">
      <c r="B2328" s="63"/>
      <c r="C2328" s="82"/>
      <c r="D2328" s="306"/>
      <c r="E2328" s="344"/>
      <c r="F2328" s="394"/>
    </row>
    <row r="2329" spans="2:6">
      <c r="B2329" s="63"/>
      <c r="C2329" s="82"/>
      <c r="D2329" s="306"/>
      <c r="E2329" s="344"/>
      <c r="F2329" s="394"/>
    </row>
    <row r="2330" spans="2:6">
      <c r="B2330" s="63"/>
      <c r="C2330" s="82"/>
      <c r="D2330" s="306"/>
      <c r="E2330" s="344"/>
      <c r="F2330" s="394"/>
    </row>
    <row r="2331" spans="2:6">
      <c r="B2331" s="63"/>
      <c r="C2331" s="82"/>
      <c r="D2331" s="306"/>
      <c r="E2331" s="344"/>
      <c r="F2331" s="394"/>
    </row>
    <row r="2332" spans="2:6">
      <c r="B2332" s="63"/>
      <c r="C2332" s="82"/>
      <c r="D2332" s="306"/>
      <c r="E2332" s="344"/>
      <c r="F2332" s="394"/>
    </row>
    <row r="2333" spans="2:6">
      <c r="B2333" s="63"/>
      <c r="C2333" s="82"/>
      <c r="D2333" s="306"/>
      <c r="E2333" s="344"/>
      <c r="F2333" s="394"/>
    </row>
    <row r="2334" spans="2:6">
      <c r="B2334" s="63"/>
      <c r="C2334" s="82"/>
      <c r="D2334" s="306"/>
      <c r="E2334" s="344"/>
      <c r="F2334" s="394"/>
    </row>
    <row r="2335" spans="2:6">
      <c r="B2335" s="63"/>
      <c r="C2335" s="82"/>
      <c r="D2335" s="306"/>
      <c r="E2335" s="344"/>
      <c r="F2335" s="394"/>
    </row>
    <row r="2336" spans="2:6">
      <c r="B2336" s="63"/>
      <c r="C2336" s="82"/>
      <c r="D2336" s="306"/>
      <c r="E2336" s="344"/>
      <c r="F2336" s="394"/>
    </row>
    <row r="2337" spans="2:6">
      <c r="B2337" s="63"/>
      <c r="C2337" s="82"/>
      <c r="D2337" s="306"/>
      <c r="E2337" s="344"/>
      <c r="F2337" s="394"/>
    </row>
    <row r="2338" spans="2:6">
      <c r="B2338" s="63"/>
      <c r="C2338" s="82"/>
      <c r="D2338" s="306"/>
      <c r="E2338" s="344"/>
      <c r="F2338" s="394"/>
    </row>
    <row r="2339" spans="2:6">
      <c r="B2339" s="63"/>
      <c r="C2339" s="82"/>
      <c r="D2339" s="306"/>
      <c r="E2339" s="344"/>
      <c r="F2339" s="394"/>
    </row>
    <row r="2340" spans="2:6">
      <c r="B2340" s="63"/>
      <c r="C2340" s="82"/>
      <c r="D2340" s="306"/>
      <c r="E2340" s="344"/>
      <c r="F2340" s="394"/>
    </row>
    <row r="2341" spans="2:6">
      <c r="B2341" s="63"/>
      <c r="C2341" s="82"/>
      <c r="D2341" s="306"/>
      <c r="E2341" s="344"/>
      <c r="F2341" s="394"/>
    </row>
    <row r="2342" spans="2:6">
      <c r="B2342" s="63"/>
      <c r="C2342" s="82"/>
      <c r="D2342" s="306"/>
      <c r="E2342" s="344"/>
      <c r="F2342" s="394"/>
    </row>
    <row r="2343" spans="2:6">
      <c r="B2343" s="63"/>
      <c r="C2343" s="82"/>
      <c r="D2343" s="306"/>
      <c r="E2343" s="344"/>
      <c r="F2343" s="394"/>
    </row>
    <row r="2344" spans="2:6">
      <c r="B2344" s="63"/>
      <c r="C2344" s="82"/>
      <c r="D2344" s="306"/>
      <c r="E2344" s="344"/>
      <c r="F2344" s="394"/>
    </row>
    <row r="2345" spans="2:6">
      <c r="B2345" s="63"/>
      <c r="C2345" s="82"/>
      <c r="D2345" s="306"/>
      <c r="E2345" s="344"/>
      <c r="F2345" s="394"/>
    </row>
    <row r="2346" spans="2:6">
      <c r="B2346" s="63"/>
      <c r="C2346" s="82"/>
      <c r="D2346" s="306"/>
      <c r="E2346" s="344"/>
      <c r="F2346" s="394"/>
    </row>
    <row r="2347" spans="2:6">
      <c r="B2347" s="63"/>
      <c r="C2347" s="82"/>
      <c r="D2347" s="306"/>
      <c r="E2347" s="344"/>
      <c r="F2347" s="394"/>
    </row>
    <row r="2348" spans="2:6">
      <c r="B2348" s="63"/>
      <c r="C2348" s="82"/>
      <c r="D2348" s="306"/>
      <c r="E2348" s="344"/>
      <c r="F2348" s="394"/>
    </row>
    <row r="2349" spans="2:6">
      <c r="B2349" s="63"/>
      <c r="C2349" s="82"/>
      <c r="D2349" s="306"/>
      <c r="E2349" s="344"/>
      <c r="F2349" s="394"/>
    </row>
    <row r="2350" spans="2:6">
      <c r="B2350" s="63"/>
      <c r="C2350" s="82"/>
      <c r="D2350" s="306"/>
      <c r="E2350" s="344"/>
      <c r="F2350" s="394"/>
    </row>
    <row r="2351" spans="2:6">
      <c r="B2351" s="63"/>
      <c r="C2351" s="82"/>
      <c r="D2351" s="306"/>
      <c r="E2351" s="344"/>
      <c r="F2351" s="394"/>
    </row>
    <row r="2352" spans="2:6">
      <c r="B2352" s="63"/>
      <c r="C2352" s="82"/>
      <c r="D2352" s="306"/>
      <c r="E2352" s="344"/>
      <c r="F2352" s="394"/>
    </row>
    <row r="2353" spans="2:6">
      <c r="B2353" s="63"/>
      <c r="C2353" s="82"/>
      <c r="D2353" s="306"/>
      <c r="E2353" s="344"/>
      <c r="F2353" s="394"/>
    </row>
    <row r="2354" spans="2:6">
      <c r="B2354" s="63"/>
      <c r="C2354" s="82"/>
      <c r="D2354" s="306"/>
      <c r="E2354" s="344"/>
      <c r="F2354" s="394"/>
    </row>
    <row r="2355" spans="2:6">
      <c r="B2355" s="63"/>
      <c r="C2355" s="82"/>
      <c r="D2355" s="306"/>
      <c r="E2355" s="344"/>
      <c r="F2355" s="394"/>
    </row>
    <row r="2356" spans="2:6">
      <c r="B2356" s="63"/>
      <c r="C2356" s="82"/>
      <c r="D2356" s="306"/>
      <c r="E2356" s="344"/>
      <c r="F2356" s="394"/>
    </row>
    <row r="2357" spans="2:6">
      <c r="B2357" s="63"/>
      <c r="C2357" s="82"/>
      <c r="D2357" s="306"/>
      <c r="E2357" s="344"/>
      <c r="F2357" s="394"/>
    </row>
    <row r="2358" spans="2:6">
      <c r="B2358" s="63"/>
      <c r="C2358" s="82"/>
      <c r="D2358" s="306"/>
      <c r="E2358" s="344"/>
      <c r="F2358" s="394"/>
    </row>
    <row r="2359" spans="2:6">
      <c r="B2359" s="63"/>
      <c r="C2359" s="82"/>
      <c r="D2359" s="306"/>
      <c r="E2359" s="344"/>
      <c r="F2359" s="394"/>
    </row>
    <row r="2360" spans="2:6">
      <c r="B2360" s="63"/>
      <c r="C2360" s="82"/>
      <c r="D2360" s="306"/>
      <c r="E2360" s="344"/>
      <c r="F2360" s="394"/>
    </row>
    <row r="2361" spans="2:6">
      <c r="B2361" s="63"/>
      <c r="C2361" s="82"/>
      <c r="D2361" s="306"/>
      <c r="E2361" s="344"/>
      <c r="F2361" s="394"/>
    </row>
    <row r="2362" spans="2:6">
      <c r="B2362" s="63"/>
      <c r="C2362" s="82"/>
      <c r="D2362" s="306"/>
      <c r="E2362" s="344"/>
      <c r="F2362" s="394"/>
    </row>
    <row r="2363" spans="2:6">
      <c r="B2363" s="63"/>
      <c r="C2363" s="82"/>
      <c r="D2363" s="306"/>
      <c r="E2363" s="344"/>
      <c r="F2363" s="394"/>
    </row>
    <row r="2364" spans="2:6">
      <c r="B2364" s="63"/>
      <c r="C2364" s="82"/>
      <c r="D2364" s="306"/>
      <c r="E2364" s="344"/>
      <c r="F2364" s="394"/>
    </row>
    <row r="2365" spans="2:6">
      <c r="B2365" s="63"/>
      <c r="C2365" s="82"/>
      <c r="D2365" s="306"/>
      <c r="E2365" s="344"/>
      <c r="F2365" s="394"/>
    </row>
    <row r="2366" spans="2:6">
      <c r="B2366" s="63"/>
      <c r="C2366" s="82"/>
      <c r="D2366" s="306"/>
      <c r="E2366" s="344"/>
      <c r="F2366" s="394"/>
    </row>
    <row r="2367" spans="2:6">
      <c r="B2367" s="63"/>
      <c r="C2367" s="82"/>
      <c r="D2367" s="306"/>
      <c r="E2367" s="344"/>
      <c r="F2367" s="394"/>
    </row>
    <row r="2368" spans="2:6">
      <c r="B2368" s="63"/>
      <c r="C2368" s="82"/>
      <c r="D2368" s="306"/>
      <c r="E2368" s="344"/>
      <c r="F2368" s="394"/>
    </row>
    <row r="2369" spans="2:6">
      <c r="B2369" s="63"/>
      <c r="C2369" s="82"/>
      <c r="D2369" s="306"/>
      <c r="E2369" s="344"/>
      <c r="F2369" s="394"/>
    </row>
    <row r="2370" spans="2:6">
      <c r="B2370" s="63"/>
      <c r="C2370" s="82"/>
      <c r="D2370" s="306"/>
      <c r="E2370" s="344"/>
      <c r="F2370" s="394"/>
    </row>
    <row r="2371" spans="2:6">
      <c r="B2371" s="63"/>
      <c r="C2371" s="82"/>
      <c r="D2371" s="306"/>
      <c r="E2371" s="344"/>
      <c r="F2371" s="394"/>
    </row>
    <row r="2372" spans="2:6">
      <c r="B2372" s="63"/>
      <c r="C2372" s="82"/>
      <c r="D2372" s="306"/>
      <c r="E2372" s="344"/>
      <c r="F2372" s="394"/>
    </row>
    <row r="2373" spans="2:6">
      <c r="B2373" s="63"/>
      <c r="C2373" s="82"/>
      <c r="D2373" s="306"/>
      <c r="E2373" s="344"/>
      <c r="F2373" s="394"/>
    </row>
    <row r="2374" spans="2:6">
      <c r="B2374" s="63"/>
      <c r="C2374" s="82"/>
      <c r="D2374" s="306"/>
      <c r="E2374" s="344"/>
      <c r="F2374" s="394"/>
    </row>
    <row r="2375" spans="2:6">
      <c r="B2375" s="63"/>
      <c r="C2375" s="82"/>
      <c r="D2375" s="306"/>
      <c r="E2375" s="344"/>
      <c r="F2375" s="394"/>
    </row>
    <row r="2376" spans="2:6">
      <c r="B2376" s="63"/>
      <c r="C2376" s="82"/>
      <c r="D2376" s="306"/>
      <c r="E2376" s="344"/>
      <c r="F2376" s="394"/>
    </row>
    <row r="2377" spans="2:6">
      <c r="B2377" s="63"/>
      <c r="C2377" s="82"/>
      <c r="D2377" s="306"/>
      <c r="E2377" s="344"/>
      <c r="F2377" s="394"/>
    </row>
    <row r="2378" spans="2:6">
      <c r="B2378" s="63"/>
      <c r="C2378" s="82"/>
      <c r="D2378" s="306"/>
      <c r="E2378" s="344"/>
      <c r="F2378" s="394"/>
    </row>
    <row r="2379" spans="2:6">
      <c r="B2379" s="63"/>
      <c r="C2379" s="82"/>
      <c r="D2379" s="306"/>
      <c r="E2379" s="344"/>
      <c r="F2379" s="394"/>
    </row>
    <row r="2380" spans="2:6">
      <c r="B2380" s="63"/>
      <c r="C2380" s="82"/>
      <c r="D2380" s="306"/>
      <c r="E2380" s="344"/>
      <c r="F2380" s="394"/>
    </row>
    <row r="2381" spans="2:6">
      <c r="B2381" s="63"/>
      <c r="C2381" s="82"/>
      <c r="D2381" s="306"/>
      <c r="E2381" s="344"/>
      <c r="F2381" s="394"/>
    </row>
    <row r="2382" spans="2:6">
      <c r="B2382" s="63"/>
      <c r="C2382" s="82"/>
      <c r="D2382" s="306"/>
      <c r="E2382" s="344"/>
      <c r="F2382" s="394"/>
    </row>
    <row r="2383" spans="2:6">
      <c r="B2383" s="63"/>
      <c r="C2383" s="82"/>
      <c r="D2383" s="306"/>
      <c r="E2383" s="344"/>
      <c r="F2383" s="394"/>
    </row>
    <row r="2384" spans="2:6">
      <c r="B2384" s="63"/>
      <c r="C2384" s="82"/>
      <c r="D2384" s="306"/>
      <c r="E2384" s="344"/>
      <c r="F2384" s="394"/>
    </row>
    <row r="2385" spans="2:6">
      <c r="B2385" s="63"/>
      <c r="C2385" s="82"/>
      <c r="D2385" s="306"/>
      <c r="E2385" s="344"/>
      <c r="F2385" s="394"/>
    </row>
    <row r="2386" spans="2:6">
      <c r="B2386" s="63"/>
      <c r="C2386" s="82"/>
      <c r="D2386" s="306"/>
      <c r="E2386" s="344"/>
      <c r="F2386" s="394"/>
    </row>
    <row r="2387" spans="2:6">
      <c r="B2387" s="63"/>
      <c r="C2387" s="82"/>
      <c r="D2387" s="306"/>
      <c r="E2387" s="344"/>
      <c r="F2387" s="394"/>
    </row>
    <row r="2388" spans="2:6">
      <c r="B2388" s="63"/>
      <c r="C2388" s="82"/>
      <c r="D2388" s="306"/>
      <c r="E2388" s="344"/>
      <c r="F2388" s="394"/>
    </row>
    <row r="2389" spans="2:6">
      <c r="B2389" s="63"/>
      <c r="C2389" s="82"/>
      <c r="D2389" s="306"/>
      <c r="E2389" s="344"/>
      <c r="F2389" s="394"/>
    </row>
    <row r="2390" spans="2:6">
      <c r="B2390" s="63"/>
      <c r="C2390" s="82"/>
      <c r="D2390" s="306"/>
      <c r="E2390" s="344"/>
      <c r="F2390" s="394"/>
    </row>
    <row r="2391" spans="2:6">
      <c r="B2391" s="63"/>
      <c r="C2391" s="82"/>
      <c r="D2391" s="306"/>
      <c r="E2391" s="344"/>
      <c r="F2391" s="394"/>
    </row>
    <row r="2392" spans="2:6">
      <c r="B2392" s="63"/>
      <c r="C2392" s="82"/>
      <c r="D2392" s="306"/>
      <c r="E2392" s="344"/>
      <c r="F2392" s="394"/>
    </row>
    <row r="2393" spans="2:6">
      <c r="B2393" s="63"/>
      <c r="C2393" s="82"/>
      <c r="D2393" s="306"/>
      <c r="E2393" s="344"/>
      <c r="F2393" s="394"/>
    </row>
    <row r="2394" spans="2:6">
      <c r="B2394" s="63"/>
      <c r="C2394" s="82"/>
      <c r="D2394" s="306"/>
      <c r="E2394" s="344"/>
      <c r="F2394" s="394"/>
    </row>
    <row r="2395" spans="2:6">
      <c r="B2395" s="63"/>
      <c r="C2395" s="82"/>
      <c r="D2395" s="306"/>
      <c r="E2395" s="344"/>
      <c r="F2395" s="394"/>
    </row>
    <row r="2396" spans="2:6">
      <c r="B2396" s="63"/>
      <c r="C2396" s="82"/>
      <c r="D2396" s="306"/>
      <c r="E2396" s="344"/>
      <c r="F2396" s="394"/>
    </row>
    <row r="2397" spans="2:6">
      <c r="B2397" s="63"/>
      <c r="C2397" s="82"/>
      <c r="D2397" s="306"/>
      <c r="E2397" s="344"/>
      <c r="F2397" s="394"/>
    </row>
    <row r="2398" spans="2:6">
      <c r="B2398" s="63"/>
      <c r="C2398" s="82"/>
      <c r="D2398" s="306"/>
      <c r="E2398" s="344"/>
      <c r="F2398" s="394"/>
    </row>
    <row r="2399" spans="2:6">
      <c r="B2399" s="63"/>
      <c r="C2399" s="82"/>
      <c r="D2399" s="306"/>
      <c r="E2399" s="344"/>
      <c r="F2399" s="394"/>
    </row>
    <row r="2400" spans="2:6">
      <c r="B2400" s="63"/>
      <c r="C2400" s="82"/>
      <c r="D2400" s="306"/>
      <c r="E2400" s="344"/>
      <c r="F2400" s="394"/>
    </row>
    <row r="2401" spans="2:6">
      <c r="B2401" s="63"/>
      <c r="C2401" s="82"/>
      <c r="D2401" s="306"/>
      <c r="E2401" s="344"/>
      <c r="F2401" s="394"/>
    </row>
    <row r="2402" spans="2:6">
      <c r="B2402" s="63"/>
      <c r="C2402" s="82"/>
      <c r="D2402" s="306"/>
      <c r="E2402" s="344"/>
      <c r="F2402" s="394"/>
    </row>
    <row r="2403" spans="2:6">
      <c r="B2403" s="63"/>
      <c r="C2403" s="82"/>
      <c r="D2403" s="306"/>
      <c r="E2403" s="344"/>
      <c r="F2403" s="394"/>
    </row>
    <row r="2404" spans="2:6">
      <c r="B2404" s="63"/>
      <c r="C2404" s="82"/>
      <c r="D2404" s="306"/>
      <c r="E2404" s="344"/>
      <c r="F2404" s="394"/>
    </row>
    <row r="2405" spans="2:6">
      <c r="B2405" s="63"/>
      <c r="C2405" s="82"/>
      <c r="D2405" s="306"/>
      <c r="E2405" s="344"/>
      <c r="F2405" s="394"/>
    </row>
    <row r="2406" spans="2:6">
      <c r="B2406" s="63"/>
      <c r="C2406" s="82"/>
      <c r="D2406" s="306"/>
      <c r="E2406" s="344"/>
      <c r="F2406" s="394"/>
    </row>
    <row r="2407" spans="2:6">
      <c r="B2407" s="63"/>
      <c r="C2407" s="82"/>
      <c r="D2407" s="306"/>
      <c r="E2407" s="344"/>
      <c r="F2407" s="394"/>
    </row>
    <row r="2408" spans="2:6">
      <c r="B2408" s="63"/>
      <c r="C2408" s="82"/>
      <c r="D2408" s="306"/>
      <c r="E2408" s="344"/>
      <c r="F2408" s="394"/>
    </row>
    <row r="2409" spans="2:6">
      <c r="B2409" s="63"/>
      <c r="C2409" s="82"/>
      <c r="D2409" s="306"/>
      <c r="E2409" s="344"/>
      <c r="F2409" s="394"/>
    </row>
    <row r="2410" spans="2:6">
      <c r="B2410" s="63"/>
      <c r="C2410" s="82"/>
      <c r="D2410" s="306"/>
      <c r="E2410" s="344"/>
      <c r="F2410" s="394"/>
    </row>
    <row r="2411" spans="2:6">
      <c r="B2411" s="63"/>
      <c r="C2411" s="82"/>
      <c r="D2411" s="306"/>
      <c r="E2411" s="344"/>
      <c r="F2411" s="394"/>
    </row>
    <row r="2412" spans="2:6">
      <c r="B2412" s="63"/>
      <c r="C2412" s="82"/>
      <c r="D2412" s="306"/>
      <c r="E2412" s="344"/>
      <c r="F2412" s="394"/>
    </row>
    <row r="2413" spans="2:6">
      <c r="B2413" s="63"/>
      <c r="C2413" s="82"/>
      <c r="D2413" s="306"/>
      <c r="E2413" s="344"/>
      <c r="F2413" s="394"/>
    </row>
    <row r="2414" spans="2:6">
      <c r="B2414" s="63"/>
      <c r="C2414" s="82"/>
      <c r="D2414" s="306"/>
      <c r="E2414" s="344"/>
      <c r="F2414" s="394"/>
    </row>
    <row r="2415" spans="2:6">
      <c r="B2415" s="63"/>
      <c r="C2415" s="82"/>
      <c r="D2415" s="306"/>
      <c r="E2415" s="344"/>
      <c r="F2415" s="394"/>
    </row>
    <row r="2416" spans="2:6">
      <c r="B2416" s="63"/>
      <c r="C2416" s="82"/>
      <c r="D2416" s="306"/>
      <c r="E2416" s="344"/>
      <c r="F2416" s="394"/>
    </row>
    <row r="2417" spans="2:6">
      <c r="B2417" s="63"/>
      <c r="C2417" s="82"/>
      <c r="D2417" s="306"/>
      <c r="E2417" s="344"/>
      <c r="F2417" s="394"/>
    </row>
    <row r="2418" spans="2:6">
      <c r="B2418" s="63"/>
      <c r="C2418" s="82"/>
      <c r="D2418" s="306"/>
      <c r="E2418" s="344"/>
      <c r="F2418" s="394"/>
    </row>
    <row r="2419" spans="2:6">
      <c r="B2419" s="63"/>
      <c r="C2419" s="82"/>
      <c r="D2419" s="306"/>
      <c r="E2419" s="344"/>
      <c r="F2419" s="394"/>
    </row>
    <row r="2420" spans="2:6">
      <c r="B2420" s="63"/>
      <c r="C2420" s="82"/>
      <c r="D2420" s="306"/>
      <c r="E2420" s="344"/>
      <c r="F2420" s="394"/>
    </row>
    <row r="2421" spans="2:6">
      <c r="B2421" s="63"/>
      <c r="C2421" s="82"/>
      <c r="D2421" s="306"/>
      <c r="E2421" s="344"/>
      <c r="F2421" s="394"/>
    </row>
    <row r="2422" spans="2:6">
      <c r="B2422" s="63"/>
      <c r="C2422" s="82"/>
      <c r="D2422" s="306"/>
      <c r="E2422" s="344"/>
      <c r="F2422" s="394"/>
    </row>
    <row r="2423" spans="2:6">
      <c r="B2423" s="63"/>
      <c r="C2423" s="82"/>
      <c r="D2423" s="306"/>
      <c r="E2423" s="344"/>
      <c r="F2423" s="394"/>
    </row>
    <row r="2424" spans="2:6">
      <c r="B2424" s="63"/>
      <c r="C2424" s="82"/>
      <c r="D2424" s="306"/>
      <c r="E2424" s="344"/>
      <c r="F2424" s="394"/>
    </row>
    <row r="2425" spans="2:6">
      <c r="B2425" s="63"/>
      <c r="C2425" s="82"/>
      <c r="D2425" s="306"/>
      <c r="E2425" s="344"/>
      <c r="F2425" s="394"/>
    </row>
    <row r="2426" spans="2:6">
      <c r="B2426" s="63"/>
      <c r="C2426" s="82"/>
      <c r="D2426" s="306"/>
      <c r="E2426" s="344"/>
      <c r="F2426" s="394"/>
    </row>
    <row r="2427" spans="2:6">
      <c r="B2427" s="63"/>
      <c r="C2427" s="82"/>
      <c r="D2427" s="306"/>
      <c r="E2427" s="344"/>
      <c r="F2427" s="394"/>
    </row>
    <row r="2428" spans="2:6">
      <c r="B2428" s="63"/>
      <c r="C2428" s="82"/>
      <c r="D2428" s="306"/>
      <c r="E2428" s="344"/>
      <c r="F2428" s="394"/>
    </row>
    <row r="2429" spans="2:6">
      <c r="B2429" s="63"/>
      <c r="C2429" s="82"/>
      <c r="D2429" s="306"/>
      <c r="E2429" s="344"/>
      <c r="F2429" s="394"/>
    </row>
    <row r="2430" spans="2:6">
      <c r="B2430" s="63"/>
      <c r="C2430" s="82"/>
      <c r="D2430" s="306"/>
      <c r="E2430" s="344"/>
      <c r="F2430" s="394"/>
    </row>
    <row r="2431" spans="2:6">
      <c r="B2431" s="63"/>
      <c r="C2431" s="82"/>
      <c r="D2431" s="306"/>
      <c r="E2431" s="344"/>
      <c r="F2431" s="394"/>
    </row>
    <row r="2432" spans="2:6">
      <c r="B2432" s="63"/>
      <c r="C2432" s="82"/>
      <c r="D2432" s="306"/>
      <c r="E2432" s="344"/>
      <c r="F2432" s="394"/>
    </row>
    <row r="2433" spans="2:6">
      <c r="B2433" s="63"/>
      <c r="C2433" s="82"/>
      <c r="D2433" s="306"/>
      <c r="E2433" s="344"/>
      <c r="F2433" s="394"/>
    </row>
    <row r="2434" spans="2:6">
      <c r="B2434" s="63"/>
      <c r="C2434" s="82"/>
      <c r="D2434" s="306"/>
      <c r="E2434" s="344"/>
      <c r="F2434" s="394"/>
    </row>
    <row r="2435" spans="2:6">
      <c r="B2435" s="63"/>
      <c r="C2435" s="82"/>
      <c r="D2435" s="306"/>
      <c r="E2435" s="344"/>
      <c r="F2435" s="394"/>
    </row>
    <row r="2436" spans="2:6">
      <c r="B2436" s="63"/>
      <c r="C2436" s="82"/>
      <c r="D2436" s="306"/>
      <c r="E2436" s="344"/>
      <c r="F2436" s="394"/>
    </row>
    <row r="2437" spans="2:6">
      <c r="B2437" s="63"/>
      <c r="C2437" s="82"/>
      <c r="D2437" s="306"/>
      <c r="E2437" s="344"/>
      <c r="F2437" s="394"/>
    </row>
    <row r="2438" spans="2:6">
      <c r="B2438" s="63"/>
      <c r="C2438" s="82"/>
      <c r="D2438" s="306"/>
      <c r="E2438" s="344"/>
      <c r="F2438" s="394"/>
    </row>
    <row r="2439" spans="2:6">
      <c r="B2439" s="63"/>
      <c r="C2439" s="82"/>
      <c r="D2439" s="306"/>
      <c r="E2439" s="344"/>
      <c r="F2439" s="394"/>
    </row>
    <row r="2440" spans="2:6">
      <c r="B2440" s="63"/>
      <c r="C2440" s="82"/>
      <c r="D2440" s="306"/>
      <c r="E2440" s="344"/>
      <c r="F2440" s="394"/>
    </row>
    <row r="2441" spans="2:6">
      <c r="B2441" s="63"/>
      <c r="C2441" s="82"/>
      <c r="D2441" s="306"/>
      <c r="E2441" s="344"/>
      <c r="F2441" s="394"/>
    </row>
    <row r="2442" spans="2:6">
      <c r="B2442" s="63"/>
      <c r="C2442" s="82"/>
      <c r="D2442" s="306"/>
      <c r="E2442" s="344"/>
      <c r="F2442" s="394"/>
    </row>
    <row r="2443" spans="2:6">
      <c r="B2443" s="63"/>
      <c r="C2443" s="82"/>
      <c r="D2443" s="306"/>
      <c r="E2443" s="344"/>
      <c r="F2443" s="394"/>
    </row>
    <row r="2444" spans="2:6">
      <c r="B2444" s="63"/>
      <c r="C2444" s="82"/>
      <c r="D2444" s="306"/>
      <c r="E2444" s="344"/>
      <c r="F2444" s="394"/>
    </row>
    <row r="2445" spans="2:6">
      <c r="B2445" s="63"/>
      <c r="C2445" s="82"/>
      <c r="D2445" s="306"/>
      <c r="E2445" s="344"/>
      <c r="F2445" s="394"/>
    </row>
    <row r="2446" spans="2:6">
      <c r="B2446" s="63"/>
      <c r="C2446" s="82"/>
      <c r="D2446" s="306"/>
      <c r="E2446" s="344"/>
      <c r="F2446" s="394"/>
    </row>
    <row r="2447" spans="2:6">
      <c r="B2447" s="63"/>
      <c r="C2447" s="82"/>
      <c r="D2447" s="306"/>
      <c r="E2447" s="344"/>
      <c r="F2447" s="394"/>
    </row>
    <row r="2448" spans="2:6">
      <c r="B2448" s="63"/>
      <c r="C2448" s="82"/>
      <c r="D2448" s="306"/>
      <c r="E2448" s="344"/>
      <c r="F2448" s="394"/>
    </row>
    <row r="2449" spans="2:6">
      <c r="B2449" s="63"/>
      <c r="C2449" s="82"/>
      <c r="D2449" s="306"/>
      <c r="E2449" s="344"/>
      <c r="F2449" s="394"/>
    </row>
    <row r="2450" spans="2:6">
      <c r="B2450" s="63"/>
      <c r="C2450" s="82"/>
      <c r="D2450" s="306"/>
      <c r="E2450" s="344"/>
      <c r="F2450" s="394"/>
    </row>
    <row r="2451" spans="2:6">
      <c r="B2451" s="63"/>
      <c r="C2451" s="82"/>
      <c r="D2451" s="306"/>
      <c r="E2451" s="344"/>
      <c r="F2451" s="394"/>
    </row>
    <row r="2452" spans="2:6">
      <c r="B2452" s="63"/>
      <c r="C2452" s="82"/>
      <c r="D2452" s="306"/>
      <c r="E2452" s="344"/>
      <c r="F2452" s="394"/>
    </row>
    <row r="2453" spans="2:6">
      <c r="B2453" s="63"/>
      <c r="C2453" s="82"/>
      <c r="D2453" s="306"/>
      <c r="E2453" s="344"/>
      <c r="F2453" s="394"/>
    </row>
    <row r="2454" spans="2:6">
      <c r="B2454" s="63"/>
      <c r="C2454" s="82"/>
      <c r="D2454" s="306"/>
      <c r="E2454" s="344"/>
      <c r="F2454" s="394"/>
    </row>
    <row r="2455" spans="2:6">
      <c r="B2455" s="63"/>
      <c r="C2455" s="82"/>
      <c r="D2455" s="306"/>
      <c r="E2455" s="344"/>
      <c r="F2455" s="394"/>
    </row>
    <row r="2456" spans="2:6">
      <c r="B2456" s="63"/>
      <c r="C2456" s="82"/>
      <c r="D2456" s="306"/>
      <c r="E2456" s="344"/>
      <c r="F2456" s="394"/>
    </row>
    <row r="2457" spans="2:6">
      <c r="B2457" s="63"/>
      <c r="C2457" s="82"/>
      <c r="D2457" s="306"/>
      <c r="E2457" s="344"/>
      <c r="F2457" s="394"/>
    </row>
    <row r="2458" spans="2:6">
      <c r="B2458" s="63"/>
      <c r="C2458" s="82"/>
      <c r="D2458" s="306"/>
      <c r="E2458" s="344"/>
      <c r="F2458" s="394"/>
    </row>
    <row r="2459" spans="2:6">
      <c r="B2459" s="63"/>
      <c r="C2459" s="82"/>
      <c r="D2459" s="306"/>
      <c r="E2459" s="344"/>
      <c r="F2459" s="394"/>
    </row>
    <row r="2460" spans="2:6">
      <c r="B2460" s="63"/>
      <c r="C2460" s="82"/>
      <c r="D2460" s="306"/>
      <c r="E2460" s="344"/>
      <c r="F2460" s="394"/>
    </row>
    <row r="2461" spans="2:6">
      <c r="B2461" s="63"/>
      <c r="C2461" s="82"/>
      <c r="D2461" s="306"/>
      <c r="E2461" s="344"/>
      <c r="F2461" s="394"/>
    </row>
    <row r="2462" spans="2:6">
      <c r="B2462" s="63"/>
      <c r="C2462" s="82"/>
      <c r="D2462" s="306"/>
      <c r="E2462" s="344"/>
      <c r="F2462" s="394"/>
    </row>
    <row r="2463" spans="2:6">
      <c r="B2463" s="63"/>
      <c r="C2463" s="82"/>
      <c r="D2463" s="306"/>
      <c r="E2463" s="344"/>
      <c r="F2463" s="394"/>
    </row>
    <row r="2464" spans="2:6">
      <c r="B2464" s="63"/>
      <c r="C2464" s="82"/>
      <c r="D2464" s="306"/>
      <c r="E2464" s="344"/>
      <c r="F2464" s="394"/>
    </row>
    <row r="2465" spans="2:6">
      <c r="B2465" s="63"/>
      <c r="C2465" s="82"/>
      <c r="D2465" s="306"/>
      <c r="E2465" s="344"/>
      <c r="F2465" s="394"/>
    </row>
    <row r="2466" spans="2:6">
      <c r="B2466" s="63"/>
      <c r="C2466" s="82"/>
      <c r="D2466" s="306"/>
      <c r="E2466" s="344"/>
      <c r="F2466" s="394"/>
    </row>
    <row r="2467" spans="2:6">
      <c r="B2467" s="63"/>
      <c r="C2467" s="82"/>
      <c r="D2467" s="306"/>
      <c r="E2467" s="344"/>
      <c r="F2467" s="394"/>
    </row>
    <row r="2468" spans="2:6">
      <c r="B2468" s="63"/>
      <c r="C2468" s="82"/>
      <c r="D2468" s="306"/>
      <c r="E2468" s="344"/>
      <c r="F2468" s="394"/>
    </row>
    <row r="2469" spans="2:6">
      <c r="B2469" s="63"/>
      <c r="C2469" s="82"/>
      <c r="D2469" s="306"/>
      <c r="E2469" s="344"/>
      <c r="F2469" s="394"/>
    </row>
    <row r="2470" spans="2:6">
      <c r="B2470" s="63"/>
      <c r="C2470" s="82"/>
      <c r="D2470" s="306"/>
      <c r="E2470" s="344"/>
      <c r="F2470" s="394"/>
    </row>
    <row r="2471" spans="2:6">
      <c r="B2471" s="63"/>
      <c r="C2471" s="82"/>
      <c r="D2471" s="306"/>
      <c r="E2471" s="344"/>
      <c r="F2471" s="394"/>
    </row>
    <row r="2472" spans="2:6">
      <c r="B2472" s="63"/>
      <c r="C2472" s="82"/>
      <c r="D2472" s="306"/>
      <c r="E2472" s="344"/>
      <c r="F2472" s="394"/>
    </row>
    <row r="2473" spans="2:6">
      <c r="B2473" s="63"/>
      <c r="C2473" s="82"/>
      <c r="D2473" s="306"/>
      <c r="E2473" s="344"/>
      <c r="F2473" s="394"/>
    </row>
    <row r="2474" spans="2:6">
      <c r="B2474" s="63"/>
      <c r="C2474" s="82"/>
      <c r="D2474" s="306"/>
      <c r="E2474" s="344"/>
      <c r="F2474" s="394"/>
    </row>
    <row r="2475" spans="2:6">
      <c r="B2475" s="63"/>
      <c r="C2475" s="82"/>
      <c r="D2475" s="306"/>
      <c r="E2475" s="344"/>
      <c r="F2475" s="394"/>
    </row>
    <row r="2476" spans="2:6">
      <c r="B2476" s="63"/>
      <c r="C2476" s="82"/>
      <c r="D2476" s="306"/>
      <c r="E2476" s="344"/>
      <c r="F2476" s="394"/>
    </row>
    <row r="2477" spans="2:6">
      <c r="B2477" s="63"/>
      <c r="C2477" s="82"/>
      <c r="D2477" s="306"/>
      <c r="E2477" s="344"/>
      <c r="F2477" s="394"/>
    </row>
    <row r="2478" spans="2:6">
      <c r="B2478" s="63"/>
      <c r="C2478" s="82"/>
      <c r="D2478" s="306"/>
      <c r="E2478" s="344"/>
      <c r="F2478" s="394"/>
    </row>
    <row r="2479" spans="2:6">
      <c r="B2479" s="63"/>
      <c r="C2479" s="82"/>
      <c r="D2479" s="306"/>
      <c r="E2479" s="344"/>
      <c r="F2479" s="394"/>
    </row>
    <row r="2480" spans="2:6">
      <c r="B2480" s="63"/>
      <c r="C2480" s="82"/>
      <c r="D2480" s="306"/>
      <c r="E2480" s="344"/>
      <c r="F2480" s="394"/>
    </row>
    <row r="2481" spans="2:6">
      <c r="B2481" s="63"/>
      <c r="C2481" s="82"/>
      <c r="D2481" s="306"/>
      <c r="E2481" s="344"/>
      <c r="F2481" s="394"/>
    </row>
    <row r="2482" spans="2:6">
      <c r="B2482" s="63"/>
      <c r="C2482" s="82"/>
      <c r="D2482" s="306"/>
      <c r="E2482" s="344"/>
      <c r="F2482" s="394"/>
    </row>
    <row r="2483" spans="2:6">
      <c r="B2483" s="63"/>
      <c r="C2483" s="82"/>
      <c r="D2483" s="306"/>
      <c r="E2483" s="344"/>
      <c r="F2483" s="394"/>
    </row>
    <row r="2484" spans="2:6">
      <c r="B2484" s="63"/>
      <c r="C2484" s="82"/>
      <c r="D2484" s="306"/>
      <c r="E2484" s="344"/>
      <c r="F2484" s="394"/>
    </row>
    <row r="2485" spans="2:6">
      <c r="B2485" s="63"/>
      <c r="C2485" s="82"/>
      <c r="D2485" s="306"/>
      <c r="E2485" s="344"/>
      <c r="F2485" s="394"/>
    </row>
    <row r="2486" spans="2:6">
      <c r="B2486" s="63"/>
      <c r="C2486" s="82"/>
      <c r="D2486" s="306"/>
      <c r="E2486" s="344"/>
      <c r="F2486" s="394"/>
    </row>
    <row r="2487" spans="2:6">
      <c r="B2487" s="63"/>
      <c r="C2487" s="82"/>
      <c r="D2487" s="306"/>
      <c r="E2487" s="344"/>
      <c r="F2487" s="394"/>
    </row>
    <row r="2488" spans="2:6">
      <c r="B2488" s="63"/>
      <c r="C2488" s="82"/>
      <c r="D2488" s="306"/>
      <c r="E2488" s="344"/>
      <c r="F2488" s="394"/>
    </row>
    <row r="2489" spans="2:6">
      <c r="B2489" s="63"/>
      <c r="C2489" s="82"/>
      <c r="D2489" s="306"/>
      <c r="E2489" s="344"/>
      <c r="F2489" s="394"/>
    </row>
    <row r="2490" spans="2:6">
      <c r="B2490" s="63"/>
      <c r="C2490" s="82"/>
      <c r="D2490" s="306"/>
      <c r="E2490" s="344"/>
      <c r="F2490" s="394"/>
    </row>
    <row r="2491" spans="2:6">
      <c r="B2491" s="63"/>
      <c r="C2491" s="82"/>
      <c r="D2491" s="306"/>
      <c r="E2491" s="344"/>
      <c r="F2491" s="394"/>
    </row>
    <row r="2492" spans="2:6">
      <c r="B2492" s="63"/>
      <c r="C2492" s="82"/>
      <c r="D2492" s="306"/>
      <c r="E2492" s="344"/>
      <c r="F2492" s="394"/>
    </row>
    <row r="2493" spans="2:6">
      <c r="B2493" s="63"/>
      <c r="C2493" s="82"/>
      <c r="D2493" s="306"/>
      <c r="E2493" s="344"/>
      <c r="F2493" s="394"/>
    </row>
    <row r="2494" spans="2:6">
      <c r="B2494" s="63"/>
      <c r="C2494" s="82"/>
      <c r="D2494" s="306"/>
      <c r="E2494" s="344"/>
      <c r="F2494" s="394"/>
    </row>
    <row r="2495" spans="2:6">
      <c r="B2495" s="63"/>
      <c r="C2495" s="82"/>
      <c r="D2495" s="306"/>
      <c r="E2495" s="344"/>
      <c r="F2495" s="394"/>
    </row>
    <row r="2496" spans="2:6">
      <c r="B2496" s="63"/>
      <c r="C2496" s="82"/>
      <c r="D2496" s="306"/>
      <c r="E2496" s="344"/>
      <c r="F2496" s="394"/>
    </row>
    <row r="2497" spans="2:6">
      <c r="B2497" s="63"/>
      <c r="C2497" s="82"/>
      <c r="D2497" s="306"/>
      <c r="E2497" s="344"/>
      <c r="F2497" s="394"/>
    </row>
    <row r="2498" spans="2:6">
      <c r="B2498" s="63"/>
      <c r="C2498" s="82"/>
      <c r="D2498" s="306"/>
      <c r="E2498" s="344"/>
      <c r="F2498" s="394"/>
    </row>
    <row r="2499" spans="2:6">
      <c r="B2499" s="63"/>
      <c r="C2499" s="82"/>
      <c r="D2499" s="306"/>
      <c r="E2499" s="344"/>
      <c r="F2499" s="394"/>
    </row>
    <row r="2500" spans="2:6">
      <c r="B2500" s="63"/>
      <c r="C2500" s="82"/>
      <c r="D2500" s="306"/>
      <c r="E2500" s="344"/>
      <c r="F2500" s="394"/>
    </row>
    <row r="2501" spans="2:6">
      <c r="B2501" s="63"/>
      <c r="C2501" s="82"/>
      <c r="D2501" s="306"/>
      <c r="E2501" s="344"/>
      <c r="F2501" s="394"/>
    </row>
    <row r="2502" spans="2:6">
      <c r="B2502" s="63"/>
      <c r="C2502" s="82"/>
      <c r="D2502" s="306"/>
      <c r="E2502" s="344"/>
      <c r="F2502" s="394"/>
    </row>
    <row r="2503" spans="2:6">
      <c r="B2503" s="63"/>
      <c r="C2503" s="82"/>
      <c r="D2503" s="306"/>
      <c r="E2503" s="344"/>
      <c r="F2503" s="394"/>
    </row>
    <row r="2504" spans="2:6">
      <c r="B2504" s="63"/>
      <c r="C2504" s="82"/>
      <c r="D2504" s="306"/>
      <c r="E2504" s="344"/>
      <c r="F2504" s="394"/>
    </row>
    <row r="2505" spans="2:6">
      <c r="B2505" s="63"/>
      <c r="C2505" s="82"/>
      <c r="D2505" s="306"/>
      <c r="E2505" s="344"/>
      <c r="F2505" s="394"/>
    </row>
    <row r="2506" spans="2:6">
      <c r="B2506" s="63"/>
      <c r="C2506" s="82"/>
      <c r="D2506" s="306"/>
      <c r="E2506" s="344"/>
      <c r="F2506" s="394"/>
    </row>
    <row r="2507" spans="2:6">
      <c r="B2507" s="63"/>
      <c r="C2507" s="82"/>
      <c r="D2507" s="306"/>
      <c r="E2507" s="344"/>
      <c r="F2507" s="394"/>
    </row>
    <row r="2508" spans="2:6">
      <c r="B2508" s="63"/>
      <c r="C2508" s="82"/>
      <c r="D2508" s="306"/>
      <c r="E2508" s="344"/>
      <c r="F2508" s="394"/>
    </row>
    <row r="2509" spans="2:6">
      <c r="B2509" s="63"/>
      <c r="C2509" s="82"/>
      <c r="D2509" s="306"/>
      <c r="E2509" s="344"/>
      <c r="F2509" s="394"/>
    </row>
    <row r="2510" spans="2:6">
      <c r="B2510" s="63"/>
      <c r="C2510" s="82"/>
      <c r="D2510" s="306"/>
      <c r="E2510" s="344"/>
      <c r="F2510" s="394"/>
    </row>
    <row r="2511" spans="2:6">
      <c r="B2511" s="63"/>
      <c r="C2511" s="82"/>
      <c r="D2511" s="306"/>
      <c r="E2511" s="344"/>
      <c r="F2511" s="394"/>
    </row>
    <row r="2512" spans="2:6">
      <c r="B2512" s="63"/>
      <c r="C2512" s="82"/>
      <c r="D2512" s="306"/>
      <c r="E2512" s="344"/>
      <c r="F2512" s="394"/>
    </row>
    <row r="2513" spans="2:6">
      <c r="B2513" s="63"/>
      <c r="C2513" s="82"/>
      <c r="D2513" s="306"/>
      <c r="E2513" s="344"/>
      <c r="F2513" s="394"/>
    </row>
    <row r="2514" spans="2:6">
      <c r="B2514" s="63"/>
      <c r="C2514" s="82"/>
      <c r="D2514" s="306"/>
      <c r="E2514" s="344"/>
      <c r="F2514" s="394"/>
    </row>
    <row r="2515" spans="2:6">
      <c r="B2515" s="63"/>
      <c r="C2515" s="82"/>
      <c r="D2515" s="306"/>
      <c r="E2515" s="344"/>
      <c r="F2515" s="394"/>
    </row>
    <row r="2516" spans="2:6">
      <c r="B2516" s="63"/>
      <c r="C2516" s="82"/>
      <c r="D2516" s="306"/>
      <c r="E2516" s="344"/>
      <c r="F2516" s="394"/>
    </row>
    <row r="2517" spans="2:6">
      <c r="B2517" s="63"/>
      <c r="C2517" s="82"/>
      <c r="D2517" s="306"/>
      <c r="E2517" s="344"/>
      <c r="F2517" s="394"/>
    </row>
    <row r="2518" spans="2:6">
      <c r="B2518" s="63"/>
      <c r="C2518" s="82"/>
      <c r="D2518" s="306"/>
      <c r="E2518" s="344"/>
      <c r="F2518" s="394"/>
    </row>
    <row r="2519" spans="2:6">
      <c r="B2519" s="63"/>
      <c r="C2519" s="82"/>
      <c r="D2519" s="306"/>
      <c r="E2519" s="344"/>
      <c r="F2519" s="394"/>
    </row>
    <row r="2520" spans="2:6">
      <c r="B2520" s="63"/>
      <c r="C2520" s="82"/>
      <c r="D2520" s="306"/>
      <c r="E2520" s="344"/>
      <c r="F2520" s="394"/>
    </row>
    <row r="2521" spans="2:6">
      <c r="B2521" s="63"/>
      <c r="C2521" s="82"/>
      <c r="D2521" s="306"/>
      <c r="E2521" s="344"/>
      <c r="F2521" s="394"/>
    </row>
    <row r="2522" spans="2:6">
      <c r="B2522" s="63"/>
      <c r="C2522" s="82"/>
      <c r="D2522" s="306"/>
      <c r="E2522" s="344"/>
      <c r="F2522" s="394"/>
    </row>
    <row r="2523" spans="2:6">
      <c r="B2523" s="63"/>
      <c r="C2523" s="82"/>
      <c r="D2523" s="306"/>
      <c r="E2523" s="344"/>
      <c r="F2523" s="394"/>
    </row>
    <row r="2524" spans="2:6">
      <c r="B2524" s="63"/>
      <c r="C2524" s="82"/>
      <c r="D2524" s="306"/>
      <c r="E2524" s="344"/>
      <c r="F2524" s="394"/>
    </row>
    <row r="2525" spans="2:6">
      <c r="B2525" s="63"/>
      <c r="C2525" s="82"/>
      <c r="D2525" s="306"/>
      <c r="E2525" s="344"/>
      <c r="F2525" s="394"/>
    </row>
    <row r="2526" spans="2:6">
      <c r="B2526" s="63"/>
      <c r="C2526" s="82"/>
      <c r="D2526" s="306"/>
      <c r="E2526" s="344"/>
      <c r="F2526" s="394"/>
    </row>
    <row r="2527" spans="2:6">
      <c r="B2527" s="63"/>
      <c r="C2527" s="82"/>
      <c r="D2527" s="306"/>
      <c r="E2527" s="344"/>
      <c r="F2527" s="394"/>
    </row>
    <row r="2528" spans="2:6">
      <c r="B2528" s="63"/>
      <c r="C2528" s="82"/>
      <c r="D2528" s="306"/>
      <c r="E2528" s="344"/>
      <c r="F2528" s="394"/>
    </row>
    <row r="2529" spans="2:6">
      <c r="B2529" s="63"/>
      <c r="C2529" s="82"/>
      <c r="D2529" s="306"/>
      <c r="E2529" s="344"/>
      <c r="F2529" s="394"/>
    </row>
    <row r="2530" spans="2:6">
      <c r="B2530" s="63"/>
      <c r="C2530" s="82"/>
      <c r="D2530" s="306"/>
      <c r="E2530" s="344"/>
      <c r="F2530" s="394"/>
    </row>
    <row r="2531" spans="2:6">
      <c r="B2531" s="63"/>
      <c r="C2531" s="82"/>
      <c r="D2531" s="306"/>
      <c r="E2531" s="344"/>
      <c r="F2531" s="394"/>
    </row>
    <row r="2532" spans="2:6">
      <c r="B2532" s="63"/>
      <c r="C2532" s="82"/>
      <c r="D2532" s="306"/>
      <c r="E2532" s="344"/>
      <c r="F2532" s="394"/>
    </row>
    <row r="2533" spans="2:6">
      <c r="B2533" s="63"/>
      <c r="C2533" s="82"/>
      <c r="D2533" s="306"/>
      <c r="E2533" s="344"/>
      <c r="F2533" s="394"/>
    </row>
    <row r="2534" spans="2:6">
      <c r="B2534" s="63"/>
      <c r="C2534" s="82"/>
      <c r="D2534" s="306"/>
      <c r="E2534" s="344"/>
      <c r="F2534" s="394"/>
    </row>
    <row r="2535" spans="2:6">
      <c r="B2535" s="63"/>
      <c r="C2535" s="82"/>
      <c r="D2535" s="306"/>
      <c r="E2535" s="344"/>
      <c r="F2535" s="394"/>
    </row>
    <row r="2536" spans="2:6">
      <c r="B2536" s="63"/>
      <c r="C2536" s="82"/>
      <c r="D2536" s="306"/>
      <c r="E2536" s="344"/>
      <c r="F2536" s="394"/>
    </row>
    <row r="2537" spans="2:6">
      <c r="B2537" s="63"/>
      <c r="C2537" s="82"/>
      <c r="D2537" s="306"/>
      <c r="E2537" s="344"/>
      <c r="F2537" s="394"/>
    </row>
  </sheetData>
  <mergeCells count="2">
    <mergeCell ref="A1:F1"/>
    <mergeCell ref="A2:G2"/>
  </mergeCells>
  <printOptions horizontalCentered="1"/>
  <pageMargins left="0.74803149606299213" right="0.19685039370078741" top="0.19685039370078741" bottom="0.19685039370078741" header="0.19685039370078741" footer="0.19685039370078741"/>
  <pageSetup paperSize="9" scale="75" fitToHeight="5" orientation="portrait" r:id="rId1"/>
  <headerFooter>
    <oddFooter>&amp;LBill No. NAM W-13&amp;RNAM W-13/&amp;P</oddFooter>
  </headerFooter>
  <rowBreaks count="5" manualBreakCount="5">
    <brk id="65" max="5" man="1"/>
    <brk id="131" max="5" man="1"/>
    <brk id="175" max="5" man="1"/>
    <brk id="217" max="5" man="1"/>
    <brk id="234"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5:I16"/>
  <sheetViews>
    <sheetView view="pageBreakPreview" zoomScale="60" zoomScaleNormal="100" workbookViewId="0">
      <selection activeCell="H31" sqref="H31"/>
    </sheetView>
  </sheetViews>
  <sheetFormatPr defaultRowHeight="15"/>
  <sheetData>
    <row r="15" spans="1:9" ht="26.25">
      <c r="D15" s="1766" t="s">
        <v>1755</v>
      </c>
    </row>
    <row r="16" spans="1:9" ht="55.5" customHeight="1">
      <c r="A16" s="3420" t="s">
        <v>1758</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4" tint="0.59999389629810485"/>
  </sheetPr>
  <dimension ref="A1:F2523"/>
  <sheetViews>
    <sheetView defaultGridColor="0" view="pageBreakPreview" topLeftCell="A43" colorId="22" zoomScaleNormal="75" zoomScaleSheetLayoutView="100" workbookViewId="0">
      <selection activeCell="I139" sqref="I139"/>
    </sheetView>
  </sheetViews>
  <sheetFormatPr defaultRowHeight="12.75"/>
  <cols>
    <col min="1" max="1" width="11.7109375" style="3" customWidth="1"/>
    <col min="2" max="2" width="51.28515625" style="2" customWidth="1"/>
    <col min="3" max="3" width="7.140625" style="3" customWidth="1"/>
    <col min="4" max="4" width="12.7109375" style="308" customWidth="1"/>
    <col min="5" max="6" width="14.7109375" style="309" customWidth="1"/>
    <col min="7" max="249" width="9.140625" style="2"/>
    <col min="250" max="250" width="11.7109375" style="2" customWidth="1"/>
    <col min="251" max="251" width="51.28515625" style="2" customWidth="1"/>
    <col min="252" max="252" width="7.140625" style="2" customWidth="1"/>
    <col min="253" max="253" width="12.7109375" style="2" customWidth="1"/>
    <col min="254" max="255" width="14.7109375" style="2" customWidth="1"/>
    <col min="256" max="256" width="15" style="2" bestFit="1" customWidth="1"/>
    <col min="257" max="257" width="11.140625" style="2" bestFit="1" customWidth="1"/>
    <col min="258" max="505" width="9.140625" style="2"/>
    <col min="506" max="506" width="11.7109375" style="2" customWidth="1"/>
    <col min="507" max="507" width="51.28515625" style="2" customWidth="1"/>
    <col min="508" max="508" width="7.140625" style="2" customWidth="1"/>
    <col min="509" max="509" width="12.7109375" style="2" customWidth="1"/>
    <col min="510" max="511" width="14.7109375" style="2" customWidth="1"/>
    <col min="512" max="512" width="15" style="2" bestFit="1" customWidth="1"/>
    <col min="513" max="513" width="11.140625" style="2" bestFit="1" customWidth="1"/>
    <col min="514" max="761" width="9.140625" style="2"/>
    <col min="762" max="762" width="11.7109375" style="2" customWidth="1"/>
    <col min="763" max="763" width="51.28515625" style="2" customWidth="1"/>
    <col min="764" max="764" width="7.140625" style="2" customWidth="1"/>
    <col min="765" max="765" width="12.7109375" style="2" customWidth="1"/>
    <col min="766" max="767" width="14.7109375" style="2" customWidth="1"/>
    <col min="768" max="768" width="15" style="2" bestFit="1" customWidth="1"/>
    <col min="769" max="769" width="11.140625" style="2" bestFit="1" customWidth="1"/>
    <col min="770" max="1017" width="9.140625" style="2"/>
    <col min="1018" max="1018" width="11.7109375" style="2" customWidth="1"/>
    <col min="1019" max="1019" width="51.28515625" style="2" customWidth="1"/>
    <col min="1020" max="1020" width="7.140625" style="2" customWidth="1"/>
    <col min="1021" max="1021" width="12.7109375" style="2" customWidth="1"/>
    <col min="1022" max="1023" width="14.7109375" style="2" customWidth="1"/>
    <col min="1024" max="1024" width="15" style="2" bestFit="1" customWidth="1"/>
    <col min="1025" max="1025" width="11.140625" style="2" bestFit="1" customWidth="1"/>
    <col min="1026" max="1273" width="9.140625" style="2"/>
    <col min="1274" max="1274" width="11.7109375" style="2" customWidth="1"/>
    <col min="1275" max="1275" width="51.28515625" style="2" customWidth="1"/>
    <col min="1276" max="1276" width="7.140625" style="2" customWidth="1"/>
    <col min="1277" max="1277" width="12.7109375" style="2" customWidth="1"/>
    <col min="1278" max="1279" width="14.7109375" style="2" customWidth="1"/>
    <col min="1280" max="1280" width="15" style="2" bestFit="1" customWidth="1"/>
    <col min="1281" max="1281" width="11.140625" style="2" bestFit="1" customWidth="1"/>
    <col min="1282" max="1529" width="9.140625" style="2"/>
    <col min="1530" max="1530" width="11.7109375" style="2" customWidth="1"/>
    <col min="1531" max="1531" width="51.28515625" style="2" customWidth="1"/>
    <col min="1532" max="1532" width="7.140625" style="2" customWidth="1"/>
    <col min="1533" max="1533" width="12.7109375" style="2" customWidth="1"/>
    <col min="1534" max="1535" width="14.7109375" style="2" customWidth="1"/>
    <col min="1536" max="1536" width="15" style="2" bestFit="1" customWidth="1"/>
    <col min="1537" max="1537" width="11.140625" style="2" bestFit="1" customWidth="1"/>
    <col min="1538" max="1785" width="9.140625" style="2"/>
    <col min="1786" max="1786" width="11.7109375" style="2" customWidth="1"/>
    <col min="1787" max="1787" width="51.28515625" style="2" customWidth="1"/>
    <col min="1788" max="1788" width="7.140625" style="2" customWidth="1"/>
    <col min="1789" max="1789" width="12.7109375" style="2" customWidth="1"/>
    <col min="1790" max="1791" width="14.7109375" style="2" customWidth="1"/>
    <col min="1792" max="1792" width="15" style="2" bestFit="1" customWidth="1"/>
    <col min="1793" max="1793" width="11.140625" style="2" bestFit="1" customWidth="1"/>
    <col min="1794" max="2041" width="9.140625" style="2"/>
    <col min="2042" max="2042" width="11.7109375" style="2" customWidth="1"/>
    <col min="2043" max="2043" width="51.28515625" style="2" customWidth="1"/>
    <col min="2044" max="2044" width="7.140625" style="2" customWidth="1"/>
    <col min="2045" max="2045" width="12.7109375" style="2" customWidth="1"/>
    <col min="2046" max="2047" width="14.7109375" style="2" customWidth="1"/>
    <col min="2048" max="2048" width="15" style="2" bestFit="1" customWidth="1"/>
    <col min="2049" max="2049" width="11.140625" style="2" bestFit="1" customWidth="1"/>
    <col min="2050" max="2297" width="9.140625" style="2"/>
    <col min="2298" max="2298" width="11.7109375" style="2" customWidth="1"/>
    <col min="2299" max="2299" width="51.28515625" style="2" customWidth="1"/>
    <col min="2300" max="2300" width="7.140625" style="2" customWidth="1"/>
    <col min="2301" max="2301" width="12.7109375" style="2" customWidth="1"/>
    <col min="2302" max="2303" width="14.7109375" style="2" customWidth="1"/>
    <col min="2304" max="2304" width="15" style="2" bestFit="1" customWidth="1"/>
    <col min="2305" max="2305" width="11.140625" style="2" bestFit="1" customWidth="1"/>
    <col min="2306" max="2553" width="9.140625" style="2"/>
    <col min="2554" max="2554" width="11.7109375" style="2" customWidth="1"/>
    <col min="2555" max="2555" width="51.28515625" style="2" customWidth="1"/>
    <col min="2556" max="2556" width="7.140625" style="2" customWidth="1"/>
    <col min="2557" max="2557" width="12.7109375" style="2" customWidth="1"/>
    <col min="2558" max="2559" width="14.7109375" style="2" customWidth="1"/>
    <col min="2560" max="2560" width="15" style="2" bestFit="1" customWidth="1"/>
    <col min="2561" max="2561" width="11.140625" style="2" bestFit="1" customWidth="1"/>
    <col min="2562" max="2809" width="9.140625" style="2"/>
    <col min="2810" max="2810" width="11.7109375" style="2" customWidth="1"/>
    <col min="2811" max="2811" width="51.28515625" style="2" customWidth="1"/>
    <col min="2812" max="2812" width="7.140625" style="2" customWidth="1"/>
    <col min="2813" max="2813" width="12.7109375" style="2" customWidth="1"/>
    <col min="2814" max="2815" width="14.7109375" style="2" customWidth="1"/>
    <col min="2816" max="2816" width="15" style="2" bestFit="1" customWidth="1"/>
    <col min="2817" max="2817" width="11.140625" style="2" bestFit="1" customWidth="1"/>
    <col min="2818" max="3065" width="9.140625" style="2"/>
    <col min="3066" max="3066" width="11.7109375" style="2" customWidth="1"/>
    <col min="3067" max="3067" width="51.28515625" style="2" customWidth="1"/>
    <col min="3068" max="3068" width="7.140625" style="2" customWidth="1"/>
    <col min="3069" max="3069" width="12.7109375" style="2" customWidth="1"/>
    <col min="3070" max="3071" width="14.7109375" style="2" customWidth="1"/>
    <col min="3072" max="3072" width="15" style="2" bestFit="1" customWidth="1"/>
    <col min="3073" max="3073" width="11.140625" style="2" bestFit="1" customWidth="1"/>
    <col min="3074" max="3321" width="9.140625" style="2"/>
    <col min="3322" max="3322" width="11.7109375" style="2" customWidth="1"/>
    <col min="3323" max="3323" width="51.28515625" style="2" customWidth="1"/>
    <col min="3324" max="3324" width="7.140625" style="2" customWidth="1"/>
    <col min="3325" max="3325" width="12.7109375" style="2" customWidth="1"/>
    <col min="3326" max="3327" width="14.7109375" style="2" customWidth="1"/>
    <col min="3328" max="3328" width="15" style="2" bestFit="1" customWidth="1"/>
    <col min="3329" max="3329" width="11.140625" style="2" bestFit="1" customWidth="1"/>
    <col min="3330" max="3577" width="9.140625" style="2"/>
    <col min="3578" max="3578" width="11.7109375" style="2" customWidth="1"/>
    <col min="3579" max="3579" width="51.28515625" style="2" customWidth="1"/>
    <col min="3580" max="3580" width="7.140625" style="2" customWidth="1"/>
    <col min="3581" max="3581" width="12.7109375" style="2" customWidth="1"/>
    <col min="3582" max="3583" width="14.7109375" style="2" customWidth="1"/>
    <col min="3584" max="3584" width="15" style="2" bestFit="1" customWidth="1"/>
    <col min="3585" max="3585" width="11.140625" style="2" bestFit="1" customWidth="1"/>
    <col min="3586" max="3833" width="9.140625" style="2"/>
    <col min="3834" max="3834" width="11.7109375" style="2" customWidth="1"/>
    <col min="3835" max="3835" width="51.28515625" style="2" customWidth="1"/>
    <col min="3836" max="3836" width="7.140625" style="2" customWidth="1"/>
    <col min="3837" max="3837" width="12.7109375" style="2" customWidth="1"/>
    <col min="3838" max="3839" width="14.7109375" style="2" customWidth="1"/>
    <col min="3840" max="3840" width="15" style="2" bestFit="1" customWidth="1"/>
    <col min="3841" max="3841" width="11.140625" style="2" bestFit="1" customWidth="1"/>
    <col min="3842" max="4089" width="9.140625" style="2"/>
    <col min="4090" max="4090" width="11.7109375" style="2" customWidth="1"/>
    <col min="4091" max="4091" width="51.28515625" style="2" customWidth="1"/>
    <col min="4092" max="4092" width="7.140625" style="2" customWidth="1"/>
    <col min="4093" max="4093" width="12.7109375" style="2" customWidth="1"/>
    <col min="4094" max="4095" width="14.7109375" style="2" customWidth="1"/>
    <col min="4096" max="4096" width="15" style="2" bestFit="1" customWidth="1"/>
    <col min="4097" max="4097" width="11.140625" style="2" bestFit="1" customWidth="1"/>
    <col min="4098" max="4345" width="9.140625" style="2"/>
    <col min="4346" max="4346" width="11.7109375" style="2" customWidth="1"/>
    <col min="4347" max="4347" width="51.28515625" style="2" customWidth="1"/>
    <col min="4348" max="4348" width="7.140625" style="2" customWidth="1"/>
    <col min="4349" max="4349" width="12.7109375" style="2" customWidth="1"/>
    <col min="4350" max="4351" width="14.7109375" style="2" customWidth="1"/>
    <col min="4352" max="4352" width="15" style="2" bestFit="1" customWidth="1"/>
    <col min="4353" max="4353" width="11.140625" style="2" bestFit="1" customWidth="1"/>
    <col min="4354" max="4601" width="9.140625" style="2"/>
    <col min="4602" max="4602" width="11.7109375" style="2" customWidth="1"/>
    <col min="4603" max="4603" width="51.28515625" style="2" customWidth="1"/>
    <col min="4604" max="4604" width="7.140625" style="2" customWidth="1"/>
    <col min="4605" max="4605" width="12.7109375" style="2" customWidth="1"/>
    <col min="4606" max="4607" width="14.7109375" style="2" customWidth="1"/>
    <col min="4608" max="4608" width="15" style="2" bestFit="1" customWidth="1"/>
    <col min="4609" max="4609" width="11.140625" style="2" bestFit="1" customWidth="1"/>
    <col min="4610" max="4857" width="9.140625" style="2"/>
    <col min="4858" max="4858" width="11.7109375" style="2" customWidth="1"/>
    <col min="4859" max="4859" width="51.28515625" style="2" customWidth="1"/>
    <col min="4860" max="4860" width="7.140625" style="2" customWidth="1"/>
    <col min="4861" max="4861" width="12.7109375" style="2" customWidth="1"/>
    <col min="4862" max="4863" width="14.7109375" style="2" customWidth="1"/>
    <col min="4864" max="4864" width="15" style="2" bestFit="1" customWidth="1"/>
    <col min="4865" max="4865" width="11.140625" style="2" bestFit="1" customWidth="1"/>
    <col min="4866" max="5113" width="9.140625" style="2"/>
    <col min="5114" max="5114" width="11.7109375" style="2" customWidth="1"/>
    <col min="5115" max="5115" width="51.28515625" style="2" customWidth="1"/>
    <col min="5116" max="5116" width="7.140625" style="2" customWidth="1"/>
    <col min="5117" max="5117" width="12.7109375" style="2" customWidth="1"/>
    <col min="5118" max="5119" width="14.7109375" style="2" customWidth="1"/>
    <col min="5120" max="5120" width="15" style="2" bestFit="1" customWidth="1"/>
    <col min="5121" max="5121" width="11.140625" style="2" bestFit="1" customWidth="1"/>
    <col min="5122" max="5369" width="9.140625" style="2"/>
    <col min="5370" max="5370" width="11.7109375" style="2" customWidth="1"/>
    <col min="5371" max="5371" width="51.28515625" style="2" customWidth="1"/>
    <col min="5372" max="5372" width="7.140625" style="2" customWidth="1"/>
    <col min="5373" max="5373" width="12.7109375" style="2" customWidth="1"/>
    <col min="5374" max="5375" width="14.7109375" style="2" customWidth="1"/>
    <col min="5376" max="5376" width="15" style="2" bestFit="1" customWidth="1"/>
    <col min="5377" max="5377" width="11.140625" style="2" bestFit="1" customWidth="1"/>
    <col min="5378" max="5625" width="9.140625" style="2"/>
    <col min="5626" max="5626" width="11.7109375" style="2" customWidth="1"/>
    <col min="5627" max="5627" width="51.28515625" style="2" customWidth="1"/>
    <col min="5628" max="5628" width="7.140625" style="2" customWidth="1"/>
    <col min="5629" max="5629" width="12.7109375" style="2" customWidth="1"/>
    <col min="5630" max="5631" width="14.7109375" style="2" customWidth="1"/>
    <col min="5632" max="5632" width="15" style="2" bestFit="1" customWidth="1"/>
    <col min="5633" max="5633" width="11.140625" style="2" bestFit="1" customWidth="1"/>
    <col min="5634" max="5881" width="9.140625" style="2"/>
    <col min="5882" max="5882" width="11.7109375" style="2" customWidth="1"/>
    <col min="5883" max="5883" width="51.28515625" style="2" customWidth="1"/>
    <col min="5884" max="5884" width="7.140625" style="2" customWidth="1"/>
    <col min="5885" max="5885" width="12.7109375" style="2" customWidth="1"/>
    <col min="5886" max="5887" width="14.7109375" style="2" customWidth="1"/>
    <col min="5888" max="5888" width="15" style="2" bestFit="1" customWidth="1"/>
    <col min="5889" max="5889" width="11.140625" style="2" bestFit="1" customWidth="1"/>
    <col min="5890" max="6137" width="9.140625" style="2"/>
    <col min="6138" max="6138" width="11.7109375" style="2" customWidth="1"/>
    <col min="6139" max="6139" width="51.28515625" style="2" customWidth="1"/>
    <col min="6140" max="6140" width="7.140625" style="2" customWidth="1"/>
    <col min="6141" max="6141" width="12.7109375" style="2" customWidth="1"/>
    <col min="6142" max="6143" width="14.7109375" style="2" customWidth="1"/>
    <col min="6144" max="6144" width="15" style="2" bestFit="1" customWidth="1"/>
    <col min="6145" max="6145" width="11.140625" style="2" bestFit="1" customWidth="1"/>
    <col min="6146" max="6393" width="9.140625" style="2"/>
    <col min="6394" max="6394" width="11.7109375" style="2" customWidth="1"/>
    <col min="6395" max="6395" width="51.28515625" style="2" customWidth="1"/>
    <col min="6396" max="6396" width="7.140625" style="2" customWidth="1"/>
    <col min="6397" max="6397" width="12.7109375" style="2" customWidth="1"/>
    <col min="6398" max="6399" width="14.7109375" style="2" customWidth="1"/>
    <col min="6400" max="6400" width="15" style="2" bestFit="1" customWidth="1"/>
    <col min="6401" max="6401" width="11.140625" style="2" bestFit="1" customWidth="1"/>
    <col min="6402" max="6649" width="9.140625" style="2"/>
    <col min="6650" max="6650" width="11.7109375" style="2" customWidth="1"/>
    <col min="6651" max="6651" width="51.28515625" style="2" customWidth="1"/>
    <col min="6652" max="6652" width="7.140625" style="2" customWidth="1"/>
    <col min="6653" max="6653" width="12.7109375" style="2" customWidth="1"/>
    <col min="6654" max="6655" width="14.7109375" style="2" customWidth="1"/>
    <col min="6656" max="6656" width="15" style="2" bestFit="1" customWidth="1"/>
    <col min="6657" max="6657" width="11.140625" style="2" bestFit="1" customWidth="1"/>
    <col min="6658" max="6905" width="9.140625" style="2"/>
    <col min="6906" max="6906" width="11.7109375" style="2" customWidth="1"/>
    <col min="6907" max="6907" width="51.28515625" style="2" customWidth="1"/>
    <col min="6908" max="6908" width="7.140625" style="2" customWidth="1"/>
    <col min="6909" max="6909" width="12.7109375" style="2" customWidth="1"/>
    <col min="6910" max="6911" width="14.7109375" style="2" customWidth="1"/>
    <col min="6912" max="6912" width="15" style="2" bestFit="1" customWidth="1"/>
    <col min="6913" max="6913" width="11.140625" style="2" bestFit="1" customWidth="1"/>
    <col min="6914" max="7161" width="9.140625" style="2"/>
    <col min="7162" max="7162" width="11.7109375" style="2" customWidth="1"/>
    <col min="7163" max="7163" width="51.28515625" style="2" customWidth="1"/>
    <col min="7164" max="7164" width="7.140625" style="2" customWidth="1"/>
    <col min="7165" max="7165" width="12.7109375" style="2" customWidth="1"/>
    <col min="7166" max="7167" width="14.7109375" style="2" customWidth="1"/>
    <col min="7168" max="7168" width="15" style="2" bestFit="1" customWidth="1"/>
    <col min="7169" max="7169" width="11.140625" style="2" bestFit="1" customWidth="1"/>
    <col min="7170" max="7417" width="9.140625" style="2"/>
    <col min="7418" max="7418" width="11.7109375" style="2" customWidth="1"/>
    <col min="7419" max="7419" width="51.28515625" style="2" customWidth="1"/>
    <col min="7420" max="7420" width="7.140625" style="2" customWidth="1"/>
    <col min="7421" max="7421" width="12.7109375" style="2" customWidth="1"/>
    <col min="7422" max="7423" width="14.7109375" style="2" customWidth="1"/>
    <col min="7424" max="7424" width="15" style="2" bestFit="1" customWidth="1"/>
    <col min="7425" max="7425" width="11.140625" style="2" bestFit="1" customWidth="1"/>
    <col min="7426" max="7673" width="9.140625" style="2"/>
    <col min="7674" max="7674" width="11.7109375" style="2" customWidth="1"/>
    <col min="7675" max="7675" width="51.28515625" style="2" customWidth="1"/>
    <col min="7676" max="7676" width="7.140625" style="2" customWidth="1"/>
    <col min="7677" max="7677" width="12.7109375" style="2" customWidth="1"/>
    <col min="7678" max="7679" width="14.7109375" style="2" customWidth="1"/>
    <col min="7680" max="7680" width="15" style="2" bestFit="1" customWidth="1"/>
    <col min="7681" max="7681" width="11.140625" style="2" bestFit="1" customWidth="1"/>
    <col min="7682" max="7929" width="9.140625" style="2"/>
    <col min="7930" max="7930" width="11.7109375" style="2" customWidth="1"/>
    <col min="7931" max="7931" width="51.28515625" style="2" customWidth="1"/>
    <col min="7932" max="7932" width="7.140625" style="2" customWidth="1"/>
    <col min="7933" max="7933" width="12.7109375" style="2" customWidth="1"/>
    <col min="7934" max="7935" width="14.7109375" style="2" customWidth="1"/>
    <col min="7936" max="7936" width="15" style="2" bestFit="1" customWidth="1"/>
    <col min="7937" max="7937" width="11.140625" style="2" bestFit="1" customWidth="1"/>
    <col min="7938" max="8185" width="9.140625" style="2"/>
    <col min="8186" max="8186" width="11.7109375" style="2" customWidth="1"/>
    <col min="8187" max="8187" width="51.28515625" style="2" customWidth="1"/>
    <col min="8188" max="8188" width="7.140625" style="2" customWidth="1"/>
    <col min="8189" max="8189" width="12.7109375" style="2" customWidth="1"/>
    <col min="8190" max="8191" width="14.7109375" style="2" customWidth="1"/>
    <col min="8192" max="8192" width="15" style="2" bestFit="1" customWidth="1"/>
    <col min="8193" max="8193" width="11.140625" style="2" bestFit="1" customWidth="1"/>
    <col min="8194" max="8441" width="9.140625" style="2"/>
    <col min="8442" max="8442" width="11.7109375" style="2" customWidth="1"/>
    <col min="8443" max="8443" width="51.28515625" style="2" customWidth="1"/>
    <col min="8444" max="8444" width="7.140625" style="2" customWidth="1"/>
    <col min="8445" max="8445" width="12.7109375" style="2" customWidth="1"/>
    <col min="8446" max="8447" width="14.7109375" style="2" customWidth="1"/>
    <col min="8448" max="8448" width="15" style="2" bestFit="1" customWidth="1"/>
    <col min="8449" max="8449" width="11.140625" style="2" bestFit="1" customWidth="1"/>
    <col min="8450" max="8697" width="9.140625" style="2"/>
    <col min="8698" max="8698" width="11.7109375" style="2" customWidth="1"/>
    <col min="8699" max="8699" width="51.28515625" style="2" customWidth="1"/>
    <col min="8700" max="8700" width="7.140625" style="2" customWidth="1"/>
    <col min="8701" max="8701" width="12.7109375" style="2" customWidth="1"/>
    <col min="8702" max="8703" width="14.7109375" style="2" customWidth="1"/>
    <col min="8704" max="8704" width="15" style="2" bestFit="1" customWidth="1"/>
    <col min="8705" max="8705" width="11.140625" style="2" bestFit="1" customWidth="1"/>
    <col min="8706" max="8953" width="9.140625" style="2"/>
    <col min="8954" max="8954" width="11.7109375" style="2" customWidth="1"/>
    <col min="8955" max="8955" width="51.28515625" style="2" customWidth="1"/>
    <col min="8956" max="8956" width="7.140625" style="2" customWidth="1"/>
    <col min="8957" max="8957" width="12.7109375" style="2" customWidth="1"/>
    <col min="8958" max="8959" width="14.7109375" style="2" customWidth="1"/>
    <col min="8960" max="8960" width="15" style="2" bestFit="1" customWidth="1"/>
    <col min="8961" max="8961" width="11.140625" style="2" bestFit="1" customWidth="1"/>
    <col min="8962" max="9209" width="9.140625" style="2"/>
    <col min="9210" max="9210" width="11.7109375" style="2" customWidth="1"/>
    <col min="9211" max="9211" width="51.28515625" style="2" customWidth="1"/>
    <col min="9212" max="9212" width="7.140625" style="2" customWidth="1"/>
    <col min="9213" max="9213" width="12.7109375" style="2" customWidth="1"/>
    <col min="9214" max="9215" width="14.7109375" style="2" customWidth="1"/>
    <col min="9216" max="9216" width="15" style="2" bestFit="1" customWidth="1"/>
    <col min="9217" max="9217" width="11.140625" style="2" bestFit="1" customWidth="1"/>
    <col min="9218" max="9465" width="9.140625" style="2"/>
    <col min="9466" max="9466" width="11.7109375" style="2" customWidth="1"/>
    <col min="9467" max="9467" width="51.28515625" style="2" customWidth="1"/>
    <col min="9468" max="9468" width="7.140625" style="2" customWidth="1"/>
    <col min="9469" max="9469" width="12.7109375" style="2" customWidth="1"/>
    <col min="9470" max="9471" width="14.7109375" style="2" customWidth="1"/>
    <col min="9472" max="9472" width="15" style="2" bestFit="1" customWidth="1"/>
    <col min="9473" max="9473" width="11.140625" style="2" bestFit="1" customWidth="1"/>
    <col min="9474" max="9721" width="9.140625" style="2"/>
    <col min="9722" max="9722" width="11.7109375" style="2" customWidth="1"/>
    <col min="9723" max="9723" width="51.28515625" style="2" customWidth="1"/>
    <col min="9724" max="9724" width="7.140625" style="2" customWidth="1"/>
    <col min="9725" max="9725" width="12.7109375" style="2" customWidth="1"/>
    <col min="9726" max="9727" width="14.7109375" style="2" customWidth="1"/>
    <col min="9728" max="9728" width="15" style="2" bestFit="1" customWidth="1"/>
    <col min="9729" max="9729" width="11.140625" style="2" bestFit="1" customWidth="1"/>
    <col min="9730" max="9977" width="9.140625" style="2"/>
    <col min="9978" max="9978" width="11.7109375" style="2" customWidth="1"/>
    <col min="9979" max="9979" width="51.28515625" style="2" customWidth="1"/>
    <col min="9980" max="9980" width="7.140625" style="2" customWidth="1"/>
    <col min="9981" max="9981" width="12.7109375" style="2" customWidth="1"/>
    <col min="9982" max="9983" width="14.7109375" style="2" customWidth="1"/>
    <col min="9984" max="9984" width="15" style="2" bestFit="1" customWidth="1"/>
    <col min="9985" max="9985" width="11.140625" style="2" bestFit="1" customWidth="1"/>
    <col min="9986" max="10233" width="9.140625" style="2"/>
    <col min="10234" max="10234" width="11.7109375" style="2" customWidth="1"/>
    <col min="10235" max="10235" width="51.28515625" style="2" customWidth="1"/>
    <col min="10236" max="10236" width="7.140625" style="2" customWidth="1"/>
    <col min="10237" max="10237" width="12.7109375" style="2" customWidth="1"/>
    <col min="10238" max="10239" width="14.7109375" style="2" customWidth="1"/>
    <col min="10240" max="10240" width="15" style="2" bestFit="1" customWidth="1"/>
    <col min="10241" max="10241" width="11.140625" style="2" bestFit="1" customWidth="1"/>
    <col min="10242" max="10489" width="9.140625" style="2"/>
    <col min="10490" max="10490" width="11.7109375" style="2" customWidth="1"/>
    <col min="10491" max="10491" width="51.28515625" style="2" customWidth="1"/>
    <col min="10492" max="10492" width="7.140625" style="2" customWidth="1"/>
    <col min="10493" max="10493" width="12.7109375" style="2" customWidth="1"/>
    <col min="10494" max="10495" width="14.7109375" style="2" customWidth="1"/>
    <col min="10496" max="10496" width="15" style="2" bestFit="1" customWidth="1"/>
    <col min="10497" max="10497" width="11.140625" style="2" bestFit="1" customWidth="1"/>
    <col min="10498" max="10745" width="9.140625" style="2"/>
    <col min="10746" max="10746" width="11.7109375" style="2" customWidth="1"/>
    <col min="10747" max="10747" width="51.28515625" style="2" customWidth="1"/>
    <col min="10748" max="10748" width="7.140625" style="2" customWidth="1"/>
    <col min="10749" max="10749" width="12.7109375" style="2" customWidth="1"/>
    <col min="10750" max="10751" width="14.7109375" style="2" customWidth="1"/>
    <col min="10752" max="10752" width="15" style="2" bestFit="1" customWidth="1"/>
    <col min="10753" max="10753" width="11.140625" style="2" bestFit="1" customWidth="1"/>
    <col min="10754" max="11001" width="9.140625" style="2"/>
    <col min="11002" max="11002" width="11.7109375" style="2" customWidth="1"/>
    <col min="11003" max="11003" width="51.28515625" style="2" customWidth="1"/>
    <col min="11004" max="11004" width="7.140625" style="2" customWidth="1"/>
    <col min="11005" max="11005" width="12.7109375" style="2" customWidth="1"/>
    <col min="11006" max="11007" width="14.7109375" style="2" customWidth="1"/>
    <col min="11008" max="11008" width="15" style="2" bestFit="1" customWidth="1"/>
    <col min="11009" max="11009" width="11.140625" style="2" bestFit="1" customWidth="1"/>
    <col min="11010" max="11257" width="9.140625" style="2"/>
    <col min="11258" max="11258" width="11.7109375" style="2" customWidth="1"/>
    <col min="11259" max="11259" width="51.28515625" style="2" customWidth="1"/>
    <col min="11260" max="11260" width="7.140625" style="2" customWidth="1"/>
    <col min="11261" max="11261" width="12.7109375" style="2" customWidth="1"/>
    <col min="11262" max="11263" width="14.7109375" style="2" customWidth="1"/>
    <col min="11264" max="11264" width="15" style="2" bestFit="1" customWidth="1"/>
    <col min="11265" max="11265" width="11.140625" style="2" bestFit="1" customWidth="1"/>
    <col min="11266" max="11513" width="9.140625" style="2"/>
    <col min="11514" max="11514" width="11.7109375" style="2" customWidth="1"/>
    <col min="11515" max="11515" width="51.28515625" style="2" customWidth="1"/>
    <col min="11516" max="11516" width="7.140625" style="2" customWidth="1"/>
    <col min="11517" max="11517" width="12.7109375" style="2" customWidth="1"/>
    <col min="11518" max="11519" width="14.7109375" style="2" customWidth="1"/>
    <col min="11520" max="11520" width="15" style="2" bestFit="1" customWidth="1"/>
    <col min="11521" max="11521" width="11.140625" style="2" bestFit="1" customWidth="1"/>
    <col min="11522" max="11769" width="9.140625" style="2"/>
    <col min="11770" max="11770" width="11.7109375" style="2" customWidth="1"/>
    <col min="11771" max="11771" width="51.28515625" style="2" customWidth="1"/>
    <col min="11772" max="11772" width="7.140625" style="2" customWidth="1"/>
    <col min="11773" max="11773" width="12.7109375" style="2" customWidth="1"/>
    <col min="11774" max="11775" width="14.7109375" style="2" customWidth="1"/>
    <col min="11776" max="11776" width="15" style="2" bestFit="1" customWidth="1"/>
    <col min="11777" max="11777" width="11.140625" style="2" bestFit="1" customWidth="1"/>
    <col min="11778" max="12025" width="9.140625" style="2"/>
    <col min="12026" max="12026" width="11.7109375" style="2" customWidth="1"/>
    <col min="12027" max="12027" width="51.28515625" style="2" customWidth="1"/>
    <col min="12028" max="12028" width="7.140625" style="2" customWidth="1"/>
    <col min="12029" max="12029" width="12.7109375" style="2" customWidth="1"/>
    <col min="12030" max="12031" width="14.7109375" style="2" customWidth="1"/>
    <col min="12032" max="12032" width="15" style="2" bestFit="1" customWidth="1"/>
    <col min="12033" max="12033" width="11.140625" style="2" bestFit="1" customWidth="1"/>
    <col min="12034" max="12281" width="9.140625" style="2"/>
    <col min="12282" max="12282" width="11.7109375" style="2" customWidth="1"/>
    <col min="12283" max="12283" width="51.28515625" style="2" customWidth="1"/>
    <col min="12284" max="12284" width="7.140625" style="2" customWidth="1"/>
    <col min="12285" max="12285" width="12.7109375" style="2" customWidth="1"/>
    <col min="12286" max="12287" width="14.7109375" style="2" customWidth="1"/>
    <col min="12288" max="12288" width="15" style="2" bestFit="1" customWidth="1"/>
    <col min="12289" max="12289" width="11.140625" style="2" bestFit="1" customWidth="1"/>
    <col min="12290" max="12537" width="9.140625" style="2"/>
    <col min="12538" max="12538" width="11.7109375" style="2" customWidth="1"/>
    <col min="12539" max="12539" width="51.28515625" style="2" customWidth="1"/>
    <col min="12540" max="12540" width="7.140625" style="2" customWidth="1"/>
    <col min="12541" max="12541" width="12.7109375" style="2" customWidth="1"/>
    <col min="12542" max="12543" width="14.7109375" style="2" customWidth="1"/>
    <col min="12544" max="12544" width="15" style="2" bestFit="1" customWidth="1"/>
    <col min="12545" max="12545" width="11.140625" style="2" bestFit="1" customWidth="1"/>
    <col min="12546" max="12793" width="9.140625" style="2"/>
    <col min="12794" max="12794" width="11.7109375" style="2" customWidth="1"/>
    <col min="12795" max="12795" width="51.28515625" style="2" customWidth="1"/>
    <col min="12796" max="12796" width="7.140625" style="2" customWidth="1"/>
    <col min="12797" max="12797" width="12.7109375" style="2" customWidth="1"/>
    <col min="12798" max="12799" width="14.7109375" style="2" customWidth="1"/>
    <col min="12800" max="12800" width="15" style="2" bestFit="1" customWidth="1"/>
    <col min="12801" max="12801" width="11.140625" style="2" bestFit="1" customWidth="1"/>
    <col min="12802" max="13049" width="9.140625" style="2"/>
    <col min="13050" max="13050" width="11.7109375" style="2" customWidth="1"/>
    <col min="13051" max="13051" width="51.28515625" style="2" customWidth="1"/>
    <col min="13052" max="13052" width="7.140625" style="2" customWidth="1"/>
    <col min="13053" max="13053" width="12.7109375" style="2" customWidth="1"/>
    <col min="13054" max="13055" width="14.7109375" style="2" customWidth="1"/>
    <col min="13056" max="13056" width="15" style="2" bestFit="1" customWidth="1"/>
    <col min="13057" max="13057" width="11.140625" style="2" bestFit="1" customWidth="1"/>
    <col min="13058" max="13305" width="9.140625" style="2"/>
    <col min="13306" max="13306" width="11.7109375" style="2" customWidth="1"/>
    <col min="13307" max="13307" width="51.28515625" style="2" customWidth="1"/>
    <col min="13308" max="13308" width="7.140625" style="2" customWidth="1"/>
    <col min="13309" max="13309" width="12.7109375" style="2" customWidth="1"/>
    <col min="13310" max="13311" width="14.7109375" style="2" customWidth="1"/>
    <col min="13312" max="13312" width="15" style="2" bestFit="1" customWidth="1"/>
    <col min="13313" max="13313" width="11.140625" style="2" bestFit="1" customWidth="1"/>
    <col min="13314" max="13561" width="9.140625" style="2"/>
    <col min="13562" max="13562" width="11.7109375" style="2" customWidth="1"/>
    <col min="13563" max="13563" width="51.28515625" style="2" customWidth="1"/>
    <col min="13564" max="13564" width="7.140625" style="2" customWidth="1"/>
    <col min="13565" max="13565" width="12.7109375" style="2" customWidth="1"/>
    <col min="13566" max="13567" width="14.7109375" style="2" customWidth="1"/>
    <col min="13568" max="13568" width="15" style="2" bestFit="1" customWidth="1"/>
    <col min="13569" max="13569" width="11.140625" style="2" bestFit="1" customWidth="1"/>
    <col min="13570" max="13817" width="9.140625" style="2"/>
    <col min="13818" max="13818" width="11.7109375" style="2" customWidth="1"/>
    <col min="13819" max="13819" width="51.28515625" style="2" customWidth="1"/>
    <col min="13820" max="13820" width="7.140625" style="2" customWidth="1"/>
    <col min="13821" max="13821" width="12.7109375" style="2" customWidth="1"/>
    <col min="13822" max="13823" width="14.7109375" style="2" customWidth="1"/>
    <col min="13824" max="13824" width="15" style="2" bestFit="1" customWidth="1"/>
    <col min="13825" max="13825" width="11.140625" style="2" bestFit="1" customWidth="1"/>
    <col min="13826" max="14073" width="9.140625" style="2"/>
    <col min="14074" max="14074" width="11.7109375" style="2" customWidth="1"/>
    <col min="14075" max="14075" width="51.28515625" style="2" customWidth="1"/>
    <col min="14076" max="14076" width="7.140625" style="2" customWidth="1"/>
    <col min="14077" max="14077" width="12.7109375" style="2" customWidth="1"/>
    <col min="14078" max="14079" width="14.7109375" style="2" customWidth="1"/>
    <col min="14080" max="14080" width="15" style="2" bestFit="1" customWidth="1"/>
    <col min="14081" max="14081" width="11.140625" style="2" bestFit="1" customWidth="1"/>
    <col min="14082" max="14329" width="9.140625" style="2"/>
    <col min="14330" max="14330" width="11.7109375" style="2" customWidth="1"/>
    <col min="14331" max="14331" width="51.28515625" style="2" customWidth="1"/>
    <col min="14332" max="14332" width="7.140625" style="2" customWidth="1"/>
    <col min="14333" max="14333" width="12.7109375" style="2" customWidth="1"/>
    <col min="14334" max="14335" width="14.7109375" style="2" customWidth="1"/>
    <col min="14336" max="14336" width="15" style="2" bestFit="1" customWidth="1"/>
    <col min="14337" max="14337" width="11.140625" style="2" bestFit="1" customWidth="1"/>
    <col min="14338" max="14585" width="9.140625" style="2"/>
    <col min="14586" max="14586" width="11.7109375" style="2" customWidth="1"/>
    <col min="14587" max="14587" width="51.28515625" style="2" customWidth="1"/>
    <col min="14588" max="14588" width="7.140625" style="2" customWidth="1"/>
    <col min="14589" max="14589" width="12.7109375" style="2" customWidth="1"/>
    <col min="14590" max="14591" width="14.7109375" style="2" customWidth="1"/>
    <col min="14592" max="14592" width="15" style="2" bestFit="1" customWidth="1"/>
    <col min="14593" max="14593" width="11.140625" style="2" bestFit="1" customWidth="1"/>
    <col min="14594" max="14841" width="9.140625" style="2"/>
    <col min="14842" max="14842" width="11.7109375" style="2" customWidth="1"/>
    <col min="14843" max="14843" width="51.28515625" style="2" customWidth="1"/>
    <col min="14844" max="14844" width="7.140625" style="2" customWidth="1"/>
    <col min="14845" max="14845" width="12.7109375" style="2" customWidth="1"/>
    <col min="14846" max="14847" width="14.7109375" style="2" customWidth="1"/>
    <col min="14848" max="14848" width="15" style="2" bestFit="1" customWidth="1"/>
    <col min="14849" max="14849" width="11.140625" style="2" bestFit="1" customWidth="1"/>
    <col min="14850" max="15097" width="9.140625" style="2"/>
    <col min="15098" max="15098" width="11.7109375" style="2" customWidth="1"/>
    <col min="15099" max="15099" width="51.28515625" style="2" customWidth="1"/>
    <col min="15100" max="15100" width="7.140625" style="2" customWidth="1"/>
    <col min="15101" max="15101" width="12.7109375" style="2" customWidth="1"/>
    <col min="15102" max="15103" width="14.7109375" style="2" customWidth="1"/>
    <col min="15104" max="15104" width="15" style="2" bestFit="1" customWidth="1"/>
    <col min="15105" max="15105" width="11.140625" style="2" bestFit="1" customWidth="1"/>
    <col min="15106" max="15353" width="9.140625" style="2"/>
    <col min="15354" max="15354" width="11.7109375" style="2" customWidth="1"/>
    <col min="15355" max="15355" width="51.28515625" style="2" customWidth="1"/>
    <col min="15356" max="15356" width="7.140625" style="2" customWidth="1"/>
    <col min="15357" max="15357" width="12.7109375" style="2" customWidth="1"/>
    <col min="15358" max="15359" width="14.7109375" style="2" customWidth="1"/>
    <col min="15360" max="15360" width="15" style="2" bestFit="1" customWidth="1"/>
    <col min="15361" max="15361" width="11.140625" style="2" bestFit="1" customWidth="1"/>
    <col min="15362" max="15609" width="9.140625" style="2"/>
    <col min="15610" max="15610" width="11.7109375" style="2" customWidth="1"/>
    <col min="15611" max="15611" width="51.28515625" style="2" customWidth="1"/>
    <col min="15612" max="15612" width="7.140625" style="2" customWidth="1"/>
    <col min="15613" max="15613" width="12.7109375" style="2" customWidth="1"/>
    <col min="15614" max="15615" width="14.7109375" style="2" customWidth="1"/>
    <col min="15616" max="15616" width="15" style="2" bestFit="1" customWidth="1"/>
    <col min="15617" max="15617" width="11.140625" style="2" bestFit="1" customWidth="1"/>
    <col min="15618" max="15865" width="9.140625" style="2"/>
    <col min="15866" max="15866" width="11.7109375" style="2" customWidth="1"/>
    <col min="15867" max="15867" width="51.28515625" style="2" customWidth="1"/>
    <col min="15868" max="15868" width="7.140625" style="2" customWidth="1"/>
    <col min="15869" max="15869" width="12.7109375" style="2" customWidth="1"/>
    <col min="15870" max="15871" width="14.7109375" style="2" customWidth="1"/>
    <col min="15872" max="15872" width="15" style="2" bestFit="1" customWidth="1"/>
    <col min="15873" max="15873" width="11.140625" style="2" bestFit="1" customWidth="1"/>
    <col min="15874" max="16121" width="9.140625" style="2"/>
    <col min="16122" max="16122" width="11.7109375" style="2" customWidth="1"/>
    <col min="16123" max="16123" width="51.28515625" style="2" customWidth="1"/>
    <col min="16124" max="16124" width="7.140625" style="2" customWidth="1"/>
    <col min="16125" max="16125" width="12.7109375" style="2" customWidth="1"/>
    <col min="16126" max="16127" width="14.7109375" style="2" customWidth="1"/>
    <col min="16128" max="16128" width="15" style="2" bestFit="1" customWidth="1"/>
    <col min="16129" max="16129" width="11.140625" style="2" bestFit="1" customWidth="1"/>
    <col min="16130" max="16383" width="9.140625" style="2"/>
    <col min="16384" max="16384" width="9.140625" style="2" customWidth="1"/>
  </cols>
  <sheetData>
    <row r="1" spans="1:6" ht="19.899999999999999" customHeight="1">
      <c r="A1" s="3456" t="s">
        <v>2129</v>
      </c>
      <c r="B1" s="3456"/>
      <c r="C1" s="3456"/>
      <c r="D1" s="3456"/>
      <c r="E1" s="3456"/>
      <c r="F1" s="3456"/>
    </row>
    <row r="2" spans="1:6" ht="19.899999999999999" customHeight="1">
      <c r="A2" s="3455" t="s">
        <v>2526</v>
      </c>
      <c r="B2" s="3455"/>
      <c r="C2" s="3455"/>
      <c r="D2" s="3455"/>
      <c r="E2" s="3455"/>
      <c r="F2" s="3455"/>
    </row>
    <row r="3" spans="1:6" ht="19.899999999999999" customHeight="1">
      <c r="A3" s="2441" t="s">
        <v>1739</v>
      </c>
      <c r="B3" s="57"/>
      <c r="C3" s="87"/>
      <c r="D3" s="209"/>
      <c r="E3" s="210"/>
      <c r="F3" s="210"/>
    </row>
    <row r="4" spans="1:6" ht="19.899999999999999" customHeight="1">
      <c r="A4" s="2419" t="s">
        <v>2530</v>
      </c>
      <c r="B4" s="57"/>
      <c r="C4" s="87"/>
      <c r="D4" s="209"/>
      <c r="E4" s="210"/>
      <c r="F4" s="210"/>
    </row>
    <row r="5" spans="1:6" ht="13.15" customHeight="1">
      <c r="A5" s="87"/>
      <c r="B5" s="57"/>
      <c r="C5" s="87"/>
      <c r="D5" s="209"/>
      <c r="E5" s="211"/>
      <c r="F5" s="211"/>
    </row>
    <row r="6" spans="1:6">
      <c r="A6" s="212" t="s">
        <v>1</v>
      </c>
      <c r="B6" s="213" t="s">
        <v>2</v>
      </c>
      <c r="C6" s="213" t="s">
        <v>3</v>
      </c>
      <c r="D6" s="214" t="s">
        <v>4</v>
      </c>
      <c r="E6" s="215" t="s">
        <v>5</v>
      </c>
      <c r="F6" s="216" t="s">
        <v>6</v>
      </c>
    </row>
    <row r="7" spans="1:6">
      <c r="A7" s="217"/>
      <c r="B7" s="218"/>
      <c r="C7" s="219"/>
      <c r="D7" s="220"/>
      <c r="E7" s="221" t="s">
        <v>160</v>
      </c>
      <c r="F7" s="222" t="s">
        <v>160</v>
      </c>
    </row>
    <row r="8" spans="1:6">
      <c r="A8" s="223"/>
      <c r="B8" s="224"/>
      <c r="C8" s="225"/>
      <c r="D8" s="226"/>
      <c r="E8" s="227"/>
      <c r="F8" s="228"/>
    </row>
    <row r="9" spans="1:6">
      <c r="A9" s="154"/>
      <c r="B9" s="229"/>
      <c r="C9" s="154"/>
      <c r="D9" s="156"/>
      <c r="E9" s="157"/>
      <c r="F9" s="162"/>
    </row>
    <row r="10" spans="1:6">
      <c r="A10" s="154"/>
      <c r="B10" s="163" t="s">
        <v>161</v>
      </c>
      <c r="C10" s="154"/>
      <c r="D10" s="156"/>
      <c r="E10" s="157"/>
      <c r="F10" s="162"/>
    </row>
    <row r="11" spans="1:6" ht="13.15" customHeight="1">
      <c r="A11" s="154"/>
      <c r="B11" s="164"/>
      <c r="C11" s="154"/>
      <c r="D11" s="156"/>
      <c r="E11" s="162"/>
      <c r="F11" s="162"/>
    </row>
    <row r="12" spans="1:6" ht="51">
      <c r="A12" s="154"/>
      <c r="B12" s="164" t="s">
        <v>2674</v>
      </c>
      <c r="C12" s="154"/>
      <c r="D12" s="166"/>
      <c r="E12" s="162"/>
      <c r="F12" s="162"/>
    </row>
    <row r="13" spans="1:6">
      <c r="A13" s="154"/>
      <c r="B13" s="155"/>
      <c r="C13" s="154"/>
      <c r="D13" s="167"/>
      <c r="E13" s="157"/>
      <c r="F13" s="162"/>
    </row>
    <row r="14" spans="1:6">
      <c r="A14" s="174"/>
      <c r="B14" s="175" t="s">
        <v>162</v>
      </c>
      <c r="C14" s="174"/>
      <c r="D14" s="177"/>
      <c r="E14" s="230"/>
      <c r="F14" s="231"/>
    </row>
    <row r="15" spans="1:6">
      <c r="A15" s="174"/>
      <c r="B15" s="189"/>
      <c r="C15" s="174"/>
      <c r="D15" s="177"/>
      <c r="E15" s="230"/>
      <c r="F15" s="231"/>
    </row>
    <row r="16" spans="1:6">
      <c r="A16" s="174"/>
      <c r="B16" s="175" t="s">
        <v>163</v>
      </c>
      <c r="C16" s="174"/>
      <c r="D16" s="177"/>
      <c r="E16" s="230"/>
      <c r="F16" s="231"/>
    </row>
    <row r="17" spans="1:6">
      <c r="A17" s="174"/>
      <c r="B17" s="189"/>
      <c r="C17" s="174"/>
      <c r="D17" s="177"/>
      <c r="E17" s="231"/>
      <c r="F17" s="231"/>
    </row>
    <row r="18" spans="1:6">
      <c r="A18" s="174" t="s">
        <v>164</v>
      </c>
      <c r="B18" s="189" t="s">
        <v>211</v>
      </c>
      <c r="C18" s="174" t="s">
        <v>165</v>
      </c>
      <c r="D18" s="232">
        <f>2500*1/10000</f>
        <v>0.25</v>
      </c>
      <c r="E18" s="194"/>
      <c r="F18" s="194">
        <f>D18*E18</f>
        <v>0</v>
      </c>
    </row>
    <row r="19" spans="1:6">
      <c r="A19" s="174"/>
      <c r="B19" s="189"/>
      <c r="C19" s="174"/>
      <c r="D19" s="177"/>
      <c r="E19" s="194"/>
      <c r="F19" s="194"/>
    </row>
    <row r="20" spans="1:6">
      <c r="A20" s="174"/>
      <c r="B20" s="175" t="s">
        <v>212</v>
      </c>
      <c r="C20" s="174"/>
      <c r="D20" s="186"/>
      <c r="E20" s="194"/>
      <c r="F20" s="194"/>
    </row>
    <row r="21" spans="1:6">
      <c r="A21" s="174"/>
      <c r="B21" s="189"/>
      <c r="C21" s="174"/>
      <c r="D21" s="186"/>
      <c r="E21" s="194"/>
      <c r="F21" s="194"/>
    </row>
    <row r="22" spans="1:6" ht="27.75" customHeight="1">
      <c r="A22" s="174"/>
      <c r="B22" s="184" t="s">
        <v>213</v>
      </c>
      <c r="C22" s="174"/>
      <c r="D22" s="186"/>
      <c r="E22" s="194"/>
      <c r="F22" s="194"/>
    </row>
    <row r="23" spans="1:6">
      <c r="A23" s="174"/>
      <c r="B23" s="184"/>
      <c r="C23" s="174"/>
      <c r="D23" s="186"/>
      <c r="E23" s="194"/>
      <c r="F23" s="194"/>
    </row>
    <row r="24" spans="1:6">
      <c r="A24" s="174" t="s">
        <v>214</v>
      </c>
      <c r="B24" s="187" t="s">
        <v>215</v>
      </c>
      <c r="C24" s="174" t="s">
        <v>31</v>
      </c>
      <c r="D24" s="186">
        <v>4</v>
      </c>
      <c r="E24" s="194"/>
      <c r="F24" s="194">
        <f>D24*E24</f>
        <v>0</v>
      </c>
    </row>
    <row r="25" spans="1:6">
      <c r="A25" s="174"/>
      <c r="B25" s="189"/>
      <c r="C25" s="174"/>
      <c r="D25" s="186"/>
      <c r="E25" s="194"/>
      <c r="F25" s="194"/>
    </row>
    <row r="26" spans="1:6">
      <c r="A26" s="174"/>
      <c r="B26" s="175" t="s">
        <v>216</v>
      </c>
      <c r="C26" s="174"/>
      <c r="D26" s="186"/>
      <c r="E26" s="194"/>
      <c r="F26" s="194"/>
    </row>
    <row r="27" spans="1:6">
      <c r="A27" s="174"/>
      <c r="B27" s="189"/>
      <c r="C27" s="174"/>
      <c r="D27" s="186"/>
      <c r="E27" s="194"/>
      <c r="F27" s="194"/>
    </row>
    <row r="28" spans="1:6" ht="40.5" customHeight="1">
      <c r="A28" s="174"/>
      <c r="B28" s="184" t="s">
        <v>217</v>
      </c>
      <c r="C28" s="174"/>
      <c r="D28" s="186"/>
      <c r="E28" s="194"/>
      <c r="F28" s="194"/>
    </row>
    <row r="29" spans="1:6">
      <c r="A29" s="174"/>
      <c r="B29" s="184"/>
      <c r="C29" s="174"/>
      <c r="D29" s="186"/>
      <c r="E29" s="194"/>
      <c r="F29" s="194"/>
    </row>
    <row r="30" spans="1:6">
      <c r="A30" s="174" t="s">
        <v>218</v>
      </c>
      <c r="B30" s="187" t="s">
        <v>219</v>
      </c>
      <c r="C30" s="174" t="s">
        <v>31</v>
      </c>
      <c r="D30" s="186">
        <v>1</v>
      </c>
      <c r="E30" s="194"/>
      <c r="F30" s="194">
        <f>D30*E30</f>
        <v>0</v>
      </c>
    </row>
    <row r="31" spans="1:6">
      <c r="A31" s="174" t="s">
        <v>220</v>
      </c>
      <c r="B31" s="187" t="s">
        <v>221</v>
      </c>
      <c r="C31" s="174" t="s">
        <v>31</v>
      </c>
      <c r="D31" s="186">
        <v>2</v>
      </c>
      <c r="E31" s="194"/>
      <c r="F31" s="194">
        <f>D31*E31</f>
        <v>0</v>
      </c>
    </row>
    <row r="32" spans="1:6">
      <c r="A32" s="174"/>
      <c r="B32" s="189"/>
      <c r="C32" s="174"/>
      <c r="D32" s="186"/>
      <c r="E32" s="194"/>
      <c r="F32" s="194"/>
    </row>
    <row r="33" spans="1:6">
      <c r="A33" s="174"/>
      <c r="B33" s="175" t="s">
        <v>222</v>
      </c>
      <c r="C33" s="174"/>
      <c r="D33" s="186"/>
      <c r="E33" s="194"/>
      <c r="F33" s="194"/>
    </row>
    <row r="34" spans="1:6">
      <c r="A34" s="174"/>
      <c r="B34" s="187"/>
      <c r="C34" s="174"/>
      <c r="D34" s="176"/>
      <c r="E34" s="194"/>
      <c r="F34" s="194"/>
    </row>
    <row r="35" spans="1:6">
      <c r="A35" s="174"/>
      <c r="B35" s="188" t="s">
        <v>223</v>
      </c>
      <c r="C35" s="174"/>
      <c r="D35" s="186"/>
      <c r="E35" s="194"/>
      <c r="F35" s="194"/>
    </row>
    <row r="36" spans="1:6">
      <c r="A36" s="174"/>
      <c r="B36" s="189"/>
      <c r="C36" s="174"/>
      <c r="D36" s="186"/>
      <c r="E36" s="194"/>
      <c r="F36" s="194"/>
    </row>
    <row r="37" spans="1:6">
      <c r="A37" s="174"/>
      <c r="B37" s="188" t="s">
        <v>224</v>
      </c>
      <c r="C37" s="174"/>
      <c r="D37" s="186"/>
      <c r="E37" s="194"/>
      <c r="F37" s="194"/>
    </row>
    <row r="38" spans="1:6">
      <c r="A38" s="174"/>
      <c r="B38" s="189"/>
      <c r="C38" s="174"/>
      <c r="D38" s="186"/>
      <c r="E38" s="194"/>
      <c r="F38" s="194"/>
    </row>
    <row r="39" spans="1:6" ht="40.5" customHeight="1">
      <c r="A39" s="233"/>
      <c r="B39" s="234" t="s">
        <v>2520</v>
      </c>
      <c r="C39" s="233"/>
      <c r="D39" s="235"/>
      <c r="E39" s="236"/>
      <c r="F39" s="194"/>
    </row>
    <row r="40" spans="1:6">
      <c r="A40" s="233"/>
      <c r="B40" s="237"/>
      <c r="C40" s="233"/>
      <c r="D40" s="235"/>
      <c r="E40" s="236"/>
      <c r="F40" s="194"/>
    </row>
    <row r="41" spans="1:6">
      <c r="A41" s="238" t="s">
        <v>225</v>
      </c>
      <c r="B41" s="239" t="s">
        <v>226</v>
      </c>
      <c r="C41" s="233" t="s">
        <v>209</v>
      </c>
      <c r="D41" s="235">
        <f>2500-D42</f>
        <v>2490</v>
      </c>
      <c r="E41" s="194"/>
      <c r="F41" s="194">
        <f>D41*E41</f>
        <v>0</v>
      </c>
    </row>
    <row r="42" spans="1:6">
      <c r="A42" s="233" t="s">
        <v>227</v>
      </c>
      <c r="B42" s="239" t="s">
        <v>228</v>
      </c>
      <c r="C42" s="233" t="s">
        <v>209</v>
      </c>
      <c r="D42" s="235">
        <v>10</v>
      </c>
      <c r="E42" s="194"/>
      <c r="F42" s="194">
        <f>D42*E42</f>
        <v>0</v>
      </c>
    </row>
    <row r="43" spans="1:6">
      <c r="A43" s="233"/>
      <c r="B43" s="239"/>
      <c r="C43" s="233"/>
      <c r="D43" s="235"/>
      <c r="E43" s="194"/>
      <c r="F43" s="194"/>
    </row>
    <row r="44" spans="1:6">
      <c r="A44" s="233"/>
      <c r="B44" s="239"/>
      <c r="C44" s="233"/>
      <c r="D44" s="235"/>
      <c r="E44" s="194"/>
      <c r="F44" s="194"/>
    </row>
    <row r="45" spans="1:6" s="3" customFormat="1" ht="13.15" customHeight="1">
      <c r="A45" s="240"/>
      <c r="B45" s="241" t="s">
        <v>229</v>
      </c>
      <c r="C45" s="174"/>
      <c r="D45" s="186"/>
      <c r="E45" s="194"/>
      <c r="F45" s="194"/>
    </row>
    <row r="46" spans="1:6" s="3" customFormat="1" ht="13.15" customHeight="1">
      <c r="A46" s="240"/>
      <c r="B46" s="241"/>
      <c r="C46" s="174"/>
      <c r="D46" s="186"/>
      <c r="E46" s="194"/>
      <c r="F46" s="194"/>
    </row>
    <row r="47" spans="1:6">
      <c r="A47" s="174"/>
      <c r="B47" s="197" t="s">
        <v>230</v>
      </c>
      <c r="C47" s="174"/>
      <c r="D47" s="186"/>
      <c r="E47" s="194"/>
      <c r="F47" s="194"/>
    </row>
    <row r="48" spans="1:6">
      <c r="A48" s="233"/>
      <c r="B48" s="239"/>
      <c r="C48" s="233"/>
      <c r="D48" s="235"/>
      <c r="E48" s="194"/>
      <c r="F48" s="194"/>
    </row>
    <row r="49" spans="1:6">
      <c r="A49" s="174"/>
      <c r="B49" s="246" t="s">
        <v>187</v>
      </c>
      <c r="C49" s="174"/>
      <c r="D49" s="176"/>
      <c r="E49" s="194"/>
      <c r="F49" s="194"/>
    </row>
    <row r="50" spans="1:6">
      <c r="A50" s="174"/>
      <c r="B50" s="246"/>
      <c r="C50" s="174"/>
      <c r="D50" s="176"/>
      <c r="E50" s="194"/>
      <c r="F50" s="194"/>
    </row>
    <row r="51" spans="1:6" ht="40.5" customHeight="1">
      <c r="A51" s="174"/>
      <c r="B51" s="184" t="s">
        <v>1005</v>
      </c>
      <c r="C51" s="174"/>
      <c r="D51" s="186"/>
      <c r="E51" s="194"/>
      <c r="F51" s="194"/>
    </row>
    <row r="52" spans="1:6">
      <c r="A52" s="247" t="s">
        <v>188</v>
      </c>
      <c r="B52" s="189" t="s">
        <v>2916</v>
      </c>
      <c r="C52" s="174" t="s">
        <v>31</v>
      </c>
      <c r="D52" s="186">
        <v>2</v>
      </c>
      <c r="E52" s="194"/>
      <c r="F52" s="194">
        <f>D52*E52</f>
        <v>0</v>
      </c>
    </row>
    <row r="53" spans="1:6">
      <c r="A53" s="248"/>
      <c r="B53" s="249"/>
      <c r="C53" s="248"/>
      <c r="D53" s="250"/>
      <c r="E53" s="251"/>
      <c r="F53" s="252"/>
    </row>
    <row r="54" spans="1:6" s="57" customFormat="1">
      <c r="A54" s="50"/>
      <c r="B54" s="51"/>
      <c r="C54" s="52"/>
      <c r="D54" s="53"/>
      <c r="E54" s="185" t="s">
        <v>48</v>
      </c>
      <c r="F54" s="253">
        <f>SUM(F17:F52)</f>
        <v>0</v>
      </c>
    </row>
    <row r="55" spans="1:6">
      <c r="A55" s="254"/>
      <c r="B55" s="255"/>
      <c r="C55" s="254"/>
      <c r="D55" s="256"/>
      <c r="E55" s="257"/>
      <c r="F55" s="258"/>
    </row>
    <row r="56" spans="1:6">
      <c r="A56" s="240"/>
      <c r="B56" s="241" t="s">
        <v>232</v>
      </c>
      <c r="C56" s="174"/>
      <c r="D56" s="186"/>
      <c r="E56" s="194"/>
      <c r="F56" s="194"/>
    </row>
    <row r="57" spans="1:6">
      <c r="A57" s="174"/>
      <c r="B57" s="246"/>
      <c r="C57" s="174"/>
      <c r="D57" s="176"/>
      <c r="E57" s="194"/>
      <c r="F57" s="194"/>
    </row>
    <row r="58" spans="1:6">
      <c r="A58" s="240"/>
      <c r="B58" s="188" t="s">
        <v>185</v>
      </c>
      <c r="C58" s="174"/>
      <c r="D58" s="186"/>
      <c r="E58" s="194"/>
      <c r="F58" s="194"/>
    </row>
    <row r="59" spans="1:6">
      <c r="A59" s="174"/>
      <c r="B59" s="189"/>
      <c r="C59" s="174"/>
      <c r="D59" s="186"/>
      <c r="E59" s="194"/>
      <c r="F59" s="194"/>
    </row>
    <row r="60" spans="1:6" ht="30" customHeight="1">
      <c r="A60" s="174"/>
      <c r="B60" s="199" t="s">
        <v>1006</v>
      </c>
      <c r="C60" s="174"/>
      <c r="D60" s="186"/>
      <c r="E60" s="194"/>
      <c r="F60" s="194"/>
    </row>
    <row r="61" spans="1:6">
      <c r="A61" s="174"/>
      <c r="B61" s="189"/>
      <c r="C61" s="174"/>
      <c r="D61" s="186"/>
      <c r="E61" s="194"/>
      <c r="F61" s="194"/>
    </row>
    <row r="62" spans="1:6" ht="14.25">
      <c r="A62" s="247" t="s">
        <v>233</v>
      </c>
      <c r="B62" s="189" t="s">
        <v>3070</v>
      </c>
      <c r="C62" s="174" t="s">
        <v>31</v>
      </c>
      <c r="D62" s="186">
        <v>3</v>
      </c>
      <c r="E62" s="194"/>
      <c r="F62" s="194">
        <f>D62*E62</f>
        <v>0</v>
      </c>
    </row>
    <row r="63" spans="1:6">
      <c r="A63" s="260"/>
      <c r="B63" s="187"/>
      <c r="C63" s="261"/>
      <c r="D63" s="262"/>
      <c r="E63" s="194"/>
      <c r="F63" s="194"/>
    </row>
    <row r="64" spans="1:6">
      <c r="A64" s="174"/>
      <c r="B64" s="175" t="s">
        <v>234</v>
      </c>
      <c r="C64" s="174"/>
      <c r="D64" s="186"/>
      <c r="E64" s="194"/>
      <c r="F64" s="194"/>
    </row>
    <row r="65" spans="1:6">
      <c r="A65" s="174"/>
      <c r="B65" s="189"/>
      <c r="C65" s="174"/>
      <c r="D65" s="186"/>
      <c r="E65" s="194"/>
      <c r="F65" s="194"/>
    </row>
    <row r="66" spans="1:6">
      <c r="A66" s="174"/>
      <c r="B66" s="188" t="s">
        <v>235</v>
      </c>
      <c r="C66" s="174"/>
      <c r="D66" s="186"/>
      <c r="E66" s="194"/>
      <c r="F66" s="194"/>
    </row>
    <row r="67" spans="1:6">
      <c r="A67" s="233"/>
      <c r="B67" s="263"/>
      <c r="C67" s="233"/>
      <c r="D67" s="235"/>
      <c r="E67" s="236"/>
      <c r="F67" s="194"/>
    </row>
    <row r="68" spans="1:6" ht="40.5" customHeight="1">
      <c r="A68" s="174"/>
      <c r="B68" s="184" t="s">
        <v>1001</v>
      </c>
      <c r="C68" s="174"/>
      <c r="D68" s="186"/>
      <c r="E68" s="194"/>
      <c r="F68" s="194"/>
    </row>
    <row r="69" spans="1:6">
      <c r="A69" s="174"/>
      <c r="B69" s="189"/>
      <c r="C69" s="174"/>
      <c r="D69" s="186"/>
      <c r="E69" s="194"/>
      <c r="F69" s="194"/>
    </row>
    <row r="70" spans="1:6">
      <c r="A70" s="247" t="s">
        <v>192</v>
      </c>
      <c r="B70" s="189" t="s">
        <v>2916</v>
      </c>
      <c r="C70" s="174" t="s">
        <v>31</v>
      </c>
      <c r="D70" s="186">
        <v>2</v>
      </c>
      <c r="E70" s="194"/>
      <c r="F70" s="194">
        <f>D70*E70</f>
        <v>0</v>
      </c>
    </row>
    <row r="71" spans="1:6">
      <c r="A71" s="174"/>
      <c r="B71" s="189"/>
      <c r="C71" s="174"/>
      <c r="D71" s="186"/>
      <c r="E71" s="194"/>
      <c r="F71" s="194"/>
    </row>
    <row r="72" spans="1:6">
      <c r="A72" s="174"/>
      <c r="B72" s="188" t="s">
        <v>236</v>
      </c>
      <c r="C72" s="174"/>
      <c r="D72" s="186"/>
      <c r="E72" s="194"/>
      <c r="F72" s="194"/>
    </row>
    <row r="73" spans="1:6">
      <c r="A73" s="233"/>
      <c r="B73" s="263"/>
      <c r="C73" s="233"/>
      <c r="D73" s="235"/>
      <c r="E73" s="236"/>
      <c r="F73" s="194"/>
    </row>
    <row r="74" spans="1:6" ht="66" customHeight="1">
      <c r="A74" s="174"/>
      <c r="B74" s="184" t="s">
        <v>3071</v>
      </c>
      <c r="C74" s="174"/>
      <c r="D74" s="186"/>
      <c r="E74" s="194"/>
      <c r="F74" s="194"/>
    </row>
    <row r="75" spans="1:6">
      <c r="A75" s="174"/>
      <c r="B75" s="189"/>
      <c r="C75" s="174"/>
      <c r="D75" s="186"/>
      <c r="E75" s="194"/>
      <c r="F75" s="194"/>
    </row>
    <row r="76" spans="1:6">
      <c r="A76" s="174" t="s">
        <v>237</v>
      </c>
      <c r="B76" s="189" t="s">
        <v>2920</v>
      </c>
      <c r="C76" s="174" t="s">
        <v>31</v>
      </c>
      <c r="D76" s="186">
        <v>2</v>
      </c>
      <c r="E76" s="194"/>
      <c r="F76" s="194">
        <f>D76*E76</f>
        <v>0</v>
      </c>
    </row>
    <row r="77" spans="1:6">
      <c r="A77" s="174"/>
      <c r="B77" s="189"/>
      <c r="C77" s="174"/>
      <c r="D77" s="186"/>
      <c r="E77" s="194"/>
      <c r="F77" s="194"/>
    </row>
    <row r="78" spans="1:6">
      <c r="A78" s="174"/>
      <c r="B78" s="188" t="s">
        <v>238</v>
      </c>
      <c r="C78" s="174"/>
      <c r="D78" s="176"/>
      <c r="E78" s="231"/>
      <c r="F78" s="264"/>
    </row>
    <row r="79" spans="1:6">
      <c r="A79" s="174"/>
      <c r="B79" s="189"/>
      <c r="C79" s="174"/>
      <c r="D79" s="186"/>
      <c r="E79" s="194"/>
      <c r="F79" s="194"/>
    </row>
    <row r="80" spans="1:6" ht="55.5" customHeight="1">
      <c r="A80" s="247"/>
      <c r="B80" s="184" t="s">
        <v>1009</v>
      </c>
      <c r="C80" s="174"/>
      <c r="D80" s="176"/>
      <c r="E80" s="231"/>
      <c r="F80" s="264"/>
    </row>
    <row r="81" spans="1:6">
      <c r="A81" s="247"/>
      <c r="B81" s="199"/>
      <c r="C81" s="174"/>
      <c r="D81" s="176"/>
      <c r="E81" s="231"/>
      <c r="F81" s="264"/>
    </row>
    <row r="82" spans="1:6">
      <c r="A82" s="247" t="s">
        <v>239</v>
      </c>
      <c r="B82" s="189" t="s">
        <v>2920</v>
      </c>
      <c r="C82" s="174" t="s">
        <v>31</v>
      </c>
      <c r="D82" s="176">
        <v>1</v>
      </c>
      <c r="E82" s="231"/>
      <c r="F82" s="194">
        <f>D82*E82</f>
        <v>0</v>
      </c>
    </row>
    <row r="83" spans="1:6">
      <c r="A83" s="174"/>
      <c r="B83" s="189"/>
      <c r="C83" s="174"/>
      <c r="D83" s="186"/>
      <c r="E83" s="194"/>
      <c r="F83" s="194"/>
    </row>
    <row r="84" spans="1:6">
      <c r="A84" s="174"/>
      <c r="B84" s="246" t="s">
        <v>240</v>
      </c>
      <c r="C84" s="174"/>
      <c r="D84" s="176"/>
      <c r="E84" s="194"/>
      <c r="F84" s="194"/>
    </row>
    <row r="85" spans="1:6">
      <c r="A85" s="174"/>
      <c r="B85" s="261"/>
      <c r="C85" s="174"/>
      <c r="D85" s="176"/>
      <c r="E85" s="194"/>
      <c r="F85" s="194"/>
    </row>
    <row r="86" spans="1:6" ht="57.75" customHeight="1">
      <c r="A86" s="265"/>
      <c r="B86" s="199" t="s">
        <v>3072</v>
      </c>
      <c r="C86" s="174"/>
      <c r="D86" s="176"/>
      <c r="E86" s="194"/>
      <c r="F86" s="194"/>
    </row>
    <row r="87" spans="1:6">
      <c r="A87" s="174"/>
      <c r="B87" s="261"/>
      <c r="C87" s="174"/>
      <c r="D87" s="176"/>
      <c r="E87" s="194"/>
      <c r="F87" s="194"/>
    </row>
    <row r="88" spans="1:6">
      <c r="A88" s="247" t="s">
        <v>241</v>
      </c>
      <c r="B88" s="261" t="s">
        <v>2916</v>
      </c>
      <c r="C88" s="174" t="s">
        <v>31</v>
      </c>
      <c r="D88" s="176">
        <v>2</v>
      </c>
      <c r="E88" s="194"/>
      <c r="F88" s="194">
        <f>D88*E88</f>
        <v>0</v>
      </c>
    </row>
    <row r="89" spans="1:6">
      <c r="A89" s="247"/>
      <c r="B89" s="261"/>
      <c r="C89" s="174"/>
      <c r="D89" s="176"/>
      <c r="E89" s="194"/>
      <c r="F89" s="194"/>
    </row>
    <row r="90" spans="1:6">
      <c r="A90" s="247"/>
      <c r="B90" s="261"/>
      <c r="C90" s="174"/>
      <c r="D90" s="176"/>
      <c r="E90" s="194"/>
      <c r="F90" s="194"/>
    </row>
    <row r="91" spans="1:6">
      <c r="A91" s="247"/>
      <c r="B91" s="261"/>
      <c r="C91" s="174"/>
      <c r="D91" s="176"/>
      <c r="E91" s="194"/>
      <c r="F91" s="194"/>
    </row>
    <row r="92" spans="1:6">
      <c r="A92" s="247"/>
      <c r="B92" s="261"/>
      <c r="C92" s="174"/>
      <c r="D92" s="176"/>
      <c r="E92" s="194"/>
      <c r="F92" s="194"/>
    </row>
    <row r="93" spans="1:6">
      <c r="A93" s="247"/>
      <c r="B93" s="261"/>
      <c r="C93" s="174"/>
      <c r="D93" s="176"/>
      <c r="E93" s="194"/>
      <c r="F93" s="194"/>
    </row>
    <row r="94" spans="1:6">
      <c r="A94" s="247"/>
      <c r="B94" s="261"/>
      <c r="C94" s="174"/>
      <c r="D94" s="176"/>
      <c r="E94" s="194"/>
      <c r="F94" s="194"/>
    </row>
    <row r="95" spans="1:6">
      <c r="A95" s="267"/>
      <c r="B95" s="268"/>
      <c r="C95" s="267"/>
      <c r="D95" s="269"/>
      <c r="E95" s="252"/>
      <c r="F95" s="252"/>
    </row>
    <row r="96" spans="1:6" s="57" customFormat="1">
      <c r="A96" s="50"/>
      <c r="B96" s="51"/>
      <c r="C96" s="52"/>
      <c r="D96" s="53"/>
      <c r="E96" s="185" t="s">
        <v>48</v>
      </c>
      <c r="F96" s="253">
        <f>SUM(F55:F88)</f>
        <v>0</v>
      </c>
    </row>
    <row r="97" spans="1:6">
      <c r="A97" s="270"/>
      <c r="B97" s="271"/>
      <c r="C97" s="270"/>
      <c r="D97" s="272"/>
      <c r="E97" s="258"/>
      <c r="F97" s="258"/>
    </row>
    <row r="98" spans="1:6" ht="25.5">
      <c r="A98" s="174"/>
      <c r="B98" s="178" t="s">
        <v>242</v>
      </c>
      <c r="C98" s="174"/>
      <c r="D98" s="186"/>
      <c r="E98" s="194"/>
      <c r="F98" s="194"/>
    </row>
    <row r="99" spans="1:6">
      <c r="A99" s="174"/>
      <c r="B99" s="189"/>
      <c r="C99" s="174"/>
      <c r="D99" s="186"/>
      <c r="E99" s="194"/>
      <c r="F99" s="194"/>
    </row>
    <row r="100" spans="1:6">
      <c r="A100" s="174"/>
      <c r="B100" s="175" t="s">
        <v>243</v>
      </c>
      <c r="C100" s="174"/>
      <c r="D100" s="186"/>
      <c r="E100" s="194"/>
      <c r="F100" s="194"/>
    </row>
    <row r="101" spans="1:6">
      <c r="A101" s="233"/>
      <c r="B101" s="263"/>
      <c r="C101" s="233"/>
      <c r="D101" s="235"/>
      <c r="E101" s="236"/>
      <c r="F101" s="194"/>
    </row>
    <row r="102" spans="1:6">
      <c r="A102" s="174"/>
      <c r="B102" s="188" t="s">
        <v>345</v>
      </c>
      <c r="C102" s="174"/>
      <c r="D102" s="186"/>
      <c r="E102" s="194"/>
      <c r="F102" s="194"/>
    </row>
    <row r="103" spans="1:6">
      <c r="A103" s="174"/>
      <c r="B103" s="189"/>
      <c r="C103" s="174"/>
      <c r="D103" s="186"/>
      <c r="E103" s="194"/>
      <c r="F103" s="194"/>
    </row>
    <row r="104" spans="1:6" ht="32.25" customHeight="1">
      <c r="A104" s="174"/>
      <c r="B104" s="273" t="s">
        <v>244</v>
      </c>
      <c r="C104" s="174"/>
      <c r="D104" s="186"/>
      <c r="E104" s="194"/>
      <c r="F104" s="194"/>
    </row>
    <row r="105" spans="1:6">
      <c r="A105" s="174"/>
      <c r="B105" s="189"/>
      <c r="C105" s="174"/>
      <c r="D105" s="186"/>
      <c r="E105" s="194"/>
      <c r="F105" s="194"/>
    </row>
    <row r="106" spans="1:6">
      <c r="A106" s="247" t="s">
        <v>346</v>
      </c>
      <c r="B106" s="189" t="s">
        <v>226</v>
      </c>
      <c r="C106" s="174" t="s">
        <v>31</v>
      </c>
      <c r="D106" s="186">
        <v>2</v>
      </c>
      <c r="E106" s="194"/>
      <c r="F106" s="194">
        <f>D106*E106</f>
        <v>0</v>
      </c>
    </row>
    <row r="107" spans="1:6">
      <c r="A107" s="247"/>
      <c r="B107" s="189"/>
      <c r="C107" s="174"/>
      <c r="D107" s="186"/>
      <c r="E107" s="194"/>
      <c r="F107" s="194"/>
    </row>
    <row r="108" spans="1:6" ht="29.25" customHeight="1">
      <c r="A108" s="174"/>
      <c r="B108" s="199" t="s">
        <v>245</v>
      </c>
      <c r="C108" s="174"/>
      <c r="D108" s="186"/>
      <c r="E108" s="194"/>
      <c r="F108" s="194"/>
    </row>
    <row r="109" spans="1:6">
      <c r="A109" s="174"/>
      <c r="B109" s="189"/>
      <c r="C109" s="174"/>
      <c r="D109" s="186"/>
      <c r="E109" s="194"/>
      <c r="F109" s="194"/>
    </row>
    <row r="110" spans="1:6">
      <c r="A110" s="247" t="s">
        <v>347</v>
      </c>
      <c r="B110" s="189" t="s">
        <v>226</v>
      </c>
      <c r="C110" s="174" t="s">
        <v>31</v>
      </c>
      <c r="D110" s="186">
        <f>D76</f>
        <v>2</v>
      </c>
      <c r="E110" s="194"/>
      <c r="F110" s="194">
        <f>D110*E110</f>
        <v>0</v>
      </c>
    </row>
    <row r="111" spans="1:6">
      <c r="A111" s="174"/>
      <c r="B111" s="189"/>
      <c r="C111" s="174"/>
      <c r="D111" s="274"/>
      <c r="E111" s="231"/>
      <c r="F111" s="231"/>
    </row>
    <row r="112" spans="1:6">
      <c r="A112" s="174"/>
      <c r="B112" s="188" t="s">
        <v>246</v>
      </c>
      <c r="C112" s="174"/>
      <c r="D112" s="186"/>
      <c r="E112" s="194"/>
      <c r="F112" s="194"/>
    </row>
    <row r="113" spans="1:6">
      <c r="A113" s="174"/>
      <c r="B113" s="189"/>
      <c r="C113" s="174"/>
      <c r="D113" s="186"/>
      <c r="E113" s="194"/>
      <c r="F113" s="194"/>
    </row>
    <row r="114" spans="1:6" ht="53.25" customHeight="1">
      <c r="A114" s="174"/>
      <c r="B114" s="273" t="s">
        <v>3073</v>
      </c>
      <c r="C114" s="174"/>
      <c r="D114" s="186"/>
      <c r="E114" s="194"/>
      <c r="F114" s="194"/>
    </row>
    <row r="115" spans="1:6">
      <c r="A115" s="174"/>
      <c r="B115" s="189"/>
      <c r="C115" s="174"/>
      <c r="D115" s="186"/>
      <c r="E115" s="194"/>
      <c r="F115" s="194"/>
    </row>
    <row r="116" spans="1:6">
      <c r="A116" s="247" t="s">
        <v>348</v>
      </c>
      <c r="B116" s="189" t="s">
        <v>226</v>
      </c>
      <c r="C116" s="174" t="s">
        <v>31</v>
      </c>
      <c r="D116" s="186">
        <v>2</v>
      </c>
      <c r="E116" s="194"/>
      <c r="F116" s="194">
        <f>D116*E116</f>
        <v>0</v>
      </c>
    </row>
    <row r="117" spans="1:6">
      <c r="A117" s="174"/>
      <c r="B117" s="189"/>
      <c r="C117" s="174"/>
      <c r="D117" s="186"/>
      <c r="E117" s="194"/>
      <c r="F117" s="194"/>
    </row>
    <row r="118" spans="1:6">
      <c r="A118" s="174"/>
      <c r="B118" s="175" t="s">
        <v>247</v>
      </c>
      <c r="C118" s="174"/>
      <c r="D118" s="186"/>
      <c r="E118" s="194"/>
      <c r="F118" s="194"/>
    </row>
    <row r="119" spans="1:6">
      <c r="A119" s="174"/>
      <c r="B119" s="175"/>
      <c r="C119" s="174"/>
      <c r="D119" s="186"/>
      <c r="E119" s="194"/>
      <c r="F119" s="194"/>
    </row>
    <row r="120" spans="1:6">
      <c r="A120" s="174"/>
      <c r="B120" s="188" t="s">
        <v>248</v>
      </c>
      <c r="C120" s="174"/>
      <c r="D120" s="186"/>
      <c r="E120" s="194"/>
      <c r="F120" s="194"/>
    </row>
    <row r="121" spans="1:6">
      <c r="A121" s="174"/>
      <c r="B121" s="188"/>
      <c r="C121" s="174"/>
      <c r="D121" s="186"/>
      <c r="E121" s="194"/>
      <c r="F121" s="194"/>
    </row>
    <row r="122" spans="1:6" ht="27.75" customHeight="1">
      <c r="A122" s="174"/>
      <c r="B122" s="184" t="s">
        <v>249</v>
      </c>
      <c r="C122" s="174"/>
      <c r="D122" s="186"/>
      <c r="E122" s="194"/>
      <c r="F122" s="194"/>
    </row>
    <row r="123" spans="1:6">
      <c r="A123" s="174"/>
      <c r="B123" s="189"/>
      <c r="C123" s="174"/>
      <c r="D123" s="186"/>
      <c r="E123" s="194"/>
      <c r="F123" s="194"/>
    </row>
    <row r="124" spans="1:6">
      <c r="A124" s="247" t="s">
        <v>250</v>
      </c>
      <c r="B124" s="189" t="s">
        <v>2920</v>
      </c>
      <c r="C124" s="174" t="s">
        <v>209</v>
      </c>
      <c r="D124" s="186">
        <v>3</v>
      </c>
      <c r="E124" s="194"/>
      <c r="F124" s="194">
        <f>D124*E124</f>
        <v>0</v>
      </c>
    </row>
    <row r="125" spans="1:6">
      <c r="A125" s="174"/>
      <c r="B125" s="189"/>
      <c r="C125" s="174"/>
      <c r="D125" s="186"/>
      <c r="E125" s="194"/>
      <c r="F125" s="194"/>
    </row>
    <row r="126" spans="1:6">
      <c r="A126" s="174"/>
      <c r="B126" s="175" t="s">
        <v>251</v>
      </c>
      <c r="C126" s="174"/>
      <c r="D126" s="186"/>
      <c r="E126" s="194"/>
      <c r="F126" s="194"/>
    </row>
    <row r="127" spans="1:6">
      <c r="A127" s="174"/>
      <c r="B127" s="175"/>
      <c r="C127" s="174"/>
      <c r="D127" s="186"/>
      <c r="E127" s="194"/>
      <c r="F127" s="194"/>
    </row>
    <row r="128" spans="1:6">
      <c r="A128" s="174"/>
      <c r="B128" s="188" t="s">
        <v>252</v>
      </c>
      <c r="C128" s="174"/>
      <c r="D128" s="186"/>
      <c r="E128" s="194"/>
      <c r="F128" s="194"/>
    </row>
    <row r="129" spans="1:6">
      <c r="A129" s="174"/>
      <c r="B129" s="188"/>
      <c r="C129" s="174"/>
      <c r="D129" s="186"/>
      <c r="E129" s="194"/>
      <c r="F129" s="194"/>
    </row>
    <row r="130" spans="1:6" ht="29.25" customHeight="1">
      <c r="A130" s="174"/>
      <c r="B130" s="326" t="s">
        <v>253</v>
      </c>
      <c r="C130" s="174"/>
      <c r="D130" s="186"/>
      <c r="E130" s="194"/>
      <c r="F130" s="194"/>
    </row>
    <row r="131" spans="1:6">
      <c r="A131" s="174"/>
      <c r="B131" s="189"/>
      <c r="C131" s="174"/>
      <c r="D131" s="186"/>
      <c r="E131" s="194"/>
      <c r="F131" s="194"/>
    </row>
    <row r="132" spans="1:6">
      <c r="A132" s="174" t="s">
        <v>254</v>
      </c>
      <c r="B132" s="276" t="s">
        <v>3074</v>
      </c>
      <c r="C132" s="174" t="s">
        <v>209</v>
      </c>
      <c r="D132" s="186">
        <v>10</v>
      </c>
      <c r="E132" s="194"/>
      <c r="F132" s="194">
        <f>D132*E132</f>
        <v>0</v>
      </c>
    </row>
    <row r="133" spans="1:6">
      <c r="A133" s="174"/>
      <c r="B133" s="276"/>
      <c r="C133" s="174"/>
      <c r="D133" s="186"/>
      <c r="E133" s="194"/>
      <c r="F133" s="194"/>
    </row>
    <row r="134" spans="1:6">
      <c r="A134" s="174"/>
      <c r="B134" s="175" t="s">
        <v>255</v>
      </c>
      <c r="C134" s="174"/>
      <c r="D134" s="186"/>
      <c r="E134" s="194"/>
      <c r="F134" s="194"/>
    </row>
    <row r="135" spans="1:6">
      <c r="A135" s="174"/>
      <c r="B135" s="189"/>
      <c r="C135" s="174"/>
      <c r="D135" s="186"/>
      <c r="E135" s="194"/>
      <c r="F135" s="194"/>
    </row>
    <row r="136" spans="1:6">
      <c r="A136" s="174"/>
      <c r="B136" s="188" t="s">
        <v>256</v>
      </c>
      <c r="C136" s="174"/>
      <c r="D136" s="186"/>
      <c r="E136" s="194"/>
      <c r="F136" s="194"/>
    </row>
    <row r="137" spans="1:6">
      <c r="A137" s="174"/>
      <c r="B137" s="188"/>
      <c r="C137" s="174"/>
      <c r="D137" s="186"/>
      <c r="E137" s="194"/>
      <c r="F137" s="194"/>
    </row>
    <row r="138" spans="1:6">
      <c r="A138" s="247" t="s">
        <v>257</v>
      </c>
      <c r="B138" s="260" t="s">
        <v>258</v>
      </c>
      <c r="C138" s="174" t="s">
        <v>31</v>
      </c>
      <c r="D138" s="186">
        <v>2</v>
      </c>
      <c r="E138" s="194"/>
      <c r="F138" s="194">
        <f>D138*E138</f>
        <v>0</v>
      </c>
    </row>
    <row r="139" spans="1:6">
      <c r="A139" s="247" t="s">
        <v>259</v>
      </c>
      <c r="B139" s="260" t="s">
        <v>260</v>
      </c>
      <c r="C139" s="174" t="s">
        <v>31</v>
      </c>
      <c r="D139" s="186">
        <v>2</v>
      </c>
      <c r="E139" s="194"/>
      <c r="F139" s="194">
        <f>D139*E139</f>
        <v>0</v>
      </c>
    </row>
    <row r="140" spans="1:6">
      <c r="A140" s="247" t="s">
        <v>261</v>
      </c>
      <c r="B140" s="260" t="s">
        <v>262</v>
      </c>
      <c r="C140" s="174" t="s">
        <v>31</v>
      </c>
      <c r="D140" s="186">
        <v>2</v>
      </c>
      <c r="E140" s="194"/>
      <c r="F140" s="194">
        <f>D140*E140</f>
        <v>0</v>
      </c>
    </row>
    <row r="141" spans="1:6">
      <c r="A141" s="247" t="s">
        <v>263</v>
      </c>
      <c r="B141" s="261" t="s">
        <v>264</v>
      </c>
      <c r="C141" s="174" t="s">
        <v>31</v>
      </c>
      <c r="D141" s="186">
        <v>20</v>
      </c>
      <c r="E141" s="194"/>
      <c r="F141" s="194">
        <f>D141*E141</f>
        <v>0</v>
      </c>
    </row>
    <row r="142" spans="1:6">
      <c r="A142" s="277"/>
      <c r="B142" s="278"/>
      <c r="C142" s="279"/>
      <c r="D142" s="280"/>
      <c r="E142" s="281"/>
      <c r="F142" s="281"/>
    </row>
    <row r="143" spans="1:6" s="57" customFormat="1">
      <c r="A143" s="282"/>
      <c r="B143" s="283"/>
      <c r="C143" s="284"/>
      <c r="D143" s="285"/>
      <c r="E143" s="286" t="s">
        <v>48</v>
      </c>
      <c r="F143" s="287">
        <f>SUM(F98:F141)</f>
        <v>0</v>
      </c>
    </row>
    <row r="144" spans="1:6">
      <c r="A144" s="288"/>
      <c r="B144" s="289"/>
      <c r="C144" s="288"/>
      <c r="D144" s="290"/>
      <c r="E144" s="291"/>
      <c r="F144" s="291"/>
    </row>
    <row r="145" spans="1:6" ht="28.5" customHeight="1">
      <c r="A145" s="174"/>
      <c r="B145" s="292" t="s">
        <v>195</v>
      </c>
      <c r="C145" s="174"/>
      <c r="D145" s="186"/>
      <c r="E145" s="194"/>
      <c r="F145" s="194"/>
    </row>
    <row r="146" spans="1:6">
      <c r="A146" s="174"/>
      <c r="B146" s="189"/>
      <c r="C146" s="174"/>
      <c r="D146" s="186"/>
      <c r="E146" s="194"/>
      <c r="F146" s="194"/>
    </row>
    <row r="147" spans="1:6">
      <c r="A147" s="174"/>
      <c r="B147" s="175" t="s">
        <v>265</v>
      </c>
      <c r="C147" s="174"/>
      <c r="D147" s="186"/>
      <c r="E147" s="194"/>
      <c r="F147" s="194"/>
    </row>
    <row r="148" spans="1:6">
      <c r="A148" s="174"/>
      <c r="B148" s="189"/>
      <c r="C148" s="174"/>
      <c r="D148" s="186"/>
      <c r="E148" s="194"/>
      <c r="F148" s="194"/>
    </row>
    <row r="149" spans="1:6">
      <c r="A149" s="174"/>
      <c r="B149" s="293" t="s">
        <v>349</v>
      </c>
      <c r="C149" s="174"/>
      <c r="D149" s="186"/>
      <c r="E149" s="194"/>
      <c r="F149" s="194"/>
    </row>
    <row r="150" spans="1:6">
      <c r="A150" s="174"/>
      <c r="B150" s="189"/>
      <c r="C150" s="174"/>
      <c r="D150" s="186"/>
      <c r="E150" s="194"/>
      <c r="F150" s="194"/>
    </row>
    <row r="151" spans="1:6" ht="28.5" customHeight="1">
      <c r="A151" s="174"/>
      <c r="B151" s="199" t="s">
        <v>266</v>
      </c>
      <c r="C151" s="174"/>
      <c r="D151" s="186"/>
      <c r="E151" s="194"/>
      <c r="F151" s="194"/>
    </row>
    <row r="152" spans="1:6">
      <c r="A152" s="174"/>
      <c r="B152" s="189"/>
      <c r="C152" s="174"/>
      <c r="D152" s="186"/>
      <c r="E152" s="194"/>
      <c r="F152" s="194"/>
    </row>
    <row r="153" spans="1:6">
      <c r="A153" s="174" t="s">
        <v>267</v>
      </c>
      <c r="B153" s="189" t="s">
        <v>268</v>
      </c>
      <c r="C153" s="174" t="s">
        <v>88</v>
      </c>
      <c r="D153" s="186">
        <f>D163*1.2*0.6</f>
        <v>36</v>
      </c>
      <c r="E153" s="194"/>
      <c r="F153" s="194">
        <f>D153*E153</f>
        <v>0</v>
      </c>
    </row>
    <row r="154" spans="1:6">
      <c r="A154" s="174"/>
      <c r="B154" s="189"/>
      <c r="C154" s="174"/>
      <c r="D154" s="186"/>
      <c r="E154" s="194"/>
      <c r="F154" s="194"/>
    </row>
    <row r="155" spans="1:6">
      <c r="A155" s="174"/>
      <c r="B155" s="175" t="s">
        <v>269</v>
      </c>
      <c r="C155" s="174"/>
      <c r="D155" s="186"/>
      <c r="E155" s="194"/>
      <c r="F155" s="194"/>
    </row>
    <row r="156" spans="1:6">
      <c r="A156" s="174"/>
      <c r="B156" s="189"/>
      <c r="C156" s="174"/>
      <c r="D156" s="186"/>
      <c r="E156" s="194"/>
      <c r="F156" s="194"/>
    </row>
    <row r="157" spans="1:6" ht="29.25" customHeight="1">
      <c r="A157" s="174"/>
      <c r="B157" s="199" t="s">
        <v>270</v>
      </c>
      <c r="C157" s="174"/>
      <c r="D157" s="186"/>
      <c r="E157" s="194"/>
      <c r="F157" s="194"/>
    </row>
    <row r="158" spans="1:6">
      <c r="A158" s="174"/>
      <c r="B158" s="189"/>
      <c r="C158" s="174"/>
      <c r="D158" s="186"/>
      <c r="E158" s="194"/>
      <c r="F158" s="194"/>
    </row>
    <row r="159" spans="1:6">
      <c r="A159" s="247" t="s">
        <v>271</v>
      </c>
      <c r="B159" s="189" t="s">
        <v>3074</v>
      </c>
      <c r="C159" s="174" t="s">
        <v>209</v>
      </c>
      <c r="D159" s="186">
        <f>SUM(D41,D42,)</f>
        <v>2500</v>
      </c>
      <c r="E159" s="194"/>
      <c r="F159" s="194">
        <f>D159*E159</f>
        <v>0</v>
      </c>
    </row>
    <row r="160" spans="1:6">
      <c r="A160" s="174"/>
      <c r="B160" s="189"/>
      <c r="C160" s="174"/>
      <c r="D160" s="274"/>
      <c r="E160" s="231"/>
      <c r="F160" s="231"/>
    </row>
    <row r="161" spans="1:6" ht="30" customHeight="1">
      <c r="A161" s="174"/>
      <c r="B161" s="199" t="s">
        <v>272</v>
      </c>
      <c r="C161" s="174"/>
      <c r="D161" s="186"/>
      <c r="E161" s="194"/>
      <c r="F161" s="194"/>
    </row>
    <row r="162" spans="1:6">
      <c r="A162" s="174"/>
      <c r="B162" s="189"/>
      <c r="C162" s="174"/>
      <c r="D162" s="186"/>
      <c r="E162" s="194"/>
      <c r="F162" s="194"/>
    </row>
    <row r="163" spans="1:6">
      <c r="A163" s="174" t="s">
        <v>273</v>
      </c>
      <c r="B163" s="189" t="s">
        <v>3074</v>
      </c>
      <c r="C163" s="174" t="s">
        <v>209</v>
      </c>
      <c r="D163" s="186">
        <v>50</v>
      </c>
      <c r="E163" s="194"/>
      <c r="F163" s="194">
        <f>D163*E163</f>
        <v>0</v>
      </c>
    </row>
    <row r="164" spans="1:6">
      <c r="A164" s="174"/>
      <c r="B164" s="189"/>
      <c r="C164" s="174"/>
      <c r="D164" s="186"/>
      <c r="E164" s="194"/>
      <c r="F164" s="194"/>
    </row>
    <row r="165" spans="1:6" ht="28.5" customHeight="1">
      <c r="A165" s="311"/>
      <c r="B165" s="622" t="s">
        <v>1002</v>
      </c>
      <c r="C165" s="311"/>
      <c r="D165" s="186"/>
      <c r="E165" s="623"/>
      <c r="F165" s="624"/>
    </row>
    <row r="166" spans="1:6">
      <c r="A166" s="311"/>
      <c r="B166" s="625"/>
      <c r="C166" s="311"/>
      <c r="D166" s="186"/>
      <c r="E166" s="623"/>
      <c r="F166" s="624"/>
    </row>
    <row r="167" spans="1:6">
      <c r="A167" s="311" t="s">
        <v>1003</v>
      </c>
      <c r="B167" s="625" t="s">
        <v>3074</v>
      </c>
      <c r="C167" s="311" t="s">
        <v>209</v>
      </c>
      <c r="D167" s="190">
        <f>D132+D124</f>
        <v>13</v>
      </c>
      <c r="E167" s="623"/>
      <c r="F167" s="624">
        <f>E167*D167</f>
        <v>0</v>
      </c>
    </row>
    <row r="168" spans="1:6">
      <c r="A168" s="294"/>
      <c r="B168" s="69"/>
      <c r="C168" s="174"/>
      <c r="D168" s="186"/>
      <c r="E168" s="194"/>
      <c r="F168" s="194"/>
    </row>
    <row r="169" spans="1:6">
      <c r="A169" s="174"/>
      <c r="B169" s="175" t="s">
        <v>274</v>
      </c>
      <c r="C169" s="174"/>
      <c r="D169" s="186"/>
      <c r="E169" s="194"/>
      <c r="F169" s="194"/>
    </row>
    <row r="170" spans="1:6" ht="28.5" customHeight="1">
      <c r="A170" s="174"/>
      <c r="B170" s="189"/>
      <c r="C170" s="174"/>
      <c r="D170" s="186"/>
      <c r="E170" s="194"/>
      <c r="F170" s="194"/>
    </row>
    <row r="171" spans="1:6">
      <c r="A171" s="174"/>
      <c r="B171" s="188" t="s">
        <v>275</v>
      </c>
      <c r="C171" s="174"/>
      <c r="D171" s="186"/>
      <c r="E171" s="194"/>
      <c r="F171" s="194"/>
    </row>
    <row r="172" spans="1:6">
      <c r="A172" s="174"/>
      <c r="B172" s="189"/>
      <c r="C172" s="174"/>
      <c r="D172" s="186"/>
      <c r="E172" s="194"/>
      <c r="F172" s="194"/>
    </row>
    <row r="173" spans="1:6" ht="29.25" customHeight="1">
      <c r="A173" s="174"/>
      <c r="B173" s="199" t="s">
        <v>884</v>
      </c>
      <c r="C173" s="174"/>
      <c r="D173" s="186"/>
      <c r="E173" s="194"/>
      <c r="F173" s="194"/>
    </row>
    <row r="174" spans="1:6">
      <c r="A174" s="174"/>
      <c r="B174" s="189"/>
      <c r="C174" s="174"/>
      <c r="D174" s="186"/>
      <c r="E174" s="194"/>
      <c r="F174" s="194"/>
    </row>
    <row r="175" spans="1:6">
      <c r="A175" s="174" t="s">
        <v>276</v>
      </c>
      <c r="B175" s="189" t="s">
        <v>3074</v>
      </c>
      <c r="C175" s="174" t="s">
        <v>31</v>
      </c>
      <c r="D175" s="186">
        <v>6</v>
      </c>
      <c r="E175" s="194"/>
      <c r="F175" s="194">
        <f>D175*E175</f>
        <v>0</v>
      </c>
    </row>
    <row r="176" spans="1:6">
      <c r="A176" s="174"/>
      <c r="B176" s="189"/>
      <c r="C176" s="174"/>
      <c r="D176" s="186"/>
      <c r="E176" s="194"/>
      <c r="F176" s="194"/>
    </row>
    <row r="177" spans="1:6">
      <c r="A177" s="174"/>
      <c r="B177" s="175"/>
      <c r="C177" s="174"/>
      <c r="D177" s="186"/>
      <c r="E177" s="194"/>
      <c r="F177" s="194"/>
    </row>
    <row r="178" spans="1:6">
      <c r="A178" s="174"/>
      <c r="B178" s="175"/>
      <c r="C178" s="174"/>
      <c r="D178" s="186"/>
      <c r="E178" s="194"/>
      <c r="F178" s="194"/>
    </row>
    <row r="179" spans="1:6">
      <c r="A179" s="174"/>
      <c r="B179" s="175"/>
      <c r="C179" s="174"/>
      <c r="D179" s="186"/>
      <c r="E179" s="194"/>
      <c r="F179" s="194"/>
    </row>
    <row r="180" spans="1:6">
      <c r="A180" s="174"/>
      <c r="B180" s="175"/>
      <c r="C180" s="174"/>
      <c r="D180" s="186"/>
      <c r="E180" s="194"/>
      <c r="F180" s="194"/>
    </row>
    <row r="181" spans="1:6">
      <c r="A181" s="174"/>
      <c r="B181" s="175"/>
      <c r="C181" s="174"/>
      <c r="D181" s="186"/>
      <c r="E181" s="194"/>
      <c r="F181" s="194"/>
    </row>
    <row r="182" spans="1:6">
      <c r="A182" s="174"/>
      <c r="B182" s="175"/>
      <c r="C182" s="174"/>
      <c r="D182" s="186"/>
      <c r="E182" s="194"/>
      <c r="F182" s="194"/>
    </row>
    <row r="183" spans="1:6">
      <c r="A183" s="174"/>
      <c r="B183" s="175"/>
      <c r="C183" s="174"/>
      <c r="D183" s="186"/>
      <c r="E183" s="194"/>
      <c r="F183" s="194"/>
    </row>
    <row r="184" spans="1:6">
      <c r="A184" s="174"/>
      <c r="B184" s="175"/>
      <c r="C184" s="174"/>
      <c r="D184" s="186"/>
      <c r="E184" s="194"/>
      <c r="F184" s="194"/>
    </row>
    <row r="185" spans="1:6">
      <c r="A185" s="174"/>
      <c r="B185" s="175"/>
      <c r="C185" s="174"/>
      <c r="D185" s="186"/>
      <c r="E185" s="194"/>
      <c r="F185" s="194"/>
    </row>
    <row r="186" spans="1:6" ht="15" customHeight="1">
      <c r="A186" s="174"/>
      <c r="B186" s="175"/>
      <c r="C186" s="174"/>
      <c r="D186" s="186"/>
      <c r="E186" s="194"/>
      <c r="F186" s="194"/>
    </row>
    <row r="187" spans="1:6">
      <c r="A187" s="174"/>
      <c r="B187" s="175"/>
      <c r="C187" s="174"/>
      <c r="D187" s="186"/>
      <c r="E187" s="194"/>
      <c r="F187" s="194"/>
    </row>
    <row r="188" spans="1:6">
      <c r="A188" s="174"/>
      <c r="B188" s="187"/>
      <c r="C188" s="174"/>
      <c r="D188" s="186"/>
      <c r="E188" s="194"/>
      <c r="F188" s="194"/>
    </row>
    <row r="189" spans="1:6">
      <c r="A189" s="174"/>
      <c r="B189" s="175"/>
      <c r="C189" s="174"/>
      <c r="D189" s="176"/>
      <c r="E189" s="295"/>
      <c r="F189" s="194"/>
    </row>
    <row r="190" spans="1:6" ht="15" customHeight="1">
      <c r="A190" s="174"/>
      <c r="B190" s="187"/>
      <c r="C190" s="174"/>
      <c r="D190" s="186"/>
      <c r="E190" s="194"/>
      <c r="F190" s="194"/>
    </row>
    <row r="191" spans="1:6">
      <c r="A191" s="201"/>
      <c r="B191" s="202"/>
      <c r="C191" s="170"/>
      <c r="D191" s="203"/>
      <c r="E191" s="244"/>
      <c r="F191" s="244"/>
    </row>
    <row r="192" spans="1:6">
      <c r="A192" s="294"/>
      <c r="B192" s="69"/>
      <c r="C192" s="174"/>
      <c r="D192" s="186"/>
      <c r="E192" s="194"/>
      <c r="F192" s="194"/>
    </row>
    <row r="193" spans="1:6">
      <c r="A193" s="174"/>
      <c r="B193" s="175"/>
      <c r="C193" s="174"/>
      <c r="D193" s="176"/>
      <c r="E193" s="295"/>
      <c r="F193" s="194"/>
    </row>
    <row r="194" spans="1:6">
      <c r="A194" s="174"/>
      <c r="B194" s="187"/>
      <c r="C194" s="174"/>
      <c r="D194" s="186"/>
      <c r="E194" s="194"/>
      <c r="F194" s="194"/>
    </row>
    <row r="195" spans="1:6">
      <c r="A195" s="174"/>
      <c r="B195" s="275"/>
      <c r="C195" s="174"/>
      <c r="D195" s="274"/>
      <c r="E195" s="231"/>
      <c r="F195" s="231"/>
    </row>
    <row r="196" spans="1:6">
      <c r="A196" s="174"/>
      <c r="B196" s="296"/>
      <c r="C196" s="174"/>
      <c r="D196" s="274"/>
      <c r="E196" s="231"/>
      <c r="F196" s="231"/>
    </row>
    <row r="197" spans="1:6" s="57" customFormat="1">
      <c r="A197" s="201"/>
      <c r="B197" s="66"/>
      <c r="C197" s="174"/>
      <c r="D197" s="176"/>
      <c r="E197" s="297"/>
      <c r="F197" s="231"/>
    </row>
    <row r="198" spans="1:6">
      <c r="A198" s="201"/>
      <c r="B198" s="66"/>
      <c r="C198" s="174"/>
      <c r="D198" s="274"/>
      <c r="E198" s="244"/>
      <c r="F198" s="231"/>
    </row>
    <row r="199" spans="1:6">
      <c r="A199" s="298"/>
      <c r="B199" s="299"/>
      <c r="C199" s="267"/>
      <c r="D199" s="269"/>
      <c r="E199" s="252"/>
      <c r="F199" s="252"/>
    </row>
    <row r="200" spans="1:6">
      <c r="A200" s="50"/>
      <c r="B200" s="51"/>
      <c r="C200" s="52"/>
      <c r="D200" s="53"/>
      <c r="E200" s="185" t="s">
        <v>48</v>
      </c>
      <c r="F200" s="253">
        <f>SUM(F153:F176)</f>
        <v>0</v>
      </c>
    </row>
    <row r="201" spans="1:6">
      <c r="A201" s="300"/>
      <c r="B201" s="301"/>
      <c r="C201" s="270"/>
      <c r="D201" s="272"/>
      <c r="E201" s="258"/>
      <c r="F201" s="258"/>
    </row>
    <row r="202" spans="1:6">
      <c r="A202" s="294"/>
      <c r="B202" s="69" t="s">
        <v>70</v>
      </c>
      <c r="C202" s="174"/>
      <c r="D202" s="186"/>
      <c r="E202" s="194"/>
      <c r="F202" s="194"/>
    </row>
    <row r="203" spans="1:6">
      <c r="A203" s="294"/>
      <c r="B203" s="69"/>
      <c r="C203" s="174"/>
      <c r="D203" s="186"/>
      <c r="E203" s="194"/>
      <c r="F203" s="194"/>
    </row>
    <row r="204" spans="1:6">
      <c r="A204" s="294"/>
      <c r="B204" s="164" t="s">
        <v>1740</v>
      </c>
      <c r="C204" s="174"/>
      <c r="D204" s="186"/>
      <c r="E204" s="194"/>
      <c r="F204" s="194">
        <f>F54</f>
        <v>0</v>
      </c>
    </row>
    <row r="205" spans="1:6">
      <c r="A205" s="294"/>
      <c r="B205" s="164" t="s">
        <v>1741</v>
      </c>
      <c r="C205" s="174"/>
      <c r="D205" s="186"/>
      <c r="E205" s="194"/>
      <c r="F205" s="194">
        <f>F96</f>
        <v>0</v>
      </c>
    </row>
    <row r="206" spans="1:6">
      <c r="A206" s="294"/>
      <c r="B206" s="164" t="s">
        <v>1742</v>
      </c>
      <c r="C206" s="174"/>
      <c r="D206" s="186"/>
      <c r="E206" s="194"/>
      <c r="F206" s="194">
        <f>F143</f>
        <v>0</v>
      </c>
    </row>
    <row r="207" spans="1:6">
      <c r="A207" s="294"/>
      <c r="B207" s="164" t="s">
        <v>1743</v>
      </c>
      <c r="C207" s="174"/>
      <c r="D207" s="186"/>
      <c r="E207" s="194"/>
      <c r="F207" s="194">
        <f>F200</f>
        <v>0</v>
      </c>
    </row>
    <row r="208" spans="1:6">
      <c r="A208" s="294"/>
      <c r="B208" s="164"/>
      <c r="C208" s="174"/>
      <c r="D208" s="186"/>
      <c r="E208" s="194"/>
      <c r="F208" s="194"/>
    </row>
    <row r="209" spans="1:6">
      <c r="A209" s="294"/>
      <c r="B209" s="164"/>
      <c r="C209" s="174"/>
      <c r="D209" s="186"/>
      <c r="E209" s="194"/>
      <c r="F209" s="194"/>
    </row>
    <row r="210" spans="1:6">
      <c r="A210" s="294"/>
      <c r="B210" s="164"/>
      <c r="C210" s="174"/>
      <c r="D210" s="186"/>
      <c r="E210" s="194"/>
      <c r="F210" s="194"/>
    </row>
    <row r="211" spans="1:6">
      <c r="A211" s="294"/>
      <c r="B211" s="69"/>
      <c r="C211" s="174"/>
      <c r="D211" s="186"/>
      <c r="E211" s="194"/>
      <c r="F211" s="194"/>
    </row>
    <row r="212" spans="1:6">
      <c r="A212" s="294"/>
      <c r="B212" s="69"/>
      <c r="C212" s="174"/>
      <c r="D212" s="186"/>
      <c r="E212" s="194"/>
      <c r="F212" s="194"/>
    </row>
    <row r="213" spans="1:6">
      <c r="A213" s="294"/>
      <c r="B213" s="69"/>
      <c r="C213" s="174"/>
      <c r="D213" s="186"/>
      <c r="E213" s="194"/>
      <c r="F213" s="194"/>
    </row>
    <row r="214" spans="1:6">
      <c r="A214" s="294"/>
      <c r="B214" s="69"/>
      <c r="C214" s="174"/>
      <c r="D214" s="186"/>
      <c r="E214" s="194"/>
      <c r="F214" s="194"/>
    </row>
    <row r="215" spans="1:6">
      <c r="A215" s="294"/>
      <c r="B215" s="69"/>
      <c r="C215" s="174"/>
      <c r="D215" s="186"/>
      <c r="E215" s="194"/>
      <c r="F215" s="194"/>
    </row>
    <row r="216" spans="1:6">
      <c r="A216" s="294"/>
      <c r="B216" s="69"/>
      <c r="C216" s="174"/>
      <c r="D216" s="186"/>
      <c r="E216" s="194"/>
      <c r="F216" s="194"/>
    </row>
    <row r="217" spans="1:6">
      <c r="A217" s="294"/>
      <c r="B217" s="69"/>
      <c r="C217" s="174"/>
      <c r="D217" s="186"/>
      <c r="E217" s="194"/>
      <c r="F217" s="194"/>
    </row>
    <row r="218" spans="1:6">
      <c r="A218" s="294"/>
      <c r="B218" s="69"/>
      <c r="C218" s="174"/>
      <c r="D218" s="186"/>
      <c r="E218" s="194"/>
      <c r="F218" s="194"/>
    </row>
    <row r="219" spans="1:6">
      <c r="A219" s="294"/>
      <c r="B219" s="69"/>
      <c r="C219" s="174"/>
      <c r="D219" s="186"/>
      <c r="E219" s="194"/>
      <c r="F219" s="194"/>
    </row>
    <row r="220" spans="1:6">
      <c r="A220" s="294"/>
      <c r="B220" s="69"/>
      <c r="C220" s="174"/>
      <c r="D220" s="186"/>
      <c r="E220" s="194"/>
      <c r="F220" s="194"/>
    </row>
    <row r="221" spans="1:6">
      <c r="A221" s="294"/>
      <c r="B221" s="69"/>
      <c r="C221" s="174"/>
      <c r="D221" s="186"/>
      <c r="E221" s="194"/>
      <c r="F221" s="194"/>
    </row>
    <row r="222" spans="1:6">
      <c r="A222" s="294"/>
      <c r="B222" s="69"/>
      <c r="C222" s="174"/>
      <c r="D222" s="186"/>
      <c r="E222" s="194"/>
      <c r="F222" s="194"/>
    </row>
    <row r="223" spans="1:6">
      <c r="A223" s="294"/>
      <c r="B223" s="69"/>
      <c r="C223" s="174"/>
      <c r="D223" s="186"/>
      <c r="E223" s="194"/>
      <c r="F223" s="194"/>
    </row>
    <row r="224" spans="1:6">
      <c r="A224" s="294"/>
      <c r="B224" s="69"/>
      <c r="C224" s="174"/>
      <c r="D224" s="186"/>
      <c r="E224" s="194"/>
      <c r="F224" s="194"/>
    </row>
    <row r="225" spans="1:6">
      <c r="A225" s="294"/>
      <c r="B225" s="69"/>
      <c r="C225" s="174"/>
      <c r="D225" s="186"/>
      <c r="E225" s="194"/>
      <c r="F225" s="194"/>
    </row>
    <row r="226" spans="1:6">
      <c r="A226" s="294"/>
      <c r="B226" s="69"/>
      <c r="C226" s="174"/>
      <c r="D226" s="186"/>
      <c r="E226" s="194"/>
      <c r="F226" s="194"/>
    </row>
    <row r="227" spans="1:6">
      <c r="A227" s="294"/>
      <c r="B227" s="69"/>
      <c r="C227" s="174"/>
      <c r="D227" s="186"/>
      <c r="E227" s="194"/>
      <c r="F227" s="194"/>
    </row>
    <row r="228" spans="1:6">
      <c r="A228" s="294"/>
      <c r="B228" s="69"/>
      <c r="C228" s="174"/>
      <c r="D228" s="186"/>
      <c r="E228" s="194"/>
      <c r="F228" s="194"/>
    </row>
    <row r="229" spans="1:6">
      <c r="A229" s="294"/>
      <c r="B229" s="69"/>
      <c r="C229" s="174"/>
      <c r="D229" s="186"/>
      <c r="E229" s="194"/>
      <c r="F229" s="194"/>
    </row>
    <row r="230" spans="1:6">
      <c r="A230" s="294"/>
      <c r="B230" s="69"/>
      <c r="C230" s="174"/>
      <c r="D230" s="186"/>
      <c r="E230" s="194"/>
      <c r="F230" s="194"/>
    </row>
    <row r="231" spans="1:6">
      <c r="A231" s="294"/>
      <c r="B231" s="69"/>
      <c r="C231" s="174"/>
      <c r="D231" s="186"/>
      <c r="E231" s="194"/>
      <c r="F231" s="194"/>
    </row>
    <row r="232" spans="1:6">
      <c r="A232" s="294"/>
      <c r="B232" s="69"/>
      <c r="C232" s="174"/>
      <c r="D232" s="186"/>
      <c r="E232" s="194"/>
      <c r="F232" s="194"/>
    </row>
    <row r="233" spans="1:6">
      <c r="A233" s="294"/>
      <c r="B233" s="69"/>
      <c r="C233" s="174"/>
      <c r="D233" s="186"/>
      <c r="E233" s="194"/>
      <c r="F233" s="194"/>
    </row>
    <row r="234" spans="1:6">
      <c r="A234" s="294"/>
      <c r="B234" s="69"/>
      <c r="C234" s="174"/>
      <c r="D234" s="186"/>
      <c r="E234" s="194"/>
      <c r="F234" s="194"/>
    </row>
    <row r="235" spans="1:6">
      <c r="A235" s="294"/>
      <c r="B235" s="69"/>
      <c r="C235" s="174"/>
      <c r="D235" s="186"/>
      <c r="E235" s="194"/>
      <c r="F235" s="194"/>
    </row>
    <row r="236" spans="1:6">
      <c r="A236" s="294"/>
      <c r="B236" s="69"/>
      <c r="C236" s="174"/>
      <c r="D236" s="186"/>
      <c r="E236" s="194"/>
      <c r="F236" s="194"/>
    </row>
    <row r="237" spans="1:6">
      <c r="A237" s="294"/>
      <c r="B237" s="69"/>
      <c r="C237" s="174"/>
      <c r="D237" s="186"/>
      <c r="E237" s="194"/>
      <c r="F237" s="194"/>
    </row>
    <row r="238" spans="1:6">
      <c r="A238" s="294"/>
      <c r="B238" s="69"/>
      <c r="C238" s="174"/>
      <c r="D238" s="186"/>
      <c r="E238" s="194"/>
      <c r="F238" s="194"/>
    </row>
    <row r="239" spans="1:6">
      <c r="A239" s="294"/>
      <c r="B239" s="69"/>
      <c r="C239" s="174"/>
      <c r="D239" s="186"/>
      <c r="E239" s="194"/>
      <c r="F239" s="194"/>
    </row>
    <row r="240" spans="1:6">
      <c r="A240" s="294"/>
      <c r="B240" s="69"/>
      <c r="C240" s="174"/>
      <c r="D240" s="186"/>
      <c r="E240" s="194"/>
      <c r="F240" s="194"/>
    </row>
    <row r="241" spans="1:6">
      <c r="A241" s="294"/>
      <c r="B241" s="69"/>
      <c r="C241" s="174"/>
      <c r="D241" s="186"/>
      <c r="E241" s="194"/>
      <c r="F241" s="194"/>
    </row>
    <row r="242" spans="1:6">
      <c r="A242" s="294"/>
      <c r="B242" s="69"/>
      <c r="C242" s="174"/>
      <c r="D242" s="186"/>
      <c r="E242" s="194"/>
      <c r="F242" s="194"/>
    </row>
    <row r="243" spans="1:6">
      <c r="A243" s="294"/>
      <c r="B243" s="69"/>
      <c r="C243" s="174"/>
      <c r="D243" s="186"/>
      <c r="E243" s="194"/>
      <c r="F243" s="194"/>
    </row>
    <row r="244" spans="1:6">
      <c r="A244" s="294"/>
      <c r="B244" s="69"/>
      <c r="C244" s="174"/>
      <c r="D244" s="186"/>
      <c r="E244" s="194"/>
      <c r="F244" s="194"/>
    </row>
    <row r="245" spans="1:6">
      <c r="A245" s="294"/>
      <c r="B245" s="69"/>
      <c r="C245" s="174"/>
      <c r="D245" s="186"/>
      <c r="E245" s="194"/>
      <c r="F245" s="194"/>
    </row>
    <row r="246" spans="1:6">
      <c r="A246" s="294"/>
      <c r="B246" s="69"/>
      <c r="C246" s="174"/>
      <c r="D246" s="186"/>
      <c r="E246" s="194"/>
      <c r="F246" s="194"/>
    </row>
    <row r="247" spans="1:6">
      <c r="A247" s="294"/>
      <c r="B247" s="69"/>
      <c r="C247" s="174"/>
      <c r="D247" s="186"/>
      <c r="E247" s="194"/>
      <c r="F247" s="194"/>
    </row>
    <row r="248" spans="1:6">
      <c r="A248" s="294"/>
      <c r="B248" s="69"/>
      <c r="C248" s="174"/>
      <c r="D248" s="186"/>
      <c r="E248" s="194"/>
      <c r="F248" s="194"/>
    </row>
    <row r="249" spans="1:6">
      <c r="A249" s="294"/>
      <c r="B249" s="69"/>
      <c r="C249" s="174"/>
      <c r="D249" s="186"/>
      <c r="E249" s="194"/>
      <c r="F249" s="194"/>
    </row>
    <row r="250" spans="1:6">
      <c r="A250" s="294"/>
      <c r="B250" s="69"/>
      <c r="C250" s="174"/>
      <c r="D250" s="186"/>
      <c r="E250" s="194"/>
      <c r="F250" s="194"/>
    </row>
    <row r="251" spans="1:6">
      <c r="A251" s="294"/>
      <c r="B251" s="69"/>
      <c r="C251" s="174"/>
      <c r="D251" s="186"/>
      <c r="E251" s="194"/>
      <c r="F251" s="194"/>
    </row>
    <row r="252" spans="1:6">
      <c r="A252" s="294"/>
      <c r="B252" s="69"/>
      <c r="C252" s="174"/>
      <c r="D252" s="186"/>
      <c r="E252" s="194"/>
      <c r="F252" s="194"/>
    </row>
    <row r="253" spans="1:6">
      <c r="A253" s="294"/>
      <c r="B253" s="69"/>
      <c r="C253" s="174"/>
      <c r="D253" s="186"/>
      <c r="E253" s="194"/>
      <c r="F253" s="194"/>
    </row>
    <row r="254" spans="1:6">
      <c r="A254" s="294"/>
      <c r="B254" s="69"/>
      <c r="C254" s="174"/>
      <c r="D254" s="186"/>
      <c r="E254" s="194"/>
      <c r="F254" s="194"/>
    </row>
    <row r="255" spans="1:6">
      <c r="A255" s="294"/>
      <c r="B255" s="69"/>
      <c r="C255" s="174"/>
      <c r="D255" s="186"/>
      <c r="E255" s="194"/>
      <c r="F255" s="194"/>
    </row>
    <row r="256" spans="1:6">
      <c r="A256" s="294"/>
      <c r="B256" s="69"/>
      <c r="C256" s="174"/>
      <c r="D256" s="186"/>
      <c r="E256" s="194"/>
      <c r="F256" s="194"/>
    </row>
    <row r="257" spans="1:6" ht="20.100000000000001" customHeight="1">
      <c r="A257" s="294"/>
      <c r="B257" s="69"/>
      <c r="C257" s="174"/>
      <c r="D257" s="186"/>
      <c r="E257" s="194"/>
      <c r="F257" s="194"/>
    </row>
    <row r="258" spans="1:6" s="57" customFormat="1">
      <c r="A258" s="294"/>
      <c r="B258" s="69"/>
      <c r="C258" s="174"/>
      <c r="D258" s="186"/>
      <c r="E258" s="194"/>
      <c r="F258" s="194"/>
    </row>
    <row r="259" spans="1:6">
      <c r="A259" s="294"/>
      <c r="B259" s="69"/>
      <c r="C259" s="174"/>
      <c r="D259" s="174"/>
      <c r="E259" s="194"/>
      <c r="F259" s="194"/>
    </row>
    <row r="260" spans="1:6">
      <c r="A260" s="298"/>
      <c r="B260" s="299"/>
      <c r="C260" s="267"/>
      <c r="D260" s="267"/>
      <c r="E260" s="252"/>
      <c r="F260" s="252"/>
    </row>
    <row r="261" spans="1:6">
      <c r="A261" s="50"/>
      <c r="B261" s="51"/>
      <c r="C261" s="52"/>
      <c r="D261" s="52"/>
      <c r="E261" s="302" t="s">
        <v>71</v>
      </c>
      <c r="F261" s="253">
        <f>SUM(F204:F207)</f>
        <v>0</v>
      </c>
    </row>
    <row r="262" spans="1:6">
      <c r="B262" s="303"/>
      <c r="C262" s="82"/>
      <c r="D262" s="304"/>
      <c r="E262" s="305"/>
      <c r="F262" s="305"/>
    </row>
    <row r="263" spans="1:6">
      <c r="B263" s="303"/>
      <c r="C263" s="82"/>
      <c r="D263" s="304"/>
      <c r="E263" s="305"/>
      <c r="F263" s="305"/>
    </row>
    <row r="264" spans="1:6">
      <c r="B264" s="303"/>
      <c r="C264" s="82"/>
      <c r="D264" s="304"/>
      <c r="E264" s="305"/>
      <c r="F264" s="305"/>
    </row>
    <row r="265" spans="1:6">
      <c r="B265" s="303"/>
      <c r="C265" s="82"/>
      <c r="D265" s="304"/>
      <c r="E265" s="305"/>
      <c r="F265" s="305"/>
    </row>
    <row r="266" spans="1:6">
      <c r="B266" s="303"/>
      <c r="C266" s="82"/>
      <c r="D266" s="304"/>
      <c r="E266" s="305"/>
      <c r="F266" s="305"/>
    </row>
    <row r="267" spans="1:6">
      <c r="B267" s="303"/>
      <c r="C267" s="82"/>
      <c r="D267" s="304"/>
      <c r="E267" s="305"/>
      <c r="F267" s="305"/>
    </row>
    <row r="268" spans="1:6">
      <c r="B268" s="303"/>
      <c r="C268" s="82"/>
      <c r="D268" s="304"/>
      <c r="E268" s="305"/>
      <c r="F268" s="305"/>
    </row>
    <row r="269" spans="1:6">
      <c r="B269" s="303"/>
      <c r="C269" s="82"/>
      <c r="D269" s="304"/>
      <c r="E269" s="305"/>
      <c r="F269" s="305"/>
    </row>
    <row r="270" spans="1:6">
      <c r="B270" s="63"/>
      <c r="C270" s="82"/>
      <c r="D270" s="304"/>
      <c r="E270" s="305"/>
      <c r="F270" s="305"/>
    </row>
    <row r="271" spans="1:6">
      <c r="B271" s="63"/>
      <c r="C271" s="82"/>
      <c r="D271" s="304"/>
      <c r="E271" s="305"/>
      <c r="F271" s="305"/>
    </row>
    <row r="272" spans="1:6">
      <c r="B272" s="63"/>
      <c r="C272" s="82"/>
      <c r="D272" s="304"/>
      <c r="E272" s="305"/>
      <c r="F272" s="305"/>
    </row>
    <row r="273" spans="2:6">
      <c r="B273" s="63"/>
      <c r="C273" s="82"/>
      <c r="D273" s="304"/>
      <c r="E273" s="305"/>
      <c r="F273" s="305"/>
    </row>
    <row r="274" spans="2:6">
      <c r="B274" s="63"/>
      <c r="C274" s="82"/>
      <c r="D274" s="304"/>
      <c r="E274" s="305"/>
      <c r="F274" s="305"/>
    </row>
    <row r="275" spans="2:6">
      <c r="B275" s="63"/>
      <c r="C275" s="82"/>
      <c r="D275" s="304"/>
      <c r="E275" s="305"/>
      <c r="F275" s="305"/>
    </row>
    <row r="276" spans="2:6">
      <c r="B276" s="63"/>
      <c r="C276" s="82"/>
      <c r="D276" s="304"/>
      <c r="E276" s="305"/>
      <c r="F276" s="305"/>
    </row>
    <row r="277" spans="2:6">
      <c r="B277" s="63"/>
      <c r="C277" s="82"/>
      <c r="D277" s="304"/>
      <c r="E277" s="305"/>
      <c r="F277" s="305"/>
    </row>
    <row r="278" spans="2:6">
      <c r="B278" s="63"/>
      <c r="C278" s="82"/>
      <c r="D278" s="304"/>
      <c r="E278" s="305"/>
      <c r="F278" s="305"/>
    </row>
    <row r="279" spans="2:6">
      <c r="B279" s="63"/>
      <c r="C279" s="82"/>
      <c r="D279" s="304"/>
      <c r="E279" s="305"/>
      <c r="F279" s="305"/>
    </row>
    <row r="280" spans="2:6">
      <c r="B280" s="63"/>
      <c r="C280" s="82"/>
      <c r="D280" s="304"/>
      <c r="E280" s="305"/>
      <c r="F280" s="305"/>
    </row>
    <row r="281" spans="2:6">
      <c r="B281" s="63"/>
      <c r="C281" s="82"/>
      <c r="D281" s="304"/>
      <c r="E281" s="305"/>
      <c r="F281" s="305"/>
    </row>
    <row r="282" spans="2:6">
      <c r="B282" s="63"/>
      <c r="C282" s="82"/>
      <c r="D282" s="304"/>
      <c r="E282" s="305"/>
      <c r="F282" s="305"/>
    </row>
    <row r="283" spans="2:6">
      <c r="B283" s="63"/>
      <c r="C283" s="82"/>
      <c r="D283" s="304"/>
      <c r="E283" s="305"/>
      <c r="F283" s="305"/>
    </row>
    <row r="284" spans="2:6">
      <c r="B284" s="63"/>
      <c r="C284" s="82"/>
      <c r="D284" s="304"/>
      <c r="E284" s="305"/>
      <c r="F284" s="305"/>
    </row>
    <row r="285" spans="2:6">
      <c r="B285" s="63"/>
      <c r="C285" s="82"/>
      <c r="D285" s="304"/>
      <c r="E285" s="305"/>
      <c r="F285" s="305"/>
    </row>
    <row r="286" spans="2:6">
      <c r="B286" s="63"/>
      <c r="C286" s="82"/>
      <c r="D286" s="304"/>
      <c r="E286" s="305"/>
      <c r="F286" s="305"/>
    </row>
    <row r="287" spans="2:6">
      <c r="B287" s="63"/>
      <c r="C287" s="82"/>
      <c r="D287" s="304"/>
      <c r="E287" s="305"/>
      <c r="F287" s="305"/>
    </row>
    <row r="288" spans="2:6">
      <c r="B288" s="63"/>
      <c r="C288" s="82"/>
      <c r="D288" s="304"/>
      <c r="E288" s="305"/>
      <c r="F288" s="305"/>
    </row>
    <row r="289" spans="2:6">
      <c r="B289" s="63"/>
      <c r="C289" s="82"/>
      <c r="D289" s="304"/>
      <c r="E289" s="305"/>
      <c r="F289" s="305"/>
    </row>
    <row r="290" spans="2:6">
      <c r="B290" s="63"/>
      <c r="C290" s="82"/>
      <c r="D290" s="304"/>
      <c r="E290" s="305"/>
      <c r="F290" s="305"/>
    </row>
    <row r="291" spans="2:6">
      <c r="B291" s="63"/>
      <c r="C291" s="82"/>
      <c r="D291" s="304"/>
      <c r="E291" s="305"/>
      <c r="F291" s="305"/>
    </row>
    <row r="292" spans="2:6">
      <c r="B292" s="63"/>
      <c r="C292" s="82"/>
      <c r="D292" s="304"/>
      <c r="E292" s="305"/>
      <c r="F292" s="305"/>
    </row>
    <row r="293" spans="2:6">
      <c r="B293" s="63"/>
      <c r="C293" s="82"/>
      <c r="D293" s="304"/>
      <c r="E293" s="305"/>
      <c r="F293" s="305"/>
    </row>
    <row r="294" spans="2:6">
      <c r="B294" s="63"/>
      <c r="C294" s="82"/>
      <c r="D294" s="306"/>
      <c r="E294" s="305"/>
      <c r="F294" s="305"/>
    </row>
    <row r="295" spans="2:6">
      <c r="B295" s="63"/>
      <c r="C295" s="82"/>
      <c r="D295" s="306"/>
      <c r="E295" s="305"/>
      <c r="F295" s="305"/>
    </row>
    <row r="296" spans="2:6">
      <c r="B296" s="63"/>
      <c r="C296" s="82"/>
      <c r="D296" s="306"/>
      <c r="E296" s="305"/>
      <c r="F296" s="305"/>
    </row>
    <row r="297" spans="2:6">
      <c r="B297" s="63"/>
      <c r="C297" s="82"/>
      <c r="D297" s="306"/>
      <c r="E297" s="305"/>
      <c r="F297" s="305"/>
    </row>
    <row r="298" spans="2:6">
      <c r="B298" s="63"/>
      <c r="C298" s="82"/>
      <c r="D298" s="306"/>
      <c r="E298" s="305"/>
      <c r="F298" s="305"/>
    </row>
    <row r="299" spans="2:6">
      <c r="B299" s="63"/>
      <c r="C299" s="82"/>
      <c r="D299" s="306"/>
      <c r="E299" s="305"/>
      <c r="F299" s="305"/>
    </row>
    <row r="300" spans="2:6">
      <c r="B300" s="63"/>
      <c r="C300" s="82"/>
      <c r="D300" s="306"/>
      <c r="E300" s="305"/>
      <c r="F300" s="305"/>
    </row>
    <row r="301" spans="2:6">
      <c r="B301" s="63"/>
      <c r="C301" s="82"/>
      <c r="D301" s="306"/>
      <c r="E301" s="305"/>
      <c r="F301" s="305"/>
    </row>
    <row r="302" spans="2:6">
      <c r="B302" s="63"/>
      <c r="C302" s="82"/>
      <c r="D302" s="306"/>
      <c r="E302" s="305"/>
      <c r="F302" s="305"/>
    </row>
    <row r="303" spans="2:6">
      <c r="B303" s="63"/>
      <c r="C303" s="82"/>
      <c r="D303" s="306"/>
      <c r="E303" s="305"/>
      <c r="F303" s="305"/>
    </row>
    <row r="304" spans="2:6">
      <c r="B304" s="63"/>
      <c r="C304" s="82"/>
      <c r="D304" s="306"/>
      <c r="E304" s="305"/>
      <c r="F304" s="305"/>
    </row>
    <row r="305" spans="2:6">
      <c r="B305" s="63"/>
      <c r="C305" s="82"/>
      <c r="D305" s="306"/>
      <c r="E305" s="305"/>
      <c r="F305" s="305"/>
    </row>
    <row r="306" spans="2:6">
      <c r="B306" s="63"/>
      <c r="C306" s="82"/>
      <c r="D306" s="306"/>
      <c r="E306" s="305"/>
      <c r="F306" s="305"/>
    </row>
    <row r="307" spans="2:6">
      <c r="B307" s="63"/>
      <c r="C307" s="82"/>
      <c r="D307" s="306"/>
      <c r="E307" s="305"/>
      <c r="F307" s="305"/>
    </row>
    <row r="308" spans="2:6">
      <c r="B308" s="63"/>
      <c r="C308" s="82"/>
      <c r="D308" s="306"/>
      <c r="E308" s="305"/>
      <c r="F308" s="305"/>
    </row>
    <row r="309" spans="2:6">
      <c r="B309" s="63"/>
      <c r="C309" s="82"/>
      <c r="D309" s="306"/>
      <c r="E309" s="305"/>
      <c r="F309" s="305"/>
    </row>
    <row r="310" spans="2:6">
      <c r="B310" s="63"/>
      <c r="C310" s="82"/>
      <c r="D310" s="306"/>
      <c r="E310" s="305"/>
      <c r="F310" s="305"/>
    </row>
    <row r="311" spans="2:6">
      <c r="B311" s="63"/>
      <c r="C311" s="82"/>
      <c r="D311" s="306"/>
      <c r="E311" s="305"/>
      <c r="F311" s="305"/>
    </row>
    <row r="312" spans="2:6">
      <c r="B312" s="63"/>
      <c r="C312" s="82"/>
      <c r="D312" s="306"/>
      <c r="E312" s="305"/>
      <c r="F312" s="305"/>
    </row>
    <row r="313" spans="2:6">
      <c r="B313" s="63"/>
      <c r="C313" s="82"/>
      <c r="D313" s="306"/>
      <c r="E313" s="305"/>
      <c r="F313" s="305"/>
    </row>
    <row r="314" spans="2:6">
      <c r="B314" s="63"/>
      <c r="C314" s="82"/>
      <c r="D314" s="306"/>
      <c r="E314" s="305"/>
      <c r="F314" s="305"/>
    </row>
    <row r="315" spans="2:6">
      <c r="B315" s="63"/>
      <c r="C315" s="82"/>
      <c r="D315" s="306"/>
      <c r="E315" s="305"/>
      <c r="F315" s="305"/>
    </row>
    <row r="316" spans="2:6">
      <c r="B316" s="63"/>
      <c r="C316" s="82"/>
      <c r="D316" s="306"/>
      <c r="E316" s="305"/>
      <c r="F316" s="305"/>
    </row>
    <row r="317" spans="2:6">
      <c r="B317" s="63"/>
      <c r="C317" s="82"/>
      <c r="D317" s="306"/>
      <c r="E317" s="305"/>
      <c r="F317" s="305"/>
    </row>
    <row r="318" spans="2:6">
      <c r="B318" s="63"/>
      <c r="C318" s="82"/>
      <c r="D318" s="306"/>
      <c r="E318" s="305"/>
      <c r="F318" s="305"/>
    </row>
    <row r="319" spans="2:6">
      <c r="B319" s="63"/>
      <c r="C319" s="82"/>
      <c r="D319" s="306"/>
      <c r="E319" s="305"/>
      <c r="F319" s="305"/>
    </row>
    <row r="320" spans="2:6">
      <c r="B320" s="63"/>
      <c r="C320" s="82"/>
      <c r="D320" s="306"/>
      <c r="E320" s="305"/>
      <c r="F320" s="305"/>
    </row>
    <row r="321" spans="2:6">
      <c r="B321" s="63"/>
      <c r="C321" s="82"/>
      <c r="D321" s="306"/>
      <c r="E321" s="305"/>
      <c r="F321" s="305"/>
    </row>
    <row r="322" spans="2:6">
      <c r="B322" s="63"/>
      <c r="C322" s="82"/>
      <c r="D322" s="306"/>
      <c r="E322" s="305"/>
      <c r="F322" s="305"/>
    </row>
    <row r="323" spans="2:6">
      <c r="B323" s="63"/>
      <c r="C323" s="82"/>
      <c r="D323" s="306"/>
      <c r="E323" s="305"/>
      <c r="F323" s="305"/>
    </row>
    <row r="324" spans="2:6">
      <c r="B324" s="63"/>
      <c r="C324" s="82"/>
      <c r="D324" s="306"/>
      <c r="E324" s="305"/>
      <c r="F324" s="305"/>
    </row>
    <row r="325" spans="2:6">
      <c r="B325" s="63"/>
      <c r="C325" s="82"/>
      <c r="D325" s="306"/>
      <c r="E325" s="305"/>
      <c r="F325" s="305"/>
    </row>
    <row r="326" spans="2:6">
      <c r="B326" s="63"/>
      <c r="C326" s="82"/>
      <c r="D326" s="306"/>
      <c r="E326" s="305"/>
      <c r="F326" s="305"/>
    </row>
    <row r="327" spans="2:6">
      <c r="B327" s="63"/>
      <c r="C327" s="82"/>
      <c r="D327" s="306"/>
      <c r="E327" s="305"/>
      <c r="F327" s="305"/>
    </row>
    <row r="328" spans="2:6">
      <c r="B328" s="63"/>
      <c r="C328" s="82"/>
      <c r="D328" s="306"/>
      <c r="E328" s="305"/>
      <c r="F328" s="305"/>
    </row>
    <row r="329" spans="2:6">
      <c r="B329" s="63"/>
      <c r="C329" s="82"/>
      <c r="D329" s="306"/>
      <c r="E329" s="305"/>
      <c r="F329" s="305"/>
    </row>
    <row r="330" spans="2:6">
      <c r="B330" s="63"/>
      <c r="C330" s="82"/>
      <c r="D330" s="306"/>
      <c r="E330" s="305"/>
      <c r="F330" s="305"/>
    </row>
    <row r="331" spans="2:6">
      <c r="B331" s="63"/>
      <c r="C331" s="82"/>
      <c r="D331" s="306"/>
      <c r="E331" s="305"/>
      <c r="F331" s="305"/>
    </row>
    <row r="332" spans="2:6">
      <c r="B332" s="63"/>
      <c r="C332" s="82"/>
      <c r="D332" s="306"/>
      <c r="E332" s="305"/>
      <c r="F332" s="305"/>
    </row>
    <row r="333" spans="2:6">
      <c r="B333" s="63"/>
      <c r="C333" s="82"/>
      <c r="D333" s="306"/>
      <c r="E333" s="305"/>
      <c r="F333" s="305"/>
    </row>
    <row r="334" spans="2:6">
      <c r="B334" s="63"/>
      <c r="C334" s="82"/>
      <c r="D334" s="306"/>
      <c r="E334" s="305"/>
      <c r="F334" s="305"/>
    </row>
    <row r="335" spans="2:6">
      <c r="B335" s="63"/>
      <c r="C335" s="82"/>
      <c r="D335" s="306"/>
      <c r="E335" s="305"/>
      <c r="F335" s="305"/>
    </row>
    <row r="336" spans="2:6">
      <c r="B336" s="63"/>
      <c r="C336" s="82"/>
      <c r="D336" s="306"/>
      <c r="E336" s="305"/>
      <c r="F336" s="305"/>
    </row>
    <row r="337" spans="2:6">
      <c r="B337" s="63"/>
      <c r="C337" s="82"/>
      <c r="D337" s="306"/>
      <c r="E337" s="305"/>
      <c r="F337" s="305"/>
    </row>
    <row r="338" spans="2:6">
      <c r="B338" s="63"/>
      <c r="C338" s="82"/>
      <c r="D338" s="306"/>
      <c r="E338" s="305"/>
      <c r="F338" s="305"/>
    </row>
    <row r="339" spans="2:6">
      <c r="B339" s="63"/>
      <c r="C339" s="82"/>
      <c r="D339" s="306"/>
      <c r="E339" s="305"/>
      <c r="F339" s="305"/>
    </row>
    <row r="340" spans="2:6">
      <c r="B340" s="63"/>
      <c r="C340" s="82"/>
      <c r="D340" s="306"/>
      <c r="E340" s="305"/>
      <c r="F340" s="305"/>
    </row>
    <row r="341" spans="2:6">
      <c r="B341" s="63"/>
      <c r="C341" s="82"/>
      <c r="D341" s="306"/>
      <c r="E341" s="305"/>
      <c r="F341" s="305"/>
    </row>
    <row r="342" spans="2:6">
      <c r="B342" s="63"/>
      <c r="C342" s="82"/>
      <c r="D342" s="306"/>
      <c r="E342" s="305"/>
      <c r="F342" s="305"/>
    </row>
    <row r="343" spans="2:6">
      <c r="B343" s="63"/>
      <c r="C343" s="82"/>
      <c r="D343" s="306"/>
      <c r="E343" s="305"/>
      <c r="F343" s="305"/>
    </row>
    <row r="344" spans="2:6">
      <c r="B344" s="63"/>
      <c r="C344" s="82"/>
      <c r="D344" s="306"/>
      <c r="E344" s="305"/>
      <c r="F344" s="305"/>
    </row>
    <row r="345" spans="2:6">
      <c r="B345" s="63"/>
      <c r="C345" s="82"/>
      <c r="D345" s="306"/>
      <c r="E345" s="305"/>
      <c r="F345" s="305"/>
    </row>
    <row r="346" spans="2:6">
      <c r="B346" s="63"/>
      <c r="C346" s="82"/>
      <c r="D346" s="306"/>
      <c r="E346" s="305"/>
      <c r="F346" s="305"/>
    </row>
    <row r="347" spans="2:6">
      <c r="B347" s="63"/>
      <c r="C347" s="82"/>
      <c r="D347" s="306"/>
      <c r="E347" s="305"/>
      <c r="F347" s="305"/>
    </row>
    <row r="348" spans="2:6">
      <c r="B348" s="63"/>
      <c r="C348" s="82"/>
      <c r="D348" s="306"/>
      <c r="E348" s="305"/>
      <c r="F348" s="305"/>
    </row>
    <row r="349" spans="2:6">
      <c r="B349" s="63"/>
      <c r="C349" s="82"/>
      <c r="D349" s="306"/>
      <c r="E349" s="305"/>
      <c r="F349" s="305"/>
    </row>
    <row r="350" spans="2:6">
      <c r="B350" s="63"/>
      <c r="C350" s="82"/>
      <c r="D350" s="306"/>
      <c r="E350" s="305"/>
      <c r="F350" s="305"/>
    </row>
    <row r="351" spans="2:6">
      <c r="B351" s="63"/>
      <c r="C351" s="82"/>
      <c r="D351" s="306"/>
      <c r="E351" s="305"/>
      <c r="F351" s="305"/>
    </row>
    <row r="352" spans="2:6">
      <c r="B352" s="63"/>
      <c r="C352" s="82"/>
      <c r="D352" s="306"/>
      <c r="E352" s="305"/>
      <c r="F352" s="305"/>
    </row>
    <row r="353" spans="2:6">
      <c r="B353" s="63"/>
      <c r="C353" s="82"/>
      <c r="D353" s="306"/>
      <c r="E353" s="305"/>
      <c r="F353" s="305"/>
    </row>
    <row r="354" spans="2:6">
      <c r="B354" s="63"/>
      <c r="C354" s="82"/>
      <c r="D354" s="306"/>
      <c r="E354" s="305"/>
      <c r="F354" s="305"/>
    </row>
    <row r="355" spans="2:6">
      <c r="B355" s="63"/>
      <c r="C355" s="82"/>
      <c r="D355" s="306"/>
      <c r="E355" s="305"/>
      <c r="F355" s="305"/>
    </row>
    <row r="356" spans="2:6">
      <c r="B356" s="63"/>
      <c r="C356" s="82"/>
      <c r="D356" s="306"/>
      <c r="E356" s="305"/>
      <c r="F356" s="305"/>
    </row>
    <row r="357" spans="2:6">
      <c r="B357" s="63"/>
      <c r="C357" s="82"/>
      <c r="D357" s="306"/>
      <c r="E357" s="305"/>
      <c r="F357" s="305"/>
    </row>
    <row r="358" spans="2:6">
      <c r="B358" s="63"/>
      <c r="C358" s="82"/>
      <c r="D358" s="306"/>
      <c r="E358" s="305"/>
      <c r="F358" s="305"/>
    </row>
    <row r="359" spans="2:6">
      <c r="B359" s="63"/>
      <c r="C359" s="82"/>
      <c r="D359" s="306"/>
      <c r="E359" s="305"/>
      <c r="F359" s="305"/>
    </row>
    <row r="360" spans="2:6">
      <c r="B360" s="63"/>
      <c r="C360" s="82"/>
      <c r="D360" s="306"/>
      <c r="E360" s="305"/>
      <c r="F360" s="305"/>
    </row>
    <row r="361" spans="2:6">
      <c r="B361" s="63"/>
      <c r="C361" s="82"/>
      <c r="D361" s="306"/>
      <c r="E361" s="305"/>
      <c r="F361" s="305"/>
    </row>
    <row r="362" spans="2:6">
      <c r="B362" s="63"/>
      <c r="C362" s="82"/>
      <c r="D362" s="306"/>
      <c r="E362" s="305"/>
      <c r="F362" s="305"/>
    </row>
    <row r="363" spans="2:6">
      <c r="B363" s="63"/>
      <c r="C363" s="82"/>
      <c r="D363" s="306"/>
      <c r="E363" s="305"/>
      <c r="F363" s="305"/>
    </row>
    <row r="364" spans="2:6">
      <c r="B364" s="63"/>
      <c r="C364" s="82"/>
      <c r="D364" s="306"/>
      <c r="E364" s="305"/>
      <c r="F364" s="305"/>
    </row>
    <row r="365" spans="2:6">
      <c r="B365" s="63"/>
      <c r="C365" s="82"/>
      <c r="D365" s="306"/>
      <c r="E365" s="305"/>
      <c r="F365" s="305"/>
    </row>
    <row r="366" spans="2:6">
      <c r="B366" s="63"/>
      <c r="C366" s="82"/>
      <c r="D366" s="306"/>
      <c r="E366" s="305"/>
      <c r="F366" s="305"/>
    </row>
    <row r="367" spans="2:6">
      <c r="B367" s="63"/>
      <c r="C367" s="82"/>
      <c r="D367" s="306"/>
      <c r="E367" s="305"/>
      <c r="F367" s="305"/>
    </row>
    <row r="368" spans="2:6">
      <c r="B368" s="63"/>
      <c r="C368" s="82"/>
      <c r="D368" s="306"/>
      <c r="E368" s="305"/>
      <c r="F368" s="305"/>
    </row>
    <row r="369" spans="2:6">
      <c r="B369" s="63"/>
      <c r="C369" s="82"/>
      <c r="D369" s="306"/>
      <c r="E369" s="305"/>
      <c r="F369" s="305"/>
    </row>
    <row r="370" spans="2:6">
      <c r="B370" s="63"/>
      <c r="C370" s="82"/>
      <c r="D370" s="306"/>
      <c r="E370" s="305"/>
      <c r="F370" s="305"/>
    </row>
    <row r="371" spans="2:6">
      <c r="B371" s="63"/>
      <c r="C371" s="82"/>
      <c r="D371" s="306"/>
      <c r="E371" s="305"/>
      <c r="F371" s="305"/>
    </row>
    <row r="372" spans="2:6">
      <c r="B372" s="63"/>
      <c r="C372" s="82"/>
      <c r="D372" s="306"/>
      <c r="E372" s="305"/>
      <c r="F372" s="305"/>
    </row>
    <row r="373" spans="2:6">
      <c r="B373" s="63"/>
      <c r="C373" s="82"/>
      <c r="D373" s="306"/>
      <c r="E373" s="305"/>
      <c r="F373" s="305"/>
    </row>
    <row r="374" spans="2:6">
      <c r="B374" s="63"/>
      <c r="C374" s="82"/>
      <c r="D374" s="306"/>
      <c r="E374" s="305"/>
      <c r="F374" s="305"/>
    </row>
    <row r="375" spans="2:6">
      <c r="B375" s="63"/>
      <c r="C375" s="82"/>
      <c r="D375" s="306"/>
      <c r="E375" s="305"/>
      <c r="F375" s="305"/>
    </row>
    <row r="376" spans="2:6">
      <c r="B376" s="63"/>
      <c r="C376" s="82"/>
      <c r="D376" s="306"/>
      <c r="E376" s="307"/>
      <c r="F376" s="307"/>
    </row>
    <row r="377" spans="2:6">
      <c r="B377" s="63"/>
      <c r="C377" s="82"/>
      <c r="D377" s="306"/>
      <c r="E377" s="307"/>
      <c r="F377" s="307"/>
    </row>
    <row r="378" spans="2:6">
      <c r="B378" s="63"/>
      <c r="C378" s="82"/>
      <c r="D378" s="306"/>
      <c r="E378" s="307"/>
      <c r="F378" s="307"/>
    </row>
    <row r="379" spans="2:6">
      <c r="B379" s="63"/>
      <c r="C379" s="82"/>
      <c r="D379" s="306"/>
      <c r="E379" s="307"/>
      <c r="F379" s="307"/>
    </row>
    <row r="380" spans="2:6">
      <c r="B380" s="63"/>
      <c r="C380" s="82"/>
      <c r="D380" s="306"/>
      <c r="E380" s="307"/>
      <c r="F380" s="307"/>
    </row>
    <row r="381" spans="2:6">
      <c r="B381" s="63"/>
      <c r="C381" s="82"/>
      <c r="D381" s="306"/>
      <c r="E381" s="307"/>
      <c r="F381" s="307"/>
    </row>
    <row r="382" spans="2:6">
      <c r="B382" s="63"/>
      <c r="C382" s="82"/>
      <c r="D382" s="306"/>
      <c r="E382" s="307"/>
      <c r="F382" s="307"/>
    </row>
    <row r="383" spans="2:6">
      <c r="B383" s="63"/>
      <c r="C383" s="82"/>
      <c r="D383" s="306"/>
      <c r="E383" s="307"/>
      <c r="F383" s="307"/>
    </row>
    <row r="384" spans="2:6">
      <c r="B384" s="63"/>
      <c r="C384" s="82"/>
      <c r="D384" s="306"/>
      <c r="E384" s="307"/>
      <c r="F384" s="307"/>
    </row>
    <row r="385" spans="2:6">
      <c r="B385" s="63"/>
      <c r="C385" s="82"/>
      <c r="D385" s="306"/>
      <c r="E385" s="307"/>
      <c r="F385" s="307"/>
    </row>
    <row r="386" spans="2:6">
      <c r="B386" s="63"/>
      <c r="C386" s="82"/>
      <c r="D386" s="306"/>
      <c r="E386" s="307"/>
      <c r="F386" s="307"/>
    </row>
    <row r="387" spans="2:6">
      <c r="B387" s="63"/>
      <c r="C387" s="82"/>
      <c r="D387" s="306"/>
      <c r="E387" s="307"/>
      <c r="F387" s="307"/>
    </row>
    <row r="388" spans="2:6">
      <c r="B388" s="63"/>
      <c r="C388" s="82"/>
      <c r="D388" s="306"/>
      <c r="E388" s="307"/>
      <c r="F388" s="307"/>
    </row>
    <row r="389" spans="2:6">
      <c r="B389" s="63"/>
      <c r="C389" s="82"/>
      <c r="D389" s="306"/>
      <c r="E389" s="307"/>
      <c r="F389" s="307"/>
    </row>
    <row r="390" spans="2:6">
      <c r="B390" s="63"/>
      <c r="C390" s="82"/>
      <c r="D390" s="306"/>
      <c r="E390" s="307"/>
      <c r="F390" s="307"/>
    </row>
    <row r="391" spans="2:6">
      <c r="B391" s="63"/>
      <c r="C391" s="82"/>
      <c r="D391" s="306"/>
      <c r="E391" s="307"/>
      <c r="F391" s="307"/>
    </row>
    <row r="392" spans="2:6">
      <c r="B392" s="63"/>
      <c r="C392" s="82"/>
      <c r="D392" s="306"/>
      <c r="E392" s="307"/>
      <c r="F392" s="307"/>
    </row>
    <row r="393" spans="2:6">
      <c r="B393" s="63"/>
      <c r="C393" s="82"/>
      <c r="D393" s="306"/>
      <c r="E393" s="307"/>
      <c r="F393" s="307"/>
    </row>
    <row r="394" spans="2:6">
      <c r="B394" s="63"/>
      <c r="C394" s="82"/>
      <c r="D394" s="306"/>
      <c r="E394" s="307"/>
      <c r="F394" s="307"/>
    </row>
    <row r="395" spans="2:6">
      <c r="B395" s="63"/>
      <c r="C395" s="82"/>
      <c r="D395" s="306"/>
      <c r="E395" s="307"/>
      <c r="F395" s="307"/>
    </row>
    <row r="396" spans="2:6">
      <c r="B396" s="63"/>
      <c r="C396" s="82"/>
      <c r="D396" s="306"/>
      <c r="E396" s="307"/>
      <c r="F396" s="307"/>
    </row>
    <row r="397" spans="2:6">
      <c r="B397" s="63"/>
      <c r="C397" s="82"/>
      <c r="D397" s="306"/>
      <c r="E397" s="307"/>
      <c r="F397" s="307"/>
    </row>
    <row r="398" spans="2:6">
      <c r="B398" s="63"/>
      <c r="C398" s="82"/>
      <c r="D398" s="306"/>
      <c r="E398" s="307"/>
      <c r="F398" s="307"/>
    </row>
    <row r="399" spans="2:6">
      <c r="B399" s="63"/>
      <c r="C399" s="82"/>
      <c r="D399" s="306"/>
      <c r="E399" s="307"/>
      <c r="F399" s="307"/>
    </row>
    <row r="400" spans="2:6">
      <c r="B400" s="63"/>
      <c r="C400" s="82"/>
      <c r="D400" s="306"/>
      <c r="E400" s="307"/>
      <c r="F400" s="307"/>
    </row>
    <row r="401" spans="2:6">
      <c r="B401" s="63"/>
      <c r="C401" s="82"/>
      <c r="D401" s="306"/>
      <c r="E401" s="307"/>
      <c r="F401" s="307"/>
    </row>
    <row r="402" spans="2:6">
      <c r="B402" s="63"/>
      <c r="C402" s="82"/>
      <c r="D402" s="306"/>
      <c r="E402" s="307"/>
      <c r="F402" s="307"/>
    </row>
    <row r="403" spans="2:6">
      <c r="B403" s="63"/>
      <c r="C403" s="82"/>
      <c r="D403" s="306"/>
      <c r="E403" s="307"/>
      <c r="F403" s="307"/>
    </row>
    <row r="404" spans="2:6">
      <c r="B404" s="63"/>
      <c r="C404" s="82"/>
      <c r="D404" s="306"/>
      <c r="E404" s="307"/>
      <c r="F404" s="307"/>
    </row>
    <row r="405" spans="2:6">
      <c r="B405" s="63"/>
      <c r="C405" s="82"/>
      <c r="D405" s="306"/>
      <c r="E405" s="307"/>
      <c r="F405" s="307"/>
    </row>
    <row r="406" spans="2:6">
      <c r="B406" s="63"/>
      <c r="C406" s="82"/>
      <c r="D406" s="306"/>
      <c r="E406" s="307"/>
      <c r="F406" s="307"/>
    </row>
    <row r="407" spans="2:6">
      <c r="B407" s="63"/>
      <c r="C407" s="82"/>
      <c r="D407" s="306"/>
      <c r="E407" s="307"/>
      <c r="F407" s="307"/>
    </row>
    <row r="408" spans="2:6">
      <c r="B408" s="63"/>
      <c r="C408" s="82"/>
      <c r="D408" s="306"/>
      <c r="E408" s="307"/>
      <c r="F408" s="307"/>
    </row>
    <row r="409" spans="2:6">
      <c r="B409" s="63"/>
      <c r="C409" s="82"/>
      <c r="D409" s="306"/>
      <c r="E409" s="307"/>
      <c r="F409" s="307"/>
    </row>
    <row r="410" spans="2:6">
      <c r="B410" s="63"/>
      <c r="C410" s="82"/>
      <c r="D410" s="306"/>
      <c r="E410" s="307"/>
      <c r="F410" s="307"/>
    </row>
    <row r="411" spans="2:6">
      <c r="B411" s="63"/>
      <c r="C411" s="82"/>
      <c r="D411" s="306"/>
      <c r="E411" s="307"/>
      <c r="F411" s="307"/>
    </row>
    <row r="412" spans="2:6">
      <c r="B412" s="63"/>
      <c r="C412" s="82"/>
      <c r="D412" s="306"/>
      <c r="E412" s="307"/>
      <c r="F412" s="307"/>
    </row>
    <row r="413" spans="2:6">
      <c r="B413" s="63"/>
      <c r="C413" s="82"/>
      <c r="D413" s="306"/>
      <c r="E413" s="307"/>
      <c r="F413" s="307"/>
    </row>
    <row r="414" spans="2:6">
      <c r="B414" s="63"/>
      <c r="C414" s="82"/>
      <c r="D414" s="306"/>
      <c r="E414" s="307"/>
      <c r="F414" s="307"/>
    </row>
    <row r="415" spans="2:6">
      <c r="B415" s="63"/>
      <c r="C415" s="82"/>
      <c r="D415" s="306"/>
      <c r="E415" s="307"/>
      <c r="F415" s="307"/>
    </row>
    <row r="416" spans="2:6">
      <c r="B416" s="63"/>
      <c r="C416" s="82"/>
      <c r="D416" s="306"/>
      <c r="E416" s="307"/>
      <c r="F416" s="307"/>
    </row>
    <row r="417" spans="2:6">
      <c r="B417" s="63"/>
      <c r="C417" s="82"/>
      <c r="D417" s="306"/>
      <c r="E417" s="307"/>
      <c r="F417" s="307"/>
    </row>
    <row r="418" spans="2:6">
      <c r="B418" s="63"/>
      <c r="C418" s="82"/>
      <c r="D418" s="306"/>
      <c r="E418" s="307"/>
      <c r="F418" s="307"/>
    </row>
    <row r="419" spans="2:6">
      <c r="B419" s="63"/>
      <c r="C419" s="82"/>
      <c r="D419" s="306"/>
      <c r="E419" s="307"/>
      <c r="F419" s="307"/>
    </row>
    <row r="420" spans="2:6">
      <c r="B420" s="63"/>
      <c r="C420" s="82"/>
      <c r="D420" s="306"/>
      <c r="E420" s="307"/>
      <c r="F420" s="307"/>
    </row>
    <row r="421" spans="2:6">
      <c r="B421" s="63"/>
      <c r="C421" s="82"/>
      <c r="D421" s="306"/>
      <c r="E421" s="307"/>
      <c r="F421" s="307"/>
    </row>
    <row r="422" spans="2:6">
      <c r="B422" s="63"/>
      <c r="C422" s="82"/>
      <c r="D422" s="306"/>
      <c r="E422" s="307"/>
      <c r="F422" s="307"/>
    </row>
    <row r="423" spans="2:6">
      <c r="B423" s="63"/>
      <c r="C423" s="82"/>
      <c r="D423" s="306"/>
      <c r="E423" s="307"/>
      <c r="F423" s="307"/>
    </row>
    <row r="424" spans="2:6">
      <c r="B424" s="63"/>
      <c r="C424" s="82"/>
      <c r="D424" s="306"/>
      <c r="E424" s="307"/>
      <c r="F424" s="307"/>
    </row>
    <row r="425" spans="2:6">
      <c r="B425" s="63"/>
      <c r="C425" s="82"/>
      <c r="D425" s="306"/>
      <c r="E425" s="307"/>
      <c r="F425" s="307"/>
    </row>
    <row r="426" spans="2:6">
      <c r="B426" s="63"/>
      <c r="C426" s="82"/>
      <c r="D426" s="306"/>
      <c r="E426" s="307"/>
      <c r="F426" s="307"/>
    </row>
    <row r="427" spans="2:6">
      <c r="B427" s="63"/>
      <c r="C427" s="82"/>
      <c r="D427" s="306"/>
      <c r="E427" s="307"/>
      <c r="F427" s="307"/>
    </row>
    <row r="428" spans="2:6">
      <c r="B428" s="63"/>
      <c r="C428" s="82"/>
      <c r="D428" s="306"/>
      <c r="E428" s="307"/>
      <c r="F428" s="307"/>
    </row>
    <row r="429" spans="2:6">
      <c r="B429" s="63"/>
      <c r="C429" s="82"/>
      <c r="D429" s="306"/>
      <c r="E429" s="307"/>
      <c r="F429" s="307"/>
    </row>
    <row r="430" spans="2:6">
      <c r="B430" s="63"/>
      <c r="C430" s="82"/>
      <c r="D430" s="306"/>
      <c r="E430" s="307"/>
      <c r="F430" s="307"/>
    </row>
    <row r="431" spans="2:6">
      <c r="B431" s="63"/>
      <c r="C431" s="82"/>
      <c r="D431" s="306"/>
      <c r="E431" s="307"/>
      <c r="F431" s="307"/>
    </row>
    <row r="432" spans="2:6">
      <c r="B432" s="63"/>
      <c r="C432" s="82"/>
      <c r="D432" s="306"/>
      <c r="E432" s="307"/>
      <c r="F432" s="307"/>
    </row>
    <row r="433" spans="2:6">
      <c r="B433" s="63"/>
      <c r="C433" s="82"/>
      <c r="D433" s="306"/>
      <c r="E433" s="307"/>
      <c r="F433" s="307"/>
    </row>
    <row r="434" spans="2:6">
      <c r="B434" s="63"/>
      <c r="C434" s="82"/>
      <c r="D434" s="306"/>
      <c r="E434" s="307"/>
      <c r="F434" s="307"/>
    </row>
    <row r="435" spans="2:6">
      <c r="B435" s="63"/>
      <c r="C435" s="82"/>
      <c r="D435" s="306"/>
      <c r="E435" s="307"/>
      <c r="F435" s="307"/>
    </row>
    <row r="436" spans="2:6">
      <c r="B436" s="63"/>
      <c r="C436" s="82"/>
      <c r="D436" s="306"/>
      <c r="E436" s="307"/>
      <c r="F436" s="307"/>
    </row>
    <row r="437" spans="2:6">
      <c r="B437" s="63"/>
      <c r="C437" s="82"/>
      <c r="D437" s="306"/>
      <c r="E437" s="307"/>
      <c r="F437" s="307"/>
    </row>
    <row r="438" spans="2:6">
      <c r="B438" s="63"/>
      <c r="C438" s="82"/>
      <c r="D438" s="306"/>
      <c r="E438" s="307"/>
      <c r="F438" s="307"/>
    </row>
    <row r="439" spans="2:6">
      <c r="B439" s="63"/>
      <c r="C439" s="82"/>
      <c r="D439" s="306"/>
      <c r="E439" s="307"/>
      <c r="F439" s="307"/>
    </row>
    <row r="440" spans="2:6">
      <c r="B440" s="63"/>
      <c r="C440" s="82"/>
      <c r="D440" s="306"/>
      <c r="E440" s="307"/>
      <c r="F440" s="307"/>
    </row>
    <row r="441" spans="2:6">
      <c r="B441" s="63"/>
      <c r="C441" s="82"/>
      <c r="D441" s="306"/>
      <c r="E441" s="307"/>
      <c r="F441" s="307"/>
    </row>
    <row r="442" spans="2:6">
      <c r="B442" s="63"/>
      <c r="C442" s="82"/>
      <c r="D442" s="306"/>
      <c r="E442" s="307"/>
      <c r="F442" s="307"/>
    </row>
    <row r="443" spans="2:6">
      <c r="B443" s="63"/>
      <c r="C443" s="82"/>
      <c r="D443" s="306"/>
      <c r="E443" s="307"/>
      <c r="F443" s="307"/>
    </row>
    <row r="444" spans="2:6">
      <c r="B444" s="63"/>
      <c r="C444" s="82"/>
      <c r="D444" s="306"/>
      <c r="E444" s="307"/>
      <c r="F444" s="307"/>
    </row>
    <row r="445" spans="2:6">
      <c r="B445" s="63"/>
      <c r="C445" s="82"/>
      <c r="D445" s="306"/>
      <c r="E445" s="307"/>
      <c r="F445" s="307"/>
    </row>
    <row r="446" spans="2:6">
      <c r="B446" s="63"/>
      <c r="C446" s="82"/>
      <c r="D446" s="306"/>
      <c r="E446" s="307"/>
      <c r="F446" s="307"/>
    </row>
    <row r="447" spans="2:6">
      <c r="B447" s="63"/>
      <c r="C447" s="82"/>
      <c r="D447" s="306"/>
      <c r="E447" s="307"/>
      <c r="F447" s="307"/>
    </row>
    <row r="448" spans="2:6">
      <c r="B448" s="63"/>
      <c r="C448" s="82"/>
      <c r="D448" s="306"/>
      <c r="E448" s="307"/>
      <c r="F448" s="307"/>
    </row>
    <row r="449" spans="2:6">
      <c r="B449" s="63"/>
      <c r="C449" s="82"/>
      <c r="D449" s="306"/>
      <c r="E449" s="307"/>
      <c r="F449" s="307"/>
    </row>
    <row r="450" spans="2:6">
      <c r="B450" s="63"/>
      <c r="C450" s="82"/>
      <c r="D450" s="306"/>
      <c r="E450" s="307"/>
      <c r="F450" s="307"/>
    </row>
    <row r="451" spans="2:6">
      <c r="B451" s="63"/>
      <c r="C451" s="82"/>
      <c r="D451" s="306"/>
      <c r="E451" s="307"/>
      <c r="F451" s="307"/>
    </row>
    <row r="452" spans="2:6">
      <c r="B452" s="63"/>
      <c r="C452" s="82"/>
      <c r="D452" s="306"/>
      <c r="E452" s="307"/>
      <c r="F452" s="307"/>
    </row>
    <row r="453" spans="2:6">
      <c r="B453" s="63"/>
      <c r="C453" s="82"/>
      <c r="D453" s="306"/>
      <c r="E453" s="307"/>
      <c r="F453" s="307"/>
    </row>
    <row r="454" spans="2:6">
      <c r="B454" s="63"/>
      <c r="C454" s="82"/>
      <c r="D454" s="306"/>
      <c r="E454" s="307"/>
      <c r="F454" s="307"/>
    </row>
    <row r="455" spans="2:6">
      <c r="B455" s="63"/>
      <c r="C455" s="82"/>
      <c r="D455" s="306"/>
      <c r="E455" s="307"/>
      <c r="F455" s="307"/>
    </row>
    <row r="456" spans="2:6">
      <c r="B456" s="63"/>
      <c r="C456" s="82"/>
      <c r="D456" s="306"/>
      <c r="E456" s="307"/>
      <c r="F456" s="307"/>
    </row>
    <row r="457" spans="2:6">
      <c r="B457" s="63"/>
      <c r="C457" s="82"/>
      <c r="D457" s="306"/>
      <c r="E457" s="307"/>
      <c r="F457" s="307"/>
    </row>
    <row r="458" spans="2:6">
      <c r="B458" s="63"/>
      <c r="C458" s="82"/>
      <c r="D458" s="306"/>
      <c r="E458" s="307"/>
      <c r="F458" s="307"/>
    </row>
    <row r="459" spans="2:6">
      <c r="B459" s="63"/>
      <c r="C459" s="82"/>
      <c r="D459" s="306"/>
      <c r="E459" s="307"/>
      <c r="F459" s="307"/>
    </row>
    <row r="460" spans="2:6">
      <c r="B460" s="63"/>
      <c r="C460" s="82"/>
      <c r="D460" s="306"/>
      <c r="E460" s="307"/>
      <c r="F460" s="307"/>
    </row>
    <row r="461" spans="2:6">
      <c r="B461" s="63"/>
      <c r="C461" s="82"/>
      <c r="D461" s="306"/>
      <c r="E461" s="307"/>
      <c r="F461" s="307"/>
    </row>
    <row r="462" spans="2:6">
      <c r="B462" s="63"/>
      <c r="C462" s="82"/>
      <c r="D462" s="306"/>
      <c r="E462" s="307"/>
      <c r="F462" s="307"/>
    </row>
    <row r="463" spans="2:6">
      <c r="B463" s="63"/>
      <c r="C463" s="82"/>
      <c r="D463" s="306"/>
      <c r="E463" s="307"/>
      <c r="F463" s="307"/>
    </row>
    <row r="464" spans="2:6">
      <c r="B464" s="63"/>
      <c r="C464" s="82"/>
      <c r="D464" s="306"/>
      <c r="E464" s="307"/>
      <c r="F464" s="307"/>
    </row>
    <row r="465" spans="2:6">
      <c r="B465" s="63"/>
      <c r="C465" s="82"/>
      <c r="D465" s="306"/>
      <c r="E465" s="307"/>
      <c r="F465" s="307"/>
    </row>
    <row r="466" spans="2:6">
      <c r="B466" s="63"/>
      <c r="C466" s="82"/>
      <c r="D466" s="306"/>
      <c r="E466" s="307"/>
      <c r="F466" s="307"/>
    </row>
    <row r="467" spans="2:6">
      <c r="B467" s="63"/>
      <c r="C467" s="82"/>
      <c r="D467" s="306"/>
      <c r="E467" s="307"/>
      <c r="F467" s="307"/>
    </row>
    <row r="468" spans="2:6">
      <c r="B468" s="63"/>
      <c r="C468" s="82"/>
      <c r="D468" s="306"/>
      <c r="E468" s="307"/>
      <c r="F468" s="307"/>
    </row>
    <row r="469" spans="2:6">
      <c r="B469" s="63"/>
      <c r="C469" s="82"/>
      <c r="D469" s="306"/>
      <c r="E469" s="307"/>
      <c r="F469" s="307"/>
    </row>
    <row r="470" spans="2:6">
      <c r="B470" s="63"/>
      <c r="C470" s="82"/>
      <c r="D470" s="306"/>
      <c r="E470" s="307"/>
      <c r="F470" s="307"/>
    </row>
    <row r="471" spans="2:6">
      <c r="B471" s="63"/>
      <c r="C471" s="82"/>
      <c r="D471" s="306"/>
      <c r="E471" s="307"/>
      <c r="F471" s="307"/>
    </row>
    <row r="472" spans="2:6">
      <c r="B472" s="63"/>
      <c r="C472" s="82"/>
      <c r="D472" s="306"/>
      <c r="E472" s="307"/>
      <c r="F472" s="307"/>
    </row>
    <row r="473" spans="2:6">
      <c r="B473" s="63"/>
      <c r="C473" s="82"/>
      <c r="D473" s="306"/>
      <c r="E473" s="307"/>
      <c r="F473" s="307"/>
    </row>
    <row r="474" spans="2:6">
      <c r="B474" s="63"/>
      <c r="C474" s="82"/>
      <c r="D474" s="306"/>
      <c r="E474" s="307"/>
      <c r="F474" s="307"/>
    </row>
    <row r="475" spans="2:6">
      <c r="B475" s="63"/>
      <c r="C475" s="82"/>
      <c r="D475" s="306"/>
      <c r="E475" s="307"/>
      <c r="F475" s="307"/>
    </row>
    <row r="476" spans="2:6">
      <c r="B476" s="63"/>
      <c r="C476" s="82"/>
      <c r="D476" s="306"/>
      <c r="E476" s="307"/>
      <c r="F476" s="307"/>
    </row>
    <row r="477" spans="2:6">
      <c r="B477" s="63"/>
      <c r="C477" s="82"/>
      <c r="D477" s="306"/>
      <c r="E477" s="307"/>
      <c r="F477" s="307"/>
    </row>
    <row r="478" spans="2:6">
      <c r="B478" s="63"/>
      <c r="C478" s="82"/>
      <c r="D478" s="306"/>
      <c r="E478" s="307"/>
      <c r="F478" s="307"/>
    </row>
    <row r="479" spans="2:6">
      <c r="B479" s="63"/>
      <c r="C479" s="82"/>
      <c r="D479" s="306"/>
      <c r="E479" s="307"/>
      <c r="F479" s="307"/>
    </row>
    <row r="480" spans="2:6">
      <c r="B480" s="63"/>
      <c r="C480" s="82"/>
      <c r="D480" s="306"/>
      <c r="E480" s="307"/>
      <c r="F480" s="307"/>
    </row>
    <row r="481" spans="2:6">
      <c r="B481" s="63"/>
      <c r="C481" s="82"/>
      <c r="D481" s="306"/>
      <c r="E481" s="307"/>
      <c r="F481" s="307"/>
    </row>
    <row r="482" spans="2:6">
      <c r="B482" s="63"/>
      <c r="C482" s="82"/>
      <c r="D482" s="306"/>
      <c r="E482" s="307"/>
      <c r="F482" s="307"/>
    </row>
    <row r="483" spans="2:6">
      <c r="B483" s="63"/>
      <c r="C483" s="82"/>
      <c r="D483" s="306"/>
      <c r="E483" s="307"/>
      <c r="F483" s="307"/>
    </row>
    <row r="484" spans="2:6">
      <c r="B484" s="63"/>
      <c r="C484" s="82"/>
      <c r="D484" s="306"/>
      <c r="E484" s="307"/>
      <c r="F484" s="307"/>
    </row>
    <row r="485" spans="2:6">
      <c r="B485" s="63"/>
      <c r="C485" s="82"/>
      <c r="D485" s="306"/>
      <c r="E485" s="307"/>
      <c r="F485" s="307"/>
    </row>
    <row r="486" spans="2:6">
      <c r="B486" s="63"/>
      <c r="C486" s="82"/>
      <c r="D486" s="306"/>
      <c r="E486" s="307"/>
      <c r="F486" s="307"/>
    </row>
    <row r="487" spans="2:6">
      <c r="B487" s="63"/>
      <c r="C487" s="82"/>
      <c r="D487" s="306"/>
      <c r="E487" s="307"/>
      <c r="F487" s="307"/>
    </row>
    <row r="488" spans="2:6">
      <c r="B488" s="63"/>
      <c r="C488" s="82"/>
      <c r="D488" s="306"/>
      <c r="E488" s="307"/>
      <c r="F488" s="307"/>
    </row>
    <row r="489" spans="2:6">
      <c r="B489" s="63"/>
      <c r="C489" s="82"/>
      <c r="D489" s="306"/>
      <c r="E489" s="307"/>
      <c r="F489" s="307"/>
    </row>
    <row r="490" spans="2:6">
      <c r="B490" s="63"/>
      <c r="C490" s="82"/>
      <c r="D490" s="306"/>
      <c r="E490" s="307"/>
      <c r="F490" s="307"/>
    </row>
    <row r="491" spans="2:6">
      <c r="B491" s="63"/>
      <c r="C491" s="82"/>
      <c r="D491" s="306"/>
      <c r="E491" s="307"/>
      <c r="F491" s="307"/>
    </row>
    <row r="492" spans="2:6">
      <c r="B492" s="63"/>
      <c r="C492" s="82"/>
      <c r="D492" s="306"/>
      <c r="E492" s="307"/>
      <c r="F492" s="307"/>
    </row>
    <row r="493" spans="2:6">
      <c r="B493" s="63"/>
      <c r="C493" s="82"/>
      <c r="D493" s="306"/>
      <c r="E493" s="307"/>
      <c r="F493" s="307"/>
    </row>
    <row r="494" spans="2:6">
      <c r="B494" s="63"/>
      <c r="C494" s="82"/>
      <c r="D494" s="306"/>
      <c r="E494" s="307"/>
      <c r="F494" s="307"/>
    </row>
    <row r="495" spans="2:6">
      <c r="B495" s="63"/>
      <c r="C495" s="82"/>
      <c r="D495" s="306"/>
      <c r="E495" s="307"/>
      <c r="F495" s="307"/>
    </row>
    <row r="496" spans="2:6">
      <c r="B496" s="63"/>
      <c r="C496" s="82"/>
      <c r="D496" s="306"/>
      <c r="E496" s="307"/>
      <c r="F496" s="307"/>
    </row>
    <row r="497" spans="2:6">
      <c r="B497" s="63"/>
      <c r="C497" s="82"/>
      <c r="D497" s="306"/>
      <c r="E497" s="307"/>
      <c r="F497" s="307"/>
    </row>
    <row r="498" spans="2:6">
      <c r="B498" s="63"/>
      <c r="C498" s="82"/>
      <c r="D498" s="306"/>
      <c r="E498" s="307"/>
      <c r="F498" s="307"/>
    </row>
    <row r="499" spans="2:6">
      <c r="B499" s="63"/>
      <c r="C499" s="82"/>
      <c r="D499" s="306"/>
      <c r="E499" s="307"/>
      <c r="F499" s="307"/>
    </row>
    <row r="500" spans="2:6">
      <c r="B500" s="63"/>
      <c r="C500" s="82"/>
      <c r="D500" s="306"/>
      <c r="E500" s="307"/>
      <c r="F500" s="307"/>
    </row>
    <row r="501" spans="2:6">
      <c r="B501" s="63"/>
      <c r="C501" s="82"/>
      <c r="D501" s="306"/>
      <c r="E501" s="307"/>
      <c r="F501" s="307"/>
    </row>
    <row r="502" spans="2:6">
      <c r="B502" s="63"/>
      <c r="C502" s="82"/>
      <c r="D502" s="306"/>
      <c r="E502" s="307"/>
      <c r="F502" s="307"/>
    </row>
    <row r="503" spans="2:6">
      <c r="B503" s="63"/>
      <c r="C503" s="82"/>
      <c r="D503" s="306"/>
      <c r="E503" s="307"/>
      <c r="F503" s="307"/>
    </row>
    <row r="504" spans="2:6">
      <c r="B504" s="63"/>
      <c r="C504" s="82"/>
      <c r="D504" s="306"/>
      <c r="E504" s="307"/>
      <c r="F504" s="307"/>
    </row>
    <row r="505" spans="2:6">
      <c r="B505" s="63"/>
      <c r="C505" s="82"/>
      <c r="D505" s="306"/>
      <c r="E505" s="307"/>
      <c r="F505" s="307"/>
    </row>
    <row r="506" spans="2:6">
      <c r="B506" s="63"/>
      <c r="C506" s="82"/>
      <c r="D506" s="306"/>
      <c r="E506" s="307"/>
      <c r="F506" s="307"/>
    </row>
    <row r="507" spans="2:6">
      <c r="B507" s="63"/>
      <c r="C507" s="82"/>
      <c r="D507" s="306"/>
      <c r="E507" s="307"/>
      <c r="F507" s="307"/>
    </row>
    <row r="508" spans="2:6">
      <c r="B508" s="63"/>
      <c r="C508" s="82"/>
      <c r="D508" s="306"/>
      <c r="E508" s="307"/>
      <c r="F508" s="307"/>
    </row>
    <row r="509" spans="2:6">
      <c r="B509" s="63"/>
      <c r="C509" s="82"/>
      <c r="D509" s="306"/>
      <c r="E509" s="307"/>
      <c r="F509" s="307"/>
    </row>
    <row r="510" spans="2:6">
      <c r="B510" s="63"/>
      <c r="C510" s="82"/>
      <c r="D510" s="306"/>
      <c r="E510" s="307"/>
      <c r="F510" s="307"/>
    </row>
    <row r="511" spans="2:6">
      <c r="B511" s="63"/>
      <c r="C511" s="82"/>
      <c r="D511" s="306"/>
      <c r="E511" s="307"/>
      <c r="F511" s="307"/>
    </row>
    <row r="512" spans="2:6">
      <c r="B512" s="63"/>
      <c r="C512" s="82"/>
      <c r="D512" s="306"/>
      <c r="E512" s="307"/>
      <c r="F512" s="307"/>
    </row>
    <row r="513" spans="2:6">
      <c r="B513" s="63"/>
      <c r="C513" s="82"/>
      <c r="D513" s="306"/>
      <c r="E513" s="307"/>
      <c r="F513" s="307"/>
    </row>
    <row r="514" spans="2:6">
      <c r="B514" s="63"/>
      <c r="C514" s="82"/>
      <c r="D514" s="306"/>
      <c r="E514" s="307"/>
      <c r="F514" s="307"/>
    </row>
    <row r="515" spans="2:6">
      <c r="B515" s="63"/>
      <c r="C515" s="82"/>
      <c r="D515" s="306"/>
      <c r="E515" s="307"/>
      <c r="F515" s="307"/>
    </row>
    <row r="516" spans="2:6">
      <c r="B516" s="63"/>
      <c r="C516" s="82"/>
      <c r="D516" s="306"/>
      <c r="E516" s="307"/>
      <c r="F516" s="307"/>
    </row>
    <row r="517" spans="2:6">
      <c r="B517" s="63"/>
      <c r="C517" s="82"/>
      <c r="D517" s="306"/>
      <c r="E517" s="307"/>
      <c r="F517" s="307"/>
    </row>
    <row r="518" spans="2:6">
      <c r="B518" s="63"/>
      <c r="C518" s="82"/>
      <c r="D518" s="306"/>
      <c r="E518" s="307"/>
      <c r="F518" s="307"/>
    </row>
    <row r="519" spans="2:6">
      <c r="B519" s="63"/>
      <c r="C519" s="82"/>
      <c r="D519" s="306"/>
      <c r="E519" s="307"/>
      <c r="F519" s="307"/>
    </row>
    <row r="520" spans="2:6">
      <c r="B520" s="63"/>
      <c r="C520" s="82"/>
      <c r="D520" s="306"/>
      <c r="E520" s="307"/>
      <c r="F520" s="307"/>
    </row>
    <row r="521" spans="2:6">
      <c r="B521" s="63"/>
      <c r="C521" s="82"/>
      <c r="D521" s="306"/>
      <c r="E521" s="307"/>
      <c r="F521" s="307"/>
    </row>
    <row r="522" spans="2:6">
      <c r="B522" s="63"/>
      <c r="C522" s="82"/>
      <c r="D522" s="306"/>
      <c r="E522" s="307"/>
      <c r="F522" s="307"/>
    </row>
    <row r="523" spans="2:6">
      <c r="B523" s="63"/>
      <c r="C523" s="82"/>
      <c r="D523" s="306"/>
      <c r="E523" s="307"/>
      <c r="F523" s="307"/>
    </row>
    <row r="524" spans="2:6">
      <c r="B524" s="63"/>
      <c r="C524" s="82"/>
      <c r="D524" s="306"/>
      <c r="E524" s="307"/>
      <c r="F524" s="307"/>
    </row>
    <row r="525" spans="2:6">
      <c r="B525" s="63"/>
      <c r="C525" s="82"/>
      <c r="D525" s="306"/>
      <c r="E525" s="307"/>
      <c r="F525" s="307"/>
    </row>
    <row r="526" spans="2:6">
      <c r="B526" s="63"/>
      <c r="C526" s="82"/>
      <c r="D526" s="306"/>
      <c r="E526" s="307"/>
      <c r="F526" s="307"/>
    </row>
    <row r="527" spans="2:6">
      <c r="B527" s="63"/>
      <c r="C527" s="82"/>
      <c r="D527" s="306"/>
      <c r="E527" s="307"/>
      <c r="F527" s="307"/>
    </row>
    <row r="528" spans="2:6">
      <c r="B528" s="63"/>
      <c r="C528" s="82"/>
      <c r="D528" s="306"/>
      <c r="E528" s="307"/>
      <c r="F528" s="307"/>
    </row>
    <row r="529" spans="2:6">
      <c r="B529" s="63"/>
      <c r="C529" s="82"/>
      <c r="D529" s="306"/>
      <c r="E529" s="307"/>
      <c r="F529" s="307"/>
    </row>
    <row r="530" spans="2:6">
      <c r="B530" s="63"/>
      <c r="C530" s="82"/>
      <c r="D530" s="306"/>
      <c r="E530" s="307"/>
      <c r="F530" s="307"/>
    </row>
    <row r="531" spans="2:6">
      <c r="B531" s="63"/>
      <c r="C531" s="82"/>
      <c r="D531" s="306"/>
      <c r="E531" s="307"/>
      <c r="F531" s="307"/>
    </row>
    <row r="532" spans="2:6">
      <c r="B532" s="63"/>
      <c r="C532" s="82"/>
      <c r="D532" s="306"/>
      <c r="E532" s="307"/>
      <c r="F532" s="307"/>
    </row>
    <row r="533" spans="2:6">
      <c r="B533" s="63"/>
      <c r="C533" s="82"/>
      <c r="D533" s="306"/>
      <c r="E533" s="307"/>
      <c r="F533" s="307"/>
    </row>
    <row r="534" spans="2:6">
      <c r="B534" s="63"/>
      <c r="C534" s="82"/>
      <c r="D534" s="306"/>
      <c r="E534" s="307"/>
      <c r="F534" s="307"/>
    </row>
    <row r="535" spans="2:6">
      <c r="B535" s="63"/>
      <c r="C535" s="82"/>
      <c r="D535" s="306"/>
      <c r="E535" s="307"/>
      <c r="F535" s="307"/>
    </row>
    <row r="536" spans="2:6">
      <c r="B536" s="63"/>
      <c r="C536" s="82"/>
      <c r="D536" s="306"/>
      <c r="E536" s="307"/>
      <c r="F536" s="307"/>
    </row>
    <row r="537" spans="2:6">
      <c r="B537" s="63"/>
      <c r="C537" s="82"/>
      <c r="D537" s="306"/>
      <c r="E537" s="307"/>
      <c r="F537" s="307"/>
    </row>
    <row r="538" spans="2:6">
      <c r="B538" s="63"/>
      <c r="C538" s="82"/>
      <c r="D538" s="306"/>
      <c r="E538" s="307"/>
      <c r="F538" s="307"/>
    </row>
    <row r="539" spans="2:6">
      <c r="B539" s="63"/>
      <c r="C539" s="82"/>
      <c r="D539" s="306"/>
      <c r="E539" s="307"/>
      <c r="F539" s="307"/>
    </row>
    <row r="540" spans="2:6">
      <c r="B540" s="63"/>
      <c r="C540" s="82"/>
      <c r="D540" s="306"/>
      <c r="E540" s="307"/>
      <c r="F540" s="307"/>
    </row>
    <row r="541" spans="2:6">
      <c r="B541" s="63"/>
      <c r="C541" s="82"/>
      <c r="D541" s="306"/>
      <c r="E541" s="307"/>
      <c r="F541" s="307"/>
    </row>
    <row r="542" spans="2:6">
      <c r="B542" s="63"/>
      <c r="C542" s="82"/>
      <c r="D542" s="306"/>
      <c r="E542" s="307"/>
      <c r="F542" s="307"/>
    </row>
    <row r="543" spans="2:6">
      <c r="B543" s="63"/>
      <c r="C543" s="82"/>
      <c r="D543" s="306"/>
      <c r="E543" s="307"/>
      <c r="F543" s="307"/>
    </row>
    <row r="544" spans="2:6">
      <c r="B544" s="63"/>
      <c r="C544" s="82"/>
      <c r="D544" s="306"/>
      <c r="E544" s="307"/>
      <c r="F544" s="307"/>
    </row>
    <row r="545" spans="2:6">
      <c r="B545" s="63"/>
      <c r="C545" s="82"/>
      <c r="D545" s="306"/>
      <c r="E545" s="307"/>
      <c r="F545" s="307"/>
    </row>
    <row r="546" spans="2:6">
      <c r="B546" s="63"/>
      <c r="C546" s="82"/>
      <c r="D546" s="306"/>
      <c r="E546" s="307"/>
      <c r="F546" s="307"/>
    </row>
    <row r="547" spans="2:6">
      <c r="B547" s="63"/>
      <c r="C547" s="82"/>
      <c r="D547" s="306"/>
      <c r="E547" s="307"/>
      <c r="F547" s="307"/>
    </row>
    <row r="548" spans="2:6">
      <c r="B548" s="63"/>
      <c r="C548" s="82"/>
      <c r="D548" s="306"/>
      <c r="E548" s="307"/>
      <c r="F548" s="307"/>
    </row>
    <row r="549" spans="2:6">
      <c r="B549" s="63"/>
      <c r="C549" s="82"/>
      <c r="D549" s="306"/>
      <c r="E549" s="307"/>
      <c r="F549" s="307"/>
    </row>
    <row r="550" spans="2:6">
      <c r="B550" s="63"/>
      <c r="C550" s="82"/>
      <c r="D550" s="306"/>
      <c r="E550" s="307"/>
      <c r="F550" s="307"/>
    </row>
    <row r="551" spans="2:6">
      <c r="B551" s="63"/>
      <c r="C551" s="82"/>
      <c r="D551" s="306"/>
      <c r="E551" s="307"/>
      <c r="F551" s="307"/>
    </row>
    <row r="552" spans="2:6">
      <c r="B552" s="63"/>
      <c r="C552" s="82"/>
      <c r="D552" s="306"/>
      <c r="E552" s="307"/>
      <c r="F552" s="307"/>
    </row>
    <row r="553" spans="2:6">
      <c r="B553" s="63"/>
      <c r="C553" s="82"/>
      <c r="D553" s="306"/>
      <c r="E553" s="307"/>
      <c r="F553" s="307"/>
    </row>
    <row r="554" spans="2:6">
      <c r="B554" s="63"/>
      <c r="C554" s="82"/>
      <c r="D554" s="306"/>
      <c r="E554" s="307"/>
      <c r="F554" s="307"/>
    </row>
    <row r="555" spans="2:6">
      <c r="B555" s="63"/>
      <c r="C555" s="82"/>
      <c r="D555" s="306"/>
      <c r="E555" s="307"/>
      <c r="F555" s="307"/>
    </row>
    <row r="556" spans="2:6">
      <c r="B556" s="63"/>
      <c r="C556" s="82"/>
      <c r="D556" s="306"/>
      <c r="E556" s="307"/>
      <c r="F556" s="307"/>
    </row>
    <row r="557" spans="2:6">
      <c r="B557" s="63"/>
      <c r="C557" s="82"/>
      <c r="D557" s="306"/>
      <c r="E557" s="307"/>
      <c r="F557" s="307"/>
    </row>
    <row r="558" spans="2:6">
      <c r="B558" s="63"/>
      <c r="C558" s="82"/>
      <c r="D558" s="306"/>
      <c r="E558" s="307"/>
      <c r="F558" s="307"/>
    </row>
    <row r="559" spans="2:6">
      <c r="B559" s="63"/>
      <c r="C559" s="82"/>
      <c r="D559" s="306"/>
      <c r="E559" s="307"/>
      <c r="F559" s="307"/>
    </row>
    <row r="560" spans="2:6">
      <c r="B560" s="63"/>
      <c r="C560" s="82"/>
      <c r="D560" s="306"/>
      <c r="E560" s="307"/>
      <c r="F560" s="307"/>
    </row>
    <row r="561" spans="2:6">
      <c r="B561" s="63"/>
      <c r="C561" s="82"/>
      <c r="D561" s="306"/>
      <c r="E561" s="307"/>
      <c r="F561" s="307"/>
    </row>
    <row r="562" spans="2:6">
      <c r="B562" s="63"/>
      <c r="C562" s="82"/>
      <c r="D562" s="306"/>
      <c r="E562" s="307"/>
      <c r="F562" s="307"/>
    </row>
    <row r="563" spans="2:6">
      <c r="B563" s="63"/>
      <c r="C563" s="82"/>
      <c r="D563" s="306"/>
      <c r="E563" s="307"/>
      <c r="F563" s="307"/>
    </row>
    <row r="564" spans="2:6">
      <c r="B564" s="63"/>
      <c r="C564" s="82"/>
      <c r="D564" s="306"/>
      <c r="E564" s="307"/>
      <c r="F564" s="307"/>
    </row>
    <row r="565" spans="2:6">
      <c r="B565" s="63"/>
      <c r="C565" s="82"/>
      <c r="D565" s="306"/>
      <c r="E565" s="307"/>
      <c r="F565" s="307"/>
    </row>
    <row r="566" spans="2:6">
      <c r="B566" s="63"/>
      <c r="C566" s="82"/>
      <c r="D566" s="306"/>
      <c r="E566" s="307"/>
      <c r="F566" s="307"/>
    </row>
    <row r="567" spans="2:6">
      <c r="B567" s="63"/>
      <c r="C567" s="82"/>
      <c r="D567" s="306"/>
      <c r="E567" s="307"/>
      <c r="F567" s="307"/>
    </row>
    <row r="568" spans="2:6">
      <c r="B568" s="63"/>
      <c r="C568" s="82"/>
      <c r="D568" s="306"/>
      <c r="E568" s="307"/>
      <c r="F568" s="307"/>
    </row>
    <row r="569" spans="2:6">
      <c r="B569" s="63"/>
      <c r="C569" s="82"/>
      <c r="D569" s="306"/>
      <c r="E569" s="307"/>
      <c r="F569" s="307"/>
    </row>
    <row r="570" spans="2:6">
      <c r="B570" s="63"/>
      <c r="C570" s="82"/>
      <c r="D570" s="306"/>
      <c r="E570" s="307"/>
      <c r="F570" s="307"/>
    </row>
    <row r="571" spans="2:6">
      <c r="B571" s="63"/>
      <c r="C571" s="82"/>
      <c r="D571" s="306"/>
      <c r="E571" s="307"/>
      <c r="F571" s="307"/>
    </row>
    <row r="572" spans="2:6">
      <c r="B572" s="63"/>
      <c r="C572" s="82"/>
      <c r="D572" s="306"/>
      <c r="E572" s="307"/>
      <c r="F572" s="307"/>
    </row>
    <row r="573" spans="2:6">
      <c r="B573" s="63"/>
      <c r="C573" s="82"/>
      <c r="D573" s="306"/>
      <c r="E573" s="307"/>
      <c r="F573" s="307"/>
    </row>
    <row r="574" spans="2:6">
      <c r="B574" s="63"/>
      <c r="C574" s="82"/>
      <c r="D574" s="306"/>
      <c r="E574" s="307"/>
      <c r="F574" s="307"/>
    </row>
    <row r="575" spans="2:6">
      <c r="B575" s="63"/>
      <c r="C575" s="82"/>
      <c r="D575" s="306"/>
      <c r="E575" s="307"/>
      <c r="F575" s="307"/>
    </row>
    <row r="576" spans="2:6">
      <c r="B576" s="63"/>
      <c r="C576" s="82"/>
      <c r="D576" s="306"/>
      <c r="E576" s="307"/>
      <c r="F576" s="307"/>
    </row>
    <row r="577" spans="2:6">
      <c r="B577" s="63"/>
      <c r="C577" s="82"/>
      <c r="D577" s="306"/>
      <c r="E577" s="307"/>
      <c r="F577" s="307"/>
    </row>
    <row r="578" spans="2:6">
      <c r="B578" s="63"/>
      <c r="C578" s="82"/>
      <c r="D578" s="306"/>
      <c r="E578" s="307"/>
      <c r="F578" s="307"/>
    </row>
    <row r="579" spans="2:6">
      <c r="B579" s="63"/>
      <c r="C579" s="82"/>
      <c r="D579" s="306"/>
      <c r="E579" s="307"/>
      <c r="F579" s="307"/>
    </row>
    <row r="580" spans="2:6">
      <c r="B580" s="63"/>
      <c r="C580" s="82"/>
      <c r="D580" s="306"/>
      <c r="E580" s="307"/>
      <c r="F580" s="307"/>
    </row>
    <row r="581" spans="2:6">
      <c r="B581" s="63"/>
      <c r="C581" s="82"/>
      <c r="D581" s="306"/>
      <c r="E581" s="307"/>
      <c r="F581" s="307"/>
    </row>
    <row r="582" spans="2:6">
      <c r="B582" s="63"/>
      <c r="C582" s="82"/>
      <c r="D582" s="306"/>
      <c r="E582" s="307"/>
      <c r="F582" s="307"/>
    </row>
    <row r="583" spans="2:6">
      <c r="B583" s="63"/>
      <c r="C583" s="82"/>
      <c r="D583" s="306"/>
      <c r="E583" s="307"/>
      <c r="F583" s="307"/>
    </row>
    <row r="584" spans="2:6">
      <c r="B584" s="63"/>
      <c r="C584" s="82"/>
      <c r="D584" s="306"/>
      <c r="E584" s="307"/>
      <c r="F584" s="307"/>
    </row>
    <row r="585" spans="2:6">
      <c r="B585" s="63"/>
      <c r="C585" s="82"/>
      <c r="D585" s="306"/>
      <c r="E585" s="307"/>
      <c r="F585" s="307"/>
    </row>
    <row r="586" spans="2:6">
      <c r="B586" s="63"/>
      <c r="C586" s="82"/>
      <c r="D586" s="306"/>
      <c r="E586" s="307"/>
      <c r="F586" s="307"/>
    </row>
    <row r="587" spans="2:6">
      <c r="B587" s="63"/>
      <c r="C587" s="82"/>
      <c r="D587" s="306"/>
      <c r="E587" s="307"/>
      <c r="F587" s="307"/>
    </row>
    <row r="588" spans="2:6">
      <c r="B588" s="63"/>
      <c r="C588" s="82"/>
      <c r="D588" s="306"/>
      <c r="E588" s="307"/>
      <c r="F588" s="307"/>
    </row>
    <row r="589" spans="2:6">
      <c r="B589" s="63"/>
      <c r="C589" s="82"/>
      <c r="D589" s="306"/>
      <c r="E589" s="307"/>
      <c r="F589" s="307"/>
    </row>
    <row r="590" spans="2:6">
      <c r="B590" s="63"/>
      <c r="C590" s="82"/>
      <c r="D590" s="306"/>
      <c r="E590" s="307"/>
      <c r="F590" s="307"/>
    </row>
    <row r="591" spans="2:6">
      <c r="B591" s="63"/>
      <c r="C591" s="82"/>
      <c r="D591" s="306"/>
      <c r="E591" s="307"/>
      <c r="F591" s="307"/>
    </row>
    <row r="592" spans="2:6">
      <c r="B592" s="63"/>
      <c r="C592" s="82"/>
      <c r="D592" s="306"/>
      <c r="E592" s="307"/>
      <c r="F592" s="307"/>
    </row>
    <row r="593" spans="2:6">
      <c r="B593" s="63"/>
      <c r="C593" s="82"/>
      <c r="D593" s="306"/>
      <c r="E593" s="307"/>
      <c r="F593" s="307"/>
    </row>
    <row r="594" spans="2:6">
      <c r="B594" s="63"/>
      <c r="C594" s="82"/>
      <c r="D594" s="306"/>
      <c r="E594" s="307"/>
      <c r="F594" s="307"/>
    </row>
    <row r="595" spans="2:6">
      <c r="B595" s="63"/>
      <c r="C595" s="82"/>
      <c r="D595" s="306"/>
      <c r="E595" s="307"/>
      <c r="F595" s="307"/>
    </row>
    <row r="596" spans="2:6">
      <c r="B596" s="63"/>
      <c r="C596" s="82"/>
      <c r="D596" s="306"/>
      <c r="E596" s="307"/>
      <c r="F596" s="307"/>
    </row>
    <row r="597" spans="2:6">
      <c r="B597" s="63"/>
      <c r="C597" s="82"/>
      <c r="D597" s="306"/>
      <c r="E597" s="307"/>
      <c r="F597" s="307"/>
    </row>
    <row r="598" spans="2:6">
      <c r="B598" s="63"/>
      <c r="C598" s="82"/>
      <c r="D598" s="306"/>
      <c r="E598" s="307"/>
      <c r="F598" s="307"/>
    </row>
    <row r="599" spans="2:6">
      <c r="B599" s="63"/>
      <c r="C599" s="82"/>
      <c r="D599" s="306"/>
      <c r="E599" s="307"/>
      <c r="F599" s="307"/>
    </row>
    <row r="600" spans="2:6">
      <c r="B600" s="63"/>
      <c r="C600" s="82"/>
      <c r="D600" s="306"/>
      <c r="E600" s="307"/>
      <c r="F600" s="307"/>
    </row>
    <row r="601" spans="2:6">
      <c r="B601" s="63"/>
      <c r="C601" s="82"/>
      <c r="D601" s="306"/>
      <c r="E601" s="307"/>
      <c r="F601" s="307"/>
    </row>
    <row r="602" spans="2:6">
      <c r="B602" s="63"/>
      <c r="C602" s="82"/>
      <c r="D602" s="306"/>
      <c r="E602" s="307"/>
      <c r="F602" s="307"/>
    </row>
    <row r="603" spans="2:6">
      <c r="B603" s="63"/>
      <c r="C603" s="82"/>
      <c r="D603" s="306"/>
      <c r="E603" s="307"/>
      <c r="F603" s="307"/>
    </row>
    <row r="604" spans="2:6">
      <c r="B604" s="63"/>
      <c r="C604" s="82"/>
      <c r="D604" s="306"/>
      <c r="E604" s="307"/>
      <c r="F604" s="307"/>
    </row>
    <row r="605" spans="2:6">
      <c r="B605" s="63"/>
      <c r="C605" s="82"/>
      <c r="D605" s="306"/>
      <c r="E605" s="307"/>
      <c r="F605" s="307"/>
    </row>
    <row r="606" spans="2:6">
      <c r="B606" s="63"/>
      <c r="C606" s="82"/>
      <c r="D606" s="306"/>
      <c r="E606" s="307"/>
      <c r="F606" s="307"/>
    </row>
    <row r="607" spans="2:6">
      <c r="B607" s="63"/>
      <c r="C607" s="82"/>
      <c r="D607" s="306"/>
      <c r="E607" s="307"/>
      <c r="F607" s="307"/>
    </row>
    <row r="608" spans="2:6">
      <c r="B608" s="63"/>
      <c r="C608" s="82"/>
      <c r="D608" s="306"/>
      <c r="E608" s="307"/>
      <c r="F608" s="307"/>
    </row>
    <row r="609" spans="2:6">
      <c r="B609" s="63"/>
      <c r="C609" s="82"/>
      <c r="D609" s="306"/>
      <c r="E609" s="307"/>
      <c r="F609" s="307"/>
    </row>
    <row r="610" spans="2:6">
      <c r="B610" s="63"/>
      <c r="C610" s="82"/>
      <c r="D610" s="306"/>
      <c r="E610" s="307"/>
      <c r="F610" s="307"/>
    </row>
    <row r="611" spans="2:6">
      <c r="B611" s="63"/>
      <c r="C611" s="82"/>
      <c r="D611" s="306"/>
      <c r="E611" s="307"/>
      <c r="F611" s="307"/>
    </row>
    <row r="612" spans="2:6">
      <c r="B612" s="63"/>
      <c r="C612" s="82"/>
      <c r="D612" s="306"/>
      <c r="E612" s="307"/>
      <c r="F612" s="307"/>
    </row>
    <row r="613" spans="2:6">
      <c r="B613" s="63"/>
      <c r="C613" s="82"/>
      <c r="D613" s="306"/>
      <c r="E613" s="307"/>
      <c r="F613" s="307"/>
    </row>
    <row r="614" spans="2:6">
      <c r="B614" s="63"/>
      <c r="C614" s="82"/>
      <c r="D614" s="306"/>
      <c r="E614" s="307"/>
      <c r="F614" s="307"/>
    </row>
    <row r="615" spans="2:6">
      <c r="B615" s="63"/>
      <c r="C615" s="82"/>
      <c r="D615" s="306"/>
      <c r="E615" s="307"/>
      <c r="F615" s="307"/>
    </row>
    <row r="616" spans="2:6">
      <c r="B616" s="63"/>
      <c r="C616" s="82"/>
      <c r="D616" s="306"/>
      <c r="E616" s="307"/>
      <c r="F616" s="307"/>
    </row>
    <row r="617" spans="2:6">
      <c r="B617" s="63"/>
      <c r="C617" s="82"/>
      <c r="D617" s="306"/>
      <c r="E617" s="307"/>
      <c r="F617" s="307"/>
    </row>
    <row r="618" spans="2:6">
      <c r="B618" s="63"/>
      <c r="C618" s="82"/>
      <c r="D618" s="306"/>
      <c r="E618" s="307"/>
      <c r="F618" s="307"/>
    </row>
    <row r="619" spans="2:6">
      <c r="B619" s="63"/>
      <c r="C619" s="82"/>
      <c r="D619" s="306"/>
      <c r="E619" s="307"/>
      <c r="F619" s="307"/>
    </row>
    <row r="620" spans="2:6">
      <c r="B620" s="63"/>
      <c r="C620" s="82"/>
      <c r="D620" s="306"/>
      <c r="E620" s="307"/>
      <c r="F620" s="307"/>
    </row>
    <row r="621" spans="2:6">
      <c r="B621" s="63"/>
      <c r="C621" s="82"/>
      <c r="D621" s="306"/>
      <c r="E621" s="307"/>
      <c r="F621" s="307"/>
    </row>
    <row r="622" spans="2:6">
      <c r="B622" s="63"/>
      <c r="C622" s="82"/>
      <c r="D622" s="306"/>
      <c r="E622" s="307"/>
      <c r="F622" s="307"/>
    </row>
    <row r="623" spans="2:6">
      <c r="B623" s="63"/>
      <c r="C623" s="82"/>
      <c r="D623" s="306"/>
      <c r="E623" s="307"/>
      <c r="F623" s="307"/>
    </row>
    <row r="624" spans="2:6">
      <c r="B624" s="63"/>
      <c r="C624" s="82"/>
      <c r="D624" s="306"/>
      <c r="E624" s="307"/>
      <c r="F624" s="307"/>
    </row>
    <row r="625" spans="2:6">
      <c r="B625" s="63"/>
      <c r="C625" s="82"/>
      <c r="D625" s="306"/>
      <c r="E625" s="307"/>
      <c r="F625" s="307"/>
    </row>
    <row r="626" spans="2:6">
      <c r="B626" s="63"/>
      <c r="C626" s="82"/>
      <c r="D626" s="306"/>
      <c r="E626" s="307"/>
      <c r="F626" s="307"/>
    </row>
    <row r="627" spans="2:6">
      <c r="B627" s="63"/>
      <c r="C627" s="82"/>
      <c r="D627" s="306"/>
      <c r="E627" s="307"/>
      <c r="F627" s="307"/>
    </row>
    <row r="628" spans="2:6">
      <c r="B628" s="63"/>
      <c r="C628" s="82"/>
      <c r="D628" s="306"/>
      <c r="E628" s="307"/>
      <c r="F628" s="307"/>
    </row>
    <row r="629" spans="2:6">
      <c r="B629" s="63"/>
      <c r="C629" s="82"/>
      <c r="D629" s="306"/>
      <c r="E629" s="307"/>
      <c r="F629" s="307"/>
    </row>
    <row r="630" spans="2:6">
      <c r="B630" s="63"/>
      <c r="C630" s="82"/>
      <c r="D630" s="306"/>
      <c r="E630" s="307"/>
      <c r="F630" s="307"/>
    </row>
    <row r="631" spans="2:6">
      <c r="B631" s="63"/>
      <c r="C631" s="82"/>
      <c r="D631" s="306"/>
      <c r="E631" s="307"/>
      <c r="F631" s="307"/>
    </row>
    <row r="632" spans="2:6">
      <c r="B632" s="63"/>
      <c r="C632" s="82"/>
      <c r="D632" s="306"/>
      <c r="E632" s="307"/>
      <c r="F632" s="307"/>
    </row>
    <row r="633" spans="2:6">
      <c r="B633" s="63"/>
      <c r="C633" s="82"/>
      <c r="D633" s="306"/>
      <c r="E633" s="307"/>
      <c r="F633" s="307"/>
    </row>
    <row r="634" spans="2:6">
      <c r="B634" s="63"/>
      <c r="C634" s="82"/>
      <c r="D634" s="306"/>
      <c r="E634" s="307"/>
      <c r="F634" s="307"/>
    </row>
    <row r="635" spans="2:6">
      <c r="B635" s="63"/>
      <c r="C635" s="82"/>
      <c r="D635" s="306"/>
      <c r="E635" s="307"/>
      <c r="F635" s="307"/>
    </row>
    <row r="636" spans="2:6">
      <c r="B636" s="63"/>
      <c r="C636" s="82"/>
      <c r="D636" s="306"/>
      <c r="E636" s="307"/>
      <c r="F636" s="307"/>
    </row>
    <row r="637" spans="2:6">
      <c r="B637" s="63"/>
      <c r="C637" s="82"/>
      <c r="D637" s="306"/>
      <c r="E637" s="307"/>
      <c r="F637" s="307"/>
    </row>
    <row r="638" spans="2:6">
      <c r="B638" s="63"/>
      <c r="C638" s="82"/>
      <c r="D638" s="306"/>
      <c r="E638" s="307"/>
      <c r="F638" s="307"/>
    </row>
    <row r="639" spans="2:6">
      <c r="B639" s="63"/>
      <c r="C639" s="82"/>
      <c r="D639" s="306"/>
      <c r="E639" s="307"/>
      <c r="F639" s="307"/>
    </row>
    <row r="640" spans="2:6">
      <c r="B640" s="63"/>
      <c r="C640" s="82"/>
      <c r="D640" s="306"/>
      <c r="E640" s="307"/>
      <c r="F640" s="307"/>
    </row>
    <row r="641" spans="2:6">
      <c r="B641" s="63"/>
      <c r="C641" s="82"/>
      <c r="D641" s="306"/>
      <c r="E641" s="307"/>
      <c r="F641" s="307"/>
    </row>
    <row r="642" spans="2:6">
      <c r="B642" s="63"/>
      <c r="C642" s="82"/>
      <c r="D642" s="306"/>
      <c r="E642" s="307"/>
      <c r="F642" s="307"/>
    </row>
    <row r="643" spans="2:6">
      <c r="B643" s="63"/>
      <c r="C643" s="82"/>
      <c r="D643" s="306"/>
      <c r="E643" s="307"/>
      <c r="F643" s="307"/>
    </row>
    <row r="644" spans="2:6">
      <c r="B644" s="63"/>
      <c r="C644" s="82"/>
      <c r="D644" s="306"/>
      <c r="E644" s="307"/>
      <c r="F644" s="307"/>
    </row>
    <row r="645" spans="2:6">
      <c r="B645" s="63"/>
      <c r="C645" s="82"/>
      <c r="D645" s="306"/>
      <c r="E645" s="307"/>
      <c r="F645" s="307"/>
    </row>
    <row r="646" spans="2:6">
      <c r="B646" s="63"/>
      <c r="C646" s="82"/>
      <c r="D646" s="306"/>
      <c r="E646" s="307"/>
      <c r="F646" s="307"/>
    </row>
    <row r="647" spans="2:6">
      <c r="B647" s="63"/>
      <c r="C647" s="82"/>
      <c r="D647" s="306"/>
      <c r="E647" s="307"/>
      <c r="F647" s="307"/>
    </row>
    <row r="648" spans="2:6">
      <c r="B648" s="63"/>
      <c r="C648" s="82"/>
      <c r="D648" s="306"/>
      <c r="E648" s="307"/>
      <c r="F648" s="307"/>
    </row>
    <row r="649" spans="2:6">
      <c r="B649" s="63"/>
      <c r="C649" s="82"/>
      <c r="D649" s="306"/>
      <c r="E649" s="307"/>
      <c r="F649" s="307"/>
    </row>
    <row r="650" spans="2:6">
      <c r="B650" s="63"/>
      <c r="C650" s="82"/>
      <c r="D650" s="306"/>
      <c r="E650" s="307"/>
      <c r="F650" s="307"/>
    </row>
    <row r="651" spans="2:6">
      <c r="B651" s="63"/>
      <c r="C651" s="82"/>
      <c r="D651" s="306"/>
      <c r="E651" s="307"/>
      <c r="F651" s="307"/>
    </row>
    <row r="652" spans="2:6">
      <c r="B652" s="63"/>
      <c r="C652" s="82"/>
      <c r="D652" s="306"/>
      <c r="E652" s="307"/>
      <c r="F652" s="307"/>
    </row>
    <row r="653" spans="2:6">
      <c r="B653" s="63"/>
      <c r="C653" s="82"/>
      <c r="D653" s="306"/>
      <c r="E653" s="307"/>
      <c r="F653" s="307"/>
    </row>
    <row r="654" spans="2:6">
      <c r="B654" s="63"/>
      <c r="C654" s="82"/>
      <c r="D654" s="306"/>
      <c r="E654" s="307"/>
      <c r="F654" s="307"/>
    </row>
    <row r="655" spans="2:6">
      <c r="B655" s="63"/>
      <c r="C655" s="82"/>
      <c r="D655" s="306"/>
      <c r="E655" s="307"/>
      <c r="F655" s="307"/>
    </row>
    <row r="656" spans="2:6">
      <c r="B656" s="63"/>
      <c r="C656" s="82"/>
      <c r="D656" s="306"/>
      <c r="E656" s="307"/>
      <c r="F656" s="307"/>
    </row>
    <row r="657" spans="2:6">
      <c r="B657" s="63"/>
      <c r="C657" s="82"/>
      <c r="D657" s="306"/>
      <c r="E657" s="307"/>
      <c r="F657" s="307"/>
    </row>
    <row r="658" spans="2:6">
      <c r="B658" s="63"/>
      <c r="C658" s="82"/>
      <c r="D658" s="306"/>
      <c r="E658" s="307"/>
      <c r="F658" s="307"/>
    </row>
    <row r="659" spans="2:6">
      <c r="B659" s="63"/>
      <c r="C659" s="82"/>
      <c r="D659" s="306"/>
      <c r="E659" s="307"/>
      <c r="F659" s="307"/>
    </row>
    <row r="660" spans="2:6">
      <c r="B660" s="63"/>
      <c r="C660" s="82"/>
      <c r="D660" s="306"/>
      <c r="E660" s="307"/>
      <c r="F660" s="307"/>
    </row>
    <row r="661" spans="2:6">
      <c r="B661" s="63"/>
      <c r="C661" s="82"/>
      <c r="D661" s="306"/>
      <c r="E661" s="307"/>
      <c r="F661" s="307"/>
    </row>
    <row r="662" spans="2:6">
      <c r="B662" s="63"/>
      <c r="C662" s="82"/>
      <c r="D662" s="306"/>
      <c r="E662" s="307"/>
      <c r="F662" s="307"/>
    </row>
    <row r="663" spans="2:6">
      <c r="B663" s="63"/>
      <c r="C663" s="82"/>
      <c r="D663" s="306"/>
      <c r="E663" s="307"/>
      <c r="F663" s="307"/>
    </row>
    <row r="664" spans="2:6">
      <c r="B664" s="63"/>
      <c r="C664" s="82"/>
      <c r="D664" s="306"/>
      <c r="E664" s="307"/>
      <c r="F664" s="307"/>
    </row>
    <row r="665" spans="2:6">
      <c r="B665" s="63"/>
      <c r="C665" s="82"/>
      <c r="D665" s="306"/>
      <c r="E665" s="307"/>
      <c r="F665" s="307"/>
    </row>
    <row r="666" spans="2:6">
      <c r="B666" s="63"/>
      <c r="C666" s="82"/>
      <c r="D666" s="306"/>
      <c r="E666" s="307"/>
      <c r="F666" s="307"/>
    </row>
    <row r="667" spans="2:6">
      <c r="B667" s="63"/>
      <c r="C667" s="82"/>
      <c r="D667" s="306"/>
      <c r="E667" s="307"/>
      <c r="F667" s="307"/>
    </row>
    <row r="668" spans="2:6">
      <c r="B668" s="63"/>
      <c r="C668" s="82"/>
      <c r="D668" s="306"/>
      <c r="E668" s="307"/>
      <c r="F668" s="307"/>
    </row>
    <row r="669" spans="2:6">
      <c r="B669" s="63"/>
      <c r="C669" s="82"/>
      <c r="D669" s="306"/>
      <c r="E669" s="307"/>
      <c r="F669" s="307"/>
    </row>
    <row r="670" spans="2:6">
      <c r="B670" s="63"/>
      <c r="C670" s="82"/>
      <c r="D670" s="306"/>
      <c r="E670" s="307"/>
      <c r="F670" s="307"/>
    </row>
    <row r="671" spans="2:6">
      <c r="B671" s="63"/>
      <c r="C671" s="82"/>
      <c r="D671" s="306"/>
      <c r="E671" s="307"/>
      <c r="F671" s="307"/>
    </row>
    <row r="672" spans="2:6">
      <c r="B672" s="63"/>
      <c r="C672" s="82"/>
      <c r="D672" s="306"/>
      <c r="E672" s="307"/>
      <c r="F672" s="307"/>
    </row>
    <row r="673" spans="2:6">
      <c r="B673" s="63"/>
      <c r="C673" s="82"/>
      <c r="D673" s="306"/>
      <c r="E673" s="307"/>
      <c r="F673" s="307"/>
    </row>
    <row r="674" spans="2:6">
      <c r="B674" s="63"/>
      <c r="C674" s="82"/>
      <c r="D674" s="306"/>
      <c r="E674" s="307"/>
      <c r="F674" s="307"/>
    </row>
    <row r="675" spans="2:6">
      <c r="B675" s="63"/>
      <c r="C675" s="82"/>
      <c r="D675" s="306"/>
      <c r="E675" s="307"/>
      <c r="F675" s="307"/>
    </row>
    <row r="676" spans="2:6">
      <c r="B676" s="63"/>
      <c r="C676" s="82"/>
      <c r="D676" s="306"/>
      <c r="E676" s="307"/>
      <c r="F676" s="307"/>
    </row>
    <row r="677" spans="2:6">
      <c r="B677" s="63"/>
      <c r="C677" s="82"/>
      <c r="D677" s="306"/>
      <c r="E677" s="307"/>
      <c r="F677" s="307"/>
    </row>
    <row r="678" spans="2:6">
      <c r="B678" s="63"/>
      <c r="C678" s="82"/>
      <c r="D678" s="306"/>
      <c r="E678" s="307"/>
      <c r="F678" s="307"/>
    </row>
    <row r="679" spans="2:6">
      <c r="B679" s="63"/>
      <c r="C679" s="82"/>
      <c r="D679" s="306"/>
      <c r="E679" s="307"/>
      <c r="F679" s="307"/>
    </row>
    <row r="680" spans="2:6">
      <c r="B680" s="63"/>
      <c r="C680" s="82"/>
      <c r="D680" s="306"/>
      <c r="E680" s="307"/>
      <c r="F680" s="307"/>
    </row>
    <row r="681" spans="2:6">
      <c r="B681" s="63"/>
      <c r="C681" s="82"/>
      <c r="D681" s="306"/>
      <c r="E681" s="307"/>
      <c r="F681" s="307"/>
    </row>
    <row r="682" spans="2:6">
      <c r="B682" s="63"/>
      <c r="C682" s="82"/>
      <c r="D682" s="306"/>
      <c r="E682" s="307"/>
      <c r="F682" s="307"/>
    </row>
    <row r="683" spans="2:6">
      <c r="B683" s="63"/>
      <c r="C683" s="82"/>
      <c r="D683" s="306"/>
      <c r="E683" s="307"/>
      <c r="F683" s="307"/>
    </row>
    <row r="684" spans="2:6">
      <c r="B684" s="63"/>
      <c r="C684" s="82"/>
      <c r="D684" s="306"/>
      <c r="E684" s="307"/>
      <c r="F684" s="307"/>
    </row>
    <row r="685" spans="2:6">
      <c r="B685" s="63"/>
      <c r="C685" s="82"/>
      <c r="D685" s="306"/>
      <c r="E685" s="307"/>
      <c r="F685" s="307"/>
    </row>
    <row r="686" spans="2:6">
      <c r="B686" s="63"/>
      <c r="C686" s="82"/>
      <c r="D686" s="306"/>
      <c r="E686" s="307"/>
      <c r="F686" s="307"/>
    </row>
    <row r="687" spans="2:6">
      <c r="B687" s="63"/>
      <c r="C687" s="82"/>
      <c r="D687" s="306"/>
      <c r="E687" s="307"/>
      <c r="F687" s="307"/>
    </row>
    <row r="688" spans="2:6">
      <c r="B688" s="63"/>
      <c r="C688" s="82"/>
      <c r="D688" s="306"/>
      <c r="E688" s="307"/>
      <c r="F688" s="307"/>
    </row>
    <row r="689" spans="2:6">
      <c r="B689" s="63"/>
      <c r="C689" s="82"/>
      <c r="D689" s="306"/>
      <c r="E689" s="307"/>
      <c r="F689" s="307"/>
    </row>
    <row r="690" spans="2:6">
      <c r="B690" s="63"/>
      <c r="C690" s="82"/>
      <c r="D690" s="306"/>
      <c r="E690" s="307"/>
      <c r="F690" s="307"/>
    </row>
    <row r="691" spans="2:6">
      <c r="B691" s="63"/>
      <c r="C691" s="82"/>
      <c r="D691" s="306"/>
      <c r="E691" s="307"/>
      <c r="F691" s="307"/>
    </row>
    <row r="692" spans="2:6">
      <c r="B692" s="63"/>
      <c r="C692" s="82"/>
      <c r="D692" s="306"/>
      <c r="E692" s="307"/>
      <c r="F692" s="307"/>
    </row>
    <row r="693" spans="2:6">
      <c r="B693" s="63"/>
      <c r="C693" s="82"/>
      <c r="D693" s="306"/>
      <c r="E693" s="307"/>
      <c r="F693" s="307"/>
    </row>
    <row r="694" spans="2:6">
      <c r="B694" s="63"/>
      <c r="C694" s="82"/>
      <c r="D694" s="306"/>
      <c r="E694" s="307"/>
      <c r="F694" s="307"/>
    </row>
    <row r="695" spans="2:6">
      <c r="B695" s="63"/>
      <c r="C695" s="82"/>
      <c r="D695" s="306"/>
      <c r="E695" s="307"/>
      <c r="F695" s="307"/>
    </row>
    <row r="696" spans="2:6">
      <c r="B696" s="63"/>
      <c r="C696" s="82"/>
      <c r="D696" s="306"/>
      <c r="E696" s="307"/>
      <c r="F696" s="307"/>
    </row>
    <row r="697" spans="2:6">
      <c r="B697" s="63"/>
      <c r="C697" s="82"/>
      <c r="D697" s="306"/>
      <c r="E697" s="307"/>
      <c r="F697" s="307"/>
    </row>
    <row r="698" spans="2:6">
      <c r="B698" s="63"/>
      <c r="C698" s="82"/>
      <c r="D698" s="306"/>
      <c r="E698" s="307"/>
      <c r="F698" s="307"/>
    </row>
    <row r="699" spans="2:6">
      <c r="B699" s="63"/>
      <c r="C699" s="82"/>
      <c r="D699" s="306"/>
      <c r="E699" s="307"/>
      <c r="F699" s="307"/>
    </row>
    <row r="700" spans="2:6">
      <c r="B700" s="63"/>
      <c r="C700" s="82"/>
      <c r="D700" s="306"/>
      <c r="E700" s="307"/>
      <c r="F700" s="307"/>
    </row>
    <row r="701" spans="2:6">
      <c r="B701" s="63"/>
      <c r="C701" s="82"/>
      <c r="D701" s="306"/>
      <c r="E701" s="307"/>
      <c r="F701" s="307"/>
    </row>
    <row r="702" spans="2:6">
      <c r="B702" s="63"/>
      <c r="C702" s="82"/>
      <c r="D702" s="306"/>
      <c r="E702" s="307"/>
      <c r="F702" s="307"/>
    </row>
    <row r="703" spans="2:6">
      <c r="B703" s="63"/>
      <c r="C703" s="82"/>
      <c r="D703" s="306"/>
      <c r="E703" s="307"/>
      <c r="F703" s="307"/>
    </row>
    <row r="704" spans="2:6">
      <c r="B704" s="63"/>
      <c r="C704" s="82"/>
      <c r="D704" s="306"/>
      <c r="E704" s="307"/>
      <c r="F704" s="307"/>
    </row>
    <row r="705" spans="2:6">
      <c r="B705" s="63"/>
      <c r="C705" s="82"/>
      <c r="D705" s="306"/>
      <c r="E705" s="307"/>
      <c r="F705" s="307"/>
    </row>
    <row r="706" spans="2:6">
      <c r="B706" s="63"/>
      <c r="C706" s="82"/>
      <c r="D706" s="306"/>
      <c r="E706" s="307"/>
      <c r="F706" s="307"/>
    </row>
    <row r="707" spans="2:6">
      <c r="B707" s="63"/>
      <c r="C707" s="82"/>
      <c r="D707" s="306"/>
      <c r="E707" s="307"/>
      <c r="F707" s="307"/>
    </row>
    <row r="708" spans="2:6">
      <c r="B708" s="63"/>
      <c r="C708" s="82"/>
      <c r="D708" s="306"/>
      <c r="E708" s="307"/>
      <c r="F708" s="307"/>
    </row>
    <row r="709" spans="2:6">
      <c r="B709" s="63"/>
      <c r="C709" s="82"/>
      <c r="D709" s="306"/>
      <c r="E709" s="307"/>
      <c r="F709" s="307"/>
    </row>
    <row r="710" spans="2:6">
      <c r="B710" s="63"/>
      <c r="C710" s="82"/>
      <c r="D710" s="306"/>
      <c r="E710" s="307"/>
      <c r="F710" s="307"/>
    </row>
    <row r="711" spans="2:6">
      <c r="B711" s="63"/>
      <c r="C711" s="82"/>
      <c r="D711" s="306"/>
      <c r="E711" s="307"/>
      <c r="F711" s="307"/>
    </row>
    <row r="712" spans="2:6">
      <c r="B712" s="63"/>
      <c r="C712" s="82"/>
      <c r="D712" s="306"/>
      <c r="E712" s="307"/>
      <c r="F712" s="307"/>
    </row>
    <row r="713" spans="2:6">
      <c r="B713" s="63"/>
      <c r="C713" s="82"/>
      <c r="D713" s="306"/>
      <c r="E713" s="307"/>
      <c r="F713" s="307"/>
    </row>
    <row r="714" spans="2:6">
      <c r="B714" s="63"/>
      <c r="C714" s="82"/>
      <c r="D714" s="306"/>
      <c r="E714" s="307"/>
      <c r="F714" s="307"/>
    </row>
    <row r="715" spans="2:6">
      <c r="B715" s="63"/>
      <c r="C715" s="82"/>
      <c r="D715" s="306"/>
      <c r="E715" s="307"/>
      <c r="F715" s="307"/>
    </row>
    <row r="716" spans="2:6">
      <c r="B716" s="63"/>
      <c r="C716" s="82"/>
      <c r="D716" s="306"/>
      <c r="E716" s="307"/>
      <c r="F716" s="307"/>
    </row>
    <row r="717" spans="2:6">
      <c r="B717" s="63"/>
      <c r="C717" s="82"/>
      <c r="D717" s="306"/>
      <c r="E717" s="307"/>
      <c r="F717" s="307"/>
    </row>
    <row r="718" spans="2:6">
      <c r="B718" s="63"/>
      <c r="C718" s="82"/>
      <c r="D718" s="306"/>
      <c r="E718" s="307"/>
      <c r="F718" s="307"/>
    </row>
    <row r="719" spans="2:6">
      <c r="B719" s="63"/>
      <c r="C719" s="82"/>
      <c r="D719" s="306"/>
      <c r="E719" s="307"/>
      <c r="F719" s="307"/>
    </row>
    <row r="720" spans="2:6">
      <c r="B720" s="63"/>
      <c r="C720" s="82"/>
      <c r="D720" s="306"/>
      <c r="E720" s="307"/>
      <c r="F720" s="307"/>
    </row>
    <row r="721" spans="2:6">
      <c r="B721" s="63"/>
      <c r="C721" s="82"/>
      <c r="D721" s="306"/>
      <c r="E721" s="307"/>
      <c r="F721" s="307"/>
    </row>
    <row r="722" spans="2:6">
      <c r="B722" s="63"/>
      <c r="C722" s="82"/>
      <c r="D722" s="306"/>
      <c r="E722" s="307"/>
      <c r="F722" s="307"/>
    </row>
    <row r="723" spans="2:6">
      <c r="B723" s="63"/>
      <c r="C723" s="82"/>
      <c r="D723" s="306"/>
      <c r="E723" s="307"/>
      <c r="F723" s="307"/>
    </row>
    <row r="724" spans="2:6">
      <c r="B724" s="63"/>
      <c r="C724" s="82"/>
      <c r="D724" s="306"/>
      <c r="E724" s="307"/>
      <c r="F724" s="307"/>
    </row>
    <row r="725" spans="2:6">
      <c r="B725" s="63"/>
      <c r="C725" s="82"/>
      <c r="D725" s="306"/>
      <c r="E725" s="307"/>
      <c r="F725" s="307"/>
    </row>
    <row r="726" spans="2:6">
      <c r="B726" s="63"/>
      <c r="C726" s="82"/>
      <c r="D726" s="306"/>
      <c r="E726" s="307"/>
      <c r="F726" s="307"/>
    </row>
    <row r="727" spans="2:6">
      <c r="B727" s="63"/>
      <c r="C727" s="82"/>
      <c r="D727" s="306"/>
      <c r="E727" s="307"/>
      <c r="F727" s="307"/>
    </row>
    <row r="728" spans="2:6">
      <c r="B728" s="63"/>
      <c r="C728" s="82"/>
      <c r="D728" s="306"/>
      <c r="E728" s="307"/>
      <c r="F728" s="307"/>
    </row>
    <row r="729" spans="2:6">
      <c r="B729" s="63"/>
      <c r="C729" s="82"/>
      <c r="D729" s="306"/>
      <c r="E729" s="307"/>
      <c r="F729" s="307"/>
    </row>
    <row r="730" spans="2:6">
      <c r="B730" s="63"/>
      <c r="C730" s="82"/>
      <c r="D730" s="306"/>
      <c r="E730" s="307"/>
      <c r="F730" s="307"/>
    </row>
    <row r="731" spans="2:6">
      <c r="B731" s="63"/>
      <c r="C731" s="82"/>
      <c r="D731" s="306"/>
      <c r="E731" s="307"/>
      <c r="F731" s="307"/>
    </row>
    <row r="732" spans="2:6">
      <c r="B732" s="63"/>
      <c r="C732" s="82"/>
      <c r="D732" s="306"/>
      <c r="E732" s="307"/>
      <c r="F732" s="307"/>
    </row>
    <row r="733" spans="2:6">
      <c r="B733" s="63"/>
      <c r="C733" s="82"/>
      <c r="D733" s="306"/>
      <c r="E733" s="307"/>
      <c r="F733" s="307"/>
    </row>
    <row r="734" spans="2:6">
      <c r="B734" s="63"/>
      <c r="C734" s="82"/>
      <c r="D734" s="306"/>
      <c r="E734" s="307"/>
      <c r="F734" s="307"/>
    </row>
    <row r="735" spans="2:6">
      <c r="B735" s="63"/>
      <c r="C735" s="82"/>
      <c r="D735" s="306"/>
      <c r="E735" s="307"/>
      <c r="F735" s="307"/>
    </row>
    <row r="736" spans="2:6">
      <c r="B736" s="63"/>
      <c r="C736" s="82"/>
      <c r="D736" s="306"/>
      <c r="E736" s="307"/>
      <c r="F736" s="307"/>
    </row>
    <row r="737" spans="2:6">
      <c r="B737" s="63"/>
      <c r="C737" s="82"/>
      <c r="D737" s="306"/>
      <c r="E737" s="307"/>
      <c r="F737" s="307"/>
    </row>
    <row r="738" spans="2:6">
      <c r="B738" s="63"/>
      <c r="C738" s="82"/>
      <c r="D738" s="306"/>
      <c r="E738" s="307"/>
      <c r="F738" s="307"/>
    </row>
    <row r="739" spans="2:6">
      <c r="B739" s="63"/>
      <c r="C739" s="82"/>
      <c r="D739" s="306"/>
      <c r="E739" s="307"/>
      <c r="F739" s="307"/>
    </row>
    <row r="740" spans="2:6">
      <c r="B740" s="63"/>
      <c r="C740" s="82"/>
      <c r="D740" s="306"/>
      <c r="E740" s="307"/>
      <c r="F740" s="307"/>
    </row>
    <row r="741" spans="2:6">
      <c r="B741" s="63"/>
      <c r="C741" s="82"/>
      <c r="D741" s="306"/>
      <c r="E741" s="307"/>
      <c r="F741" s="307"/>
    </row>
    <row r="742" spans="2:6">
      <c r="B742" s="63"/>
      <c r="C742" s="82"/>
      <c r="D742" s="306"/>
      <c r="E742" s="307"/>
      <c r="F742" s="307"/>
    </row>
    <row r="743" spans="2:6">
      <c r="B743" s="63"/>
      <c r="C743" s="82"/>
      <c r="D743" s="306"/>
      <c r="E743" s="307"/>
      <c r="F743" s="307"/>
    </row>
    <row r="744" spans="2:6">
      <c r="B744" s="63"/>
      <c r="C744" s="82"/>
      <c r="D744" s="306"/>
      <c r="E744" s="307"/>
      <c r="F744" s="307"/>
    </row>
    <row r="745" spans="2:6">
      <c r="B745" s="63"/>
      <c r="C745" s="82"/>
      <c r="D745" s="306"/>
      <c r="E745" s="307"/>
      <c r="F745" s="307"/>
    </row>
    <row r="746" spans="2:6">
      <c r="B746" s="63"/>
      <c r="C746" s="82"/>
      <c r="D746" s="306"/>
      <c r="E746" s="307"/>
      <c r="F746" s="307"/>
    </row>
    <row r="747" spans="2:6">
      <c r="B747" s="63"/>
      <c r="C747" s="82"/>
      <c r="D747" s="306"/>
      <c r="E747" s="307"/>
      <c r="F747" s="307"/>
    </row>
    <row r="748" spans="2:6">
      <c r="B748" s="63"/>
      <c r="C748" s="82"/>
      <c r="D748" s="306"/>
      <c r="E748" s="307"/>
      <c r="F748" s="307"/>
    </row>
    <row r="749" spans="2:6">
      <c r="B749" s="63"/>
      <c r="C749" s="82"/>
      <c r="D749" s="306"/>
      <c r="E749" s="307"/>
      <c r="F749" s="307"/>
    </row>
    <row r="750" spans="2:6">
      <c r="B750" s="63"/>
      <c r="C750" s="82"/>
      <c r="D750" s="306"/>
      <c r="E750" s="307"/>
      <c r="F750" s="307"/>
    </row>
    <row r="751" spans="2:6">
      <c r="B751" s="63"/>
      <c r="C751" s="82"/>
      <c r="D751" s="306"/>
      <c r="E751" s="307"/>
      <c r="F751" s="307"/>
    </row>
    <row r="752" spans="2:6">
      <c r="B752" s="63"/>
      <c r="C752" s="82"/>
      <c r="D752" s="306"/>
      <c r="E752" s="307"/>
      <c r="F752" s="307"/>
    </row>
    <row r="753" spans="2:6">
      <c r="B753" s="63"/>
      <c r="C753" s="82"/>
      <c r="D753" s="306"/>
      <c r="E753" s="307"/>
      <c r="F753" s="307"/>
    </row>
    <row r="754" spans="2:6">
      <c r="B754" s="63"/>
      <c r="C754" s="82"/>
      <c r="D754" s="306"/>
      <c r="E754" s="307"/>
      <c r="F754" s="307"/>
    </row>
    <row r="755" spans="2:6">
      <c r="B755" s="63"/>
      <c r="C755" s="82"/>
      <c r="D755" s="306"/>
      <c r="E755" s="307"/>
      <c r="F755" s="307"/>
    </row>
    <row r="756" spans="2:6">
      <c r="B756" s="63"/>
      <c r="C756" s="82"/>
      <c r="D756" s="306"/>
      <c r="E756" s="307"/>
      <c r="F756" s="307"/>
    </row>
    <row r="757" spans="2:6">
      <c r="B757" s="63"/>
      <c r="C757" s="82"/>
      <c r="D757" s="306"/>
      <c r="E757" s="307"/>
      <c r="F757" s="307"/>
    </row>
    <row r="758" spans="2:6">
      <c r="B758" s="63"/>
      <c r="C758" s="82"/>
      <c r="D758" s="306"/>
      <c r="E758" s="307"/>
      <c r="F758" s="307"/>
    </row>
    <row r="759" spans="2:6">
      <c r="B759" s="63"/>
      <c r="C759" s="82"/>
      <c r="D759" s="306"/>
      <c r="E759" s="307"/>
      <c r="F759" s="307"/>
    </row>
    <row r="760" spans="2:6">
      <c r="B760" s="63"/>
      <c r="C760" s="82"/>
      <c r="D760" s="306"/>
      <c r="E760" s="307"/>
      <c r="F760" s="307"/>
    </row>
    <row r="761" spans="2:6">
      <c r="B761" s="63"/>
      <c r="C761" s="82"/>
      <c r="D761" s="306"/>
      <c r="E761" s="307"/>
      <c r="F761" s="307"/>
    </row>
    <row r="762" spans="2:6">
      <c r="B762" s="63"/>
      <c r="C762" s="82"/>
      <c r="D762" s="306"/>
      <c r="E762" s="307"/>
      <c r="F762" s="307"/>
    </row>
    <row r="763" spans="2:6">
      <c r="B763" s="63"/>
      <c r="C763" s="82"/>
      <c r="D763" s="306"/>
      <c r="E763" s="307"/>
      <c r="F763" s="307"/>
    </row>
    <row r="764" spans="2:6">
      <c r="B764" s="63"/>
      <c r="C764" s="82"/>
      <c r="D764" s="306"/>
      <c r="E764" s="307"/>
      <c r="F764" s="307"/>
    </row>
    <row r="765" spans="2:6">
      <c r="B765" s="63"/>
      <c r="C765" s="82"/>
      <c r="D765" s="306"/>
      <c r="E765" s="307"/>
      <c r="F765" s="307"/>
    </row>
    <row r="766" spans="2:6">
      <c r="B766" s="63"/>
      <c r="C766" s="82"/>
      <c r="D766" s="306"/>
      <c r="E766" s="307"/>
      <c r="F766" s="307"/>
    </row>
    <row r="767" spans="2:6">
      <c r="B767" s="63"/>
      <c r="C767" s="82"/>
      <c r="D767" s="306"/>
      <c r="E767" s="307"/>
      <c r="F767" s="307"/>
    </row>
    <row r="768" spans="2:6">
      <c r="B768" s="63"/>
      <c r="C768" s="82"/>
      <c r="D768" s="306"/>
      <c r="E768" s="307"/>
      <c r="F768" s="307"/>
    </row>
    <row r="769" spans="2:6">
      <c r="B769" s="63"/>
      <c r="C769" s="82"/>
      <c r="D769" s="306"/>
      <c r="E769" s="307"/>
      <c r="F769" s="307"/>
    </row>
    <row r="770" spans="2:6">
      <c r="B770" s="63"/>
      <c r="C770" s="82"/>
      <c r="D770" s="306"/>
      <c r="E770" s="307"/>
      <c r="F770" s="307"/>
    </row>
    <row r="771" spans="2:6">
      <c r="B771" s="63"/>
      <c r="C771" s="82"/>
      <c r="D771" s="306"/>
      <c r="E771" s="307"/>
      <c r="F771" s="307"/>
    </row>
    <row r="772" spans="2:6">
      <c r="B772" s="63"/>
      <c r="C772" s="82"/>
      <c r="D772" s="306"/>
      <c r="E772" s="307"/>
      <c r="F772" s="307"/>
    </row>
    <row r="773" spans="2:6">
      <c r="B773" s="63"/>
      <c r="C773" s="82"/>
      <c r="D773" s="306"/>
      <c r="E773" s="307"/>
      <c r="F773" s="307"/>
    </row>
    <row r="774" spans="2:6">
      <c r="B774" s="63"/>
      <c r="C774" s="82"/>
      <c r="D774" s="306"/>
      <c r="E774" s="307"/>
      <c r="F774" s="307"/>
    </row>
    <row r="775" spans="2:6">
      <c r="B775" s="63"/>
      <c r="C775" s="82"/>
      <c r="D775" s="306"/>
      <c r="E775" s="307"/>
      <c r="F775" s="307"/>
    </row>
    <row r="776" spans="2:6">
      <c r="B776" s="63"/>
      <c r="C776" s="82"/>
      <c r="D776" s="306"/>
      <c r="E776" s="307"/>
      <c r="F776" s="307"/>
    </row>
    <row r="777" spans="2:6">
      <c r="B777" s="63"/>
      <c r="C777" s="82"/>
      <c r="D777" s="306"/>
      <c r="E777" s="307"/>
      <c r="F777" s="307"/>
    </row>
    <row r="778" spans="2:6">
      <c r="B778" s="63"/>
      <c r="C778" s="82"/>
      <c r="D778" s="306"/>
      <c r="E778" s="307"/>
      <c r="F778" s="307"/>
    </row>
    <row r="779" spans="2:6">
      <c r="B779" s="63"/>
      <c r="C779" s="82"/>
      <c r="D779" s="306"/>
      <c r="E779" s="307"/>
      <c r="F779" s="307"/>
    </row>
    <row r="780" spans="2:6">
      <c r="B780" s="63"/>
      <c r="C780" s="82"/>
      <c r="D780" s="306"/>
      <c r="E780" s="307"/>
      <c r="F780" s="307"/>
    </row>
    <row r="781" spans="2:6">
      <c r="B781" s="63"/>
      <c r="C781" s="82"/>
      <c r="D781" s="306"/>
      <c r="E781" s="307"/>
      <c r="F781" s="307"/>
    </row>
    <row r="782" spans="2:6">
      <c r="B782" s="63"/>
      <c r="C782" s="82"/>
      <c r="D782" s="306"/>
      <c r="E782" s="307"/>
      <c r="F782" s="307"/>
    </row>
    <row r="783" spans="2:6">
      <c r="B783" s="63"/>
      <c r="C783" s="82"/>
      <c r="D783" s="306"/>
      <c r="E783" s="307"/>
      <c r="F783" s="307"/>
    </row>
    <row r="784" spans="2:6">
      <c r="B784" s="63"/>
      <c r="C784" s="82"/>
      <c r="D784" s="306"/>
      <c r="E784" s="307"/>
      <c r="F784" s="307"/>
    </row>
    <row r="785" spans="2:6">
      <c r="B785" s="63"/>
      <c r="C785" s="82"/>
      <c r="D785" s="306"/>
      <c r="E785" s="307"/>
      <c r="F785" s="307"/>
    </row>
    <row r="786" spans="2:6">
      <c r="B786" s="63"/>
      <c r="C786" s="82"/>
      <c r="D786" s="306"/>
      <c r="E786" s="307"/>
      <c r="F786" s="307"/>
    </row>
    <row r="787" spans="2:6">
      <c r="B787" s="63"/>
      <c r="C787" s="82"/>
      <c r="D787" s="306"/>
      <c r="E787" s="307"/>
      <c r="F787" s="307"/>
    </row>
    <row r="788" spans="2:6">
      <c r="B788" s="63"/>
      <c r="C788" s="82"/>
      <c r="D788" s="306"/>
      <c r="E788" s="307"/>
      <c r="F788" s="307"/>
    </row>
    <row r="789" spans="2:6">
      <c r="B789" s="63"/>
      <c r="C789" s="82"/>
      <c r="D789" s="306"/>
      <c r="E789" s="307"/>
      <c r="F789" s="307"/>
    </row>
    <row r="790" spans="2:6">
      <c r="B790" s="63"/>
      <c r="C790" s="82"/>
      <c r="D790" s="306"/>
      <c r="E790" s="307"/>
      <c r="F790" s="307"/>
    </row>
    <row r="791" spans="2:6">
      <c r="B791" s="63"/>
      <c r="C791" s="82"/>
      <c r="D791" s="306"/>
      <c r="E791" s="307"/>
      <c r="F791" s="307"/>
    </row>
    <row r="792" spans="2:6">
      <c r="B792" s="63"/>
      <c r="C792" s="82"/>
      <c r="D792" s="306"/>
      <c r="E792" s="307"/>
      <c r="F792" s="307"/>
    </row>
    <row r="793" spans="2:6">
      <c r="B793" s="63"/>
      <c r="C793" s="82"/>
      <c r="D793" s="306"/>
      <c r="E793" s="307"/>
      <c r="F793" s="307"/>
    </row>
    <row r="794" spans="2:6">
      <c r="B794" s="63"/>
      <c r="C794" s="82"/>
      <c r="D794" s="306"/>
      <c r="E794" s="307"/>
      <c r="F794" s="307"/>
    </row>
    <row r="795" spans="2:6">
      <c r="B795" s="63"/>
      <c r="C795" s="82"/>
      <c r="D795" s="306"/>
      <c r="E795" s="307"/>
      <c r="F795" s="307"/>
    </row>
    <row r="796" spans="2:6">
      <c r="B796" s="63"/>
      <c r="C796" s="82"/>
      <c r="D796" s="306"/>
      <c r="E796" s="307"/>
      <c r="F796" s="307"/>
    </row>
    <row r="797" spans="2:6">
      <c r="B797" s="63"/>
      <c r="C797" s="82"/>
      <c r="D797" s="306"/>
      <c r="E797" s="307"/>
      <c r="F797" s="307"/>
    </row>
    <row r="798" spans="2:6">
      <c r="B798" s="63"/>
      <c r="C798" s="82"/>
      <c r="D798" s="306"/>
      <c r="E798" s="307"/>
      <c r="F798" s="307"/>
    </row>
    <row r="799" spans="2:6">
      <c r="B799" s="63"/>
      <c r="C799" s="82"/>
      <c r="D799" s="306"/>
      <c r="E799" s="307"/>
      <c r="F799" s="307"/>
    </row>
    <row r="800" spans="2:6">
      <c r="B800" s="63"/>
      <c r="C800" s="82"/>
      <c r="D800" s="306"/>
      <c r="E800" s="307"/>
      <c r="F800" s="307"/>
    </row>
    <row r="801" spans="2:6">
      <c r="B801" s="63"/>
      <c r="C801" s="82"/>
      <c r="D801" s="306"/>
      <c r="E801" s="307"/>
      <c r="F801" s="307"/>
    </row>
    <row r="802" spans="2:6">
      <c r="B802" s="63"/>
      <c r="C802" s="82"/>
      <c r="D802" s="306"/>
      <c r="E802" s="307"/>
      <c r="F802" s="307"/>
    </row>
    <row r="803" spans="2:6">
      <c r="B803" s="63"/>
      <c r="C803" s="82"/>
      <c r="D803" s="306"/>
      <c r="E803" s="307"/>
      <c r="F803" s="307"/>
    </row>
    <row r="804" spans="2:6">
      <c r="B804" s="63"/>
      <c r="C804" s="82"/>
      <c r="D804" s="306"/>
      <c r="E804" s="307"/>
      <c r="F804" s="307"/>
    </row>
    <row r="805" spans="2:6">
      <c r="B805" s="63"/>
      <c r="C805" s="82"/>
      <c r="D805" s="306"/>
      <c r="E805" s="307"/>
      <c r="F805" s="307"/>
    </row>
    <row r="806" spans="2:6">
      <c r="B806" s="63"/>
      <c r="C806" s="82"/>
      <c r="D806" s="306"/>
      <c r="E806" s="307"/>
      <c r="F806" s="307"/>
    </row>
    <row r="807" spans="2:6">
      <c r="B807" s="63"/>
      <c r="C807" s="82"/>
      <c r="D807" s="306"/>
      <c r="E807" s="307"/>
      <c r="F807" s="307"/>
    </row>
    <row r="808" spans="2:6">
      <c r="B808" s="63"/>
      <c r="C808" s="82"/>
      <c r="D808" s="306"/>
      <c r="E808" s="307"/>
      <c r="F808" s="307"/>
    </row>
    <row r="809" spans="2:6">
      <c r="B809" s="63"/>
      <c r="C809" s="82"/>
      <c r="D809" s="306"/>
      <c r="E809" s="307"/>
      <c r="F809" s="307"/>
    </row>
    <row r="810" spans="2:6">
      <c r="B810" s="63"/>
      <c r="C810" s="82"/>
      <c r="D810" s="306"/>
      <c r="E810" s="307"/>
      <c r="F810" s="307"/>
    </row>
    <row r="811" spans="2:6">
      <c r="B811" s="63"/>
      <c r="C811" s="82"/>
      <c r="D811" s="306"/>
      <c r="E811" s="307"/>
      <c r="F811" s="307"/>
    </row>
    <row r="812" spans="2:6">
      <c r="B812" s="63"/>
      <c r="C812" s="82"/>
      <c r="D812" s="306"/>
      <c r="E812" s="307"/>
      <c r="F812" s="307"/>
    </row>
    <row r="813" spans="2:6">
      <c r="B813" s="63"/>
      <c r="C813" s="82"/>
      <c r="D813" s="306"/>
      <c r="E813" s="307"/>
      <c r="F813" s="307"/>
    </row>
    <row r="814" spans="2:6">
      <c r="B814" s="63"/>
      <c r="C814" s="82"/>
      <c r="D814" s="306"/>
      <c r="E814" s="307"/>
      <c r="F814" s="307"/>
    </row>
    <row r="815" spans="2:6">
      <c r="B815" s="63"/>
      <c r="C815" s="82"/>
      <c r="D815" s="306"/>
      <c r="E815" s="307"/>
      <c r="F815" s="307"/>
    </row>
    <row r="816" spans="2:6">
      <c r="B816" s="63"/>
      <c r="C816" s="82"/>
      <c r="D816" s="306"/>
      <c r="E816" s="307"/>
      <c r="F816" s="307"/>
    </row>
    <row r="817" spans="2:6">
      <c r="B817" s="63"/>
      <c r="C817" s="82"/>
      <c r="D817" s="306"/>
      <c r="E817" s="307"/>
      <c r="F817" s="307"/>
    </row>
    <row r="818" spans="2:6">
      <c r="B818" s="63"/>
      <c r="C818" s="82"/>
      <c r="D818" s="306"/>
      <c r="E818" s="307"/>
      <c r="F818" s="307"/>
    </row>
    <row r="819" spans="2:6">
      <c r="B819" s="63"/>
      <c r="C819" s="82"/>
      <c r="D819" s="306"/>
      <c r="E819" s="307"/>
      <c r="F819" s="307"/>
    </row>
    <row r="820" spans="2:6">
      <c r="B820" s="63"/>
      <c r="C820" s="82"/>
      <c r="D820" s="306"/>
      <c r="E820" s="307"/>
      <c r="F820" s="307"/>
    </row>
    <row r="821" spans="2:6">
      <c r="B821" s="63"/>
      <c r="C821" s="82"/>
      <c r="D821" s="306"/>
      <c r="E821" s="307"/>
      <c r="F821" s="307"/>
    </row>
    <row r="822" spans="2:6">
      <c r="B822" s="63"/>
      <c r="C822" s="82"/>
      <c r="D822" s="306"/>
      <c r="E822" s="307"/>
      <c r="F822" s="307"/>
    </row>
    <row r="823" spans="2:6">
      <c r="B823" s="63"/>
      <c r="C823" s="82"/>
      <c r="D823" s="306"/>
      <c r="E823" s="307"/>
      <c r="F823" s="307"/>
    </row>
    <row r="824" spans="2:6">
      <c r="B824" s="63"/>
      <c r="C824" s="82"/>
      <c r="D824" s="306"/>
      <c r="E824" s="307"/>
      <c r="F824" s="307"/>
    </row>
    <row r="825" spans="2:6">
      <c r="B825" s="63"/>
      <c r="C825" s="82"/>
      <c r="D825" s="306"/>
      <c r="E825" s="307"/>
      <c r="F825" s="307"/>
    </row>
    <row r="826" spans="2:6">
      <c r="B826" s="63"/>
      <c r="C826" s="82"/>
      <c r="D826" s="306"/>
      <c r="E826" s="307"/>
      <c r="F826" s="307"/>
    </row>
    <row r="827" spans="2:6">
      <c r="B827" s="63"/>
      <c r="C827" s="82"/>
      <c r="D827" s="306"/>
      <c r="E827" s="307"/>
      <c r="F827" s="307"/>
    </row>
    <row r="828" spans="2:6">
      <c r="B828" s="63"/>
      <c r="C828" s="82"/>
      <c r="D828" s="306"/>
      <c r="E828" s="307"/>
      <c r="F828" s="307"/>
    </row>
    <row r="829" spans="2:6">
      <c r="B829" s="63"/>
      <c r="C829" s="82"/>
      <c r="D829" s="306"/>
      <c r="E829" s="307"/>
      <c r="F829" s="307"/>
    </row>
    <row r="830" spans="2:6">
      <c r="B830" s="63"/>
      <c r="C830" s="82"/>
      <c r="D830" s="306"/>
      <c r="E830" s="307"/>
      <c r="F830" s="307"/>
    </row>
    <row r="831" spans="2:6">
      <c r="B831" s="63"/>
      <c r="C831" s="82"/>
      <c r="D831" s="306"/>
      <c r="E831" s="307"/>
      <c r="F831" s="307"/>
    </row>
    <row r="832" spans="2:6">
      <c r="B832" s="63"/>
      <c r="C832" s="82"/>
      <c r="D832" s="306"/>
      <c r="E832" s="307"/>
      <c r="F832" s="307"/>
    </row>
    <row r="833" spans="2:6">
      <c r="B833" s="63"/>
      <c r="C833" s="82"/>
      <c r="D833" s="306"/>
      <c r="E833" s="307"/>
      <c r="F833" s="307"/>
    </row>
    <row r="834" spans="2:6">
      <c r="B834" s="63"/>
      <c r="C834" s="82"/>
      <c r="D834" s="306"/>
      <c r="E834" s="307"/>
      <c r="F834" s="307"/>
    </row>
    <row r="835" spans="2:6">
      <c r="B835" s="63"/>
      <c r="C835" s="82"/>
      <c r="D835" s="306"/>
      <c r="E835" s="307"/>
      <c r="F835" s="307"/>
    </row>
    <row r="836" spans="2:6">
      <c r="B836" s="63"/>
      <c r="C836" s="82"/>
      <c r="D836" s="306"/>
      <c r="E836" s="307"/>
      <c r="F836" s="307"/>
    </row>
    <row r="837" spans="2:6">
      <c r="B837" s="63"/>
      <c r="C837" s="82"/>
      <c r="D837" s="306"/>
      <c r="E837" s="307"/>
      <c r="F837" s="307"/>
    </row>
    <row r="838" spans="2:6">
      <c r="B838" s="63"/>
      <c r="C838" s="82"/>
      <c r="D838" s="306"/>
      <c r="E838" s="307"/>
      <c r="F838" s="307"/>
    </row>
    <row r="839" spans="2:6">
      <c r="B839" s="63"/>
      <c r="C839" s="82"/>
      <c r="D839" s="306"/>
      <c r="E839" s="307"/>
      <c r="F839" s="307"/>
    </row>
    <row r="840" spans="2:6">
      <c r="B840" s="63"/>
      <c r="C840" s="82"/>
      <c r="D840" s="306"/>
      <c r="E840" s="307"/>
      <c r="F840" s="307"/>
    </row>
    <row r="841" spans="2:6">
      <c r="B841" s="63"/>
      <c r="C841" s="82"/>
      <c r="D841" s="306"/>
      <c r="E841" s="307"/>
      <c r="F841" s="307"/>
    </row>
    <row r="842" spans="2:6">
      <c r="B842" s="63"/>
      <c r="C842" s="82"/>
      <c r="D842" s="306"/>
      <c r="E842" s="307"/>
      <c r="F842" s="307"/>
    </row>
    <row r="843" spans="2:6">
      <c r="B843" s="63"/>
      <c r="C843" s="82"/>
      <c r="D843" s="306"/>
      <c r="E843" s="307"/>
      <c r="F843" s="307"/>
    </row>
    <row r="844" spans="2:6">
      <c r="B844" s="63"/>
      <c r="C844" s="82"/>
      <c r="D844" s="306"/>
      <c r="E844" s="307"/>
      <c r="F844" s="307"/>
    </row>
    <row r="845" spans="2:6">
      <c r="B845" s="63"/>
      <c r="C845" s="82"/>
      <c r="D845" s="306"/>
      <c r="E845" s="307"/>
      <c r="F845" s="307"/>
    </row>
    <row r="846" spans="2:6">
      <c r="B846" s="63"/>
      <c r="C846" s="82"/>
      <c r="D846" s="306"/>
      <c r="E846" s="307"/>
      <c r="F846" s="307"/>
    </row>
    <row r="847" spans="2:6">
      <c r="B847" s="63"/>
      <c r="C847" s="82"/>
      <c r="D847" s="306"/>
      <c r="E847" s="307"/>
      <c r="F847" s="307"/>
    </row>
    <row r="848" spans="2:6">
      <c r="B848" s="63"/>
      <c r="C848" s="82"/>
      <c r="D848" s="306"/>
      <c r="E848" s="307"/>
      <c r="F848" s="307"/>
    </row>
    <row r="849" spans="2:6">
      <c r="B849" s="63"/>
      <c r="C849" s="82"/>
      <c r="D849" s="306"/>
      <c r="E849" s="307"/>
      <c r="F849" s="307"/>
    </row>
    <row r="850" spans="2:6">
      <c r="B850" s="63"/>
      <c r="C850" s="82"/>
      <c r="D850" s="306"/>
      <c r="E850" s="307"/>
      <c r="F850" s="307"/>
    </row>
    <row r="851" spans="2:6">
      <c r="B851" s="63"/>
      <c r="C851" s="82"/>
      <c r="D851" s="306"/>
      <c r="E851" s="307"/>
      <c r="F851" s="307"/>
    </row>
    <row r="852" spans="2:6">
      <c r="B852" s="63"/>
      <c r="C852" s="82"/>
      <c r="D852" s="306"/>
      <c r="E852" s="307"/>
      <c r="F852" s="307"/>
    </row>
    <row r="853" spans="2:6">
      <c r="B853" s="63"/>
      <c r="C853" s="82"/>
      <c r="D853" s="306"/>
      <c r="E853" s="307"/>
      <c r="F853" s="307"/>
    </row>
    <row r="854" spans="2:6">
      <c r="B854" s="63"/>
      <c r="C854" s="82"/>
      <c r="D854" s="306"/>
      <c r="E854" s="307"/>
      <c r="F854" s="307"/>
    </row>
    <row r="855" spans="2:6">
      <c r="B855" s="63"/>
      <c r="C855" s="82"/>
      <c r="D855" s="306"/>
      <c r="E855" s="307"/>
      <c r="F855" s="307"/>
    </row>
    <row r="856" spans="2:6">
      <c r="B856" s="63"/>
      <c r="C856" s="82"/>
      <c r="D856" s="306"/>
      <c r="E856" s="307"/>
      <c r="F856" s="307"/>
    </row>
    <row r="857" spans="2:6">
      <c r="B857" s="63"/>
      <c r="C857" s="82"/>
      <c r="D857" s="306"/>
      <c r="E857" s="307"/>
      <c r="F857" s="307"/>
    </row>
    <row r="858" spans="2:6">
      <c r="B858" s="63"/>
      <c r="C858" s="82"/>
      <c r="D858" s="306"/>
      <c r="E858" s="307"/>
      <c r="F858" s="307"/>
    </row>
    <row r="859" spans="2:6">
      <c r="B859" s="63"/>
      <c r="C859" s="82"/>
      <c r="D859" s="306"/>
      <c r="E859" s="307"/>
      <c r="F859" s="307"/>
    </row>
    <row r="860" spans="2:6">
      <c r="B860" s="63"/>
      <c r="C860" s="82"/>
      <c r="D860" s="306"/>
      <c r="E860" s="307"/>
      <c r="F860" s="307"/>
    </row>
    <row r="861" spans="2:6">
      <c r="B861" s="63"/>
      <c r="C861" s="82"/>
      <c r="D861" s="306"/>
      <c r="E861" s="307"/>
      <c r="F861" s="307"/>
    </row>
    <row r="862" spans="2:6">
      <c r="B862" s="63"/>
      <c r="C862" s="82"/>
      <c r="D862" s="306"/>
      <c r="E862" s="307"/>
      <c r="F862" s="307"/>
    </row>
    <row r="863" spans="2:6">
      <c r="B863" s="63"/>
      <c r="C863" s="82"/>
      <c r="D863" s="306"/>
      <c r="E863" s="307"/>
      <c r="F863" s="307"/>
    </row>
    <row r="864" spans="2:6">
      <c r="B864" s="63"/>
      <c r="C864" s="82"/>
      <c r="D864" s="306"/>
      <c r="E864" s="307"/>
      <c r="F864" s="307"/>
    </row>
    <row r="865" spans="2:6">
      <c r="B865" s="63"/>
      <c r="C865" s="82"/>
      <c r="D865" s="306"/>
      <c r="E865" s="307"/>
      <c r="F865" s="307"/>
    </row>
    <row r="866" spans="2:6">
      <c r="B866" s="63"/>
      <c r="C866" s="82"/>
      <c r="D866" s="306"/>
      <c r="E866" s="307"/>
      <c r="F866" s="307"/>
    </row>
    <row r="867" spans="2:6">
      <c r="B867" s="63"/>
      <c r="C867" s="82"/>
      <c r="D867" s="306"/>
      <c r="E867" s="307"/>
      <c r="F867" s="307"/>
    </row>
    <row r="868" spans="2:6">
      <c r="B868" s="63"/>
      <c r="C868" s="82"/>
      <c r="D868" s="306"/>
      <c r="E868" s="307"/>
      <c r="F868" s="307"/>
    </row>
    <row r="869" spans="2:6">
      <c r="B869" s="63"/>
      <c r="C869" s="82"/>
      <c r="D869" s="306"/>
      <c r="E869" s="307"/>
      <c r="F869" s="307"/>
    </row>
    <row r="870" spans="2:6">
      <c r="B870" s="63"/>
      <c r="C870" s="82"/>
      <c r="D870" s="306"/>
      <c r="E870" s="307"/>
      <c r="F870" s="307"/>
    </row>
    <row r="871" spans="2:6">
      <c r="B871" s="63"/>
      <c r="C871" s="82"/>
      <c r="D871" s="306"/>
      <c r="E871" s="307"/>
      <c r="F871" s="307"/>
    </row>
    <row r="872" spans="2:6">
      <c r="B872" s="63"/>
      <c r="C872" s="82"/>
      <c r="D872" s="306"/>
      <c r="E872" s="307"/>
      <c r="F872" s="307"/>
    </row>
    <row r="873" spans="2:6">
      <c r="B873" s="63"/>
      <c r="C873" s="82"/>
      <c r="D873" s="306"/>
      <c r="E873" s="307"/>
      <c r="F873" s="307"/>
    </row>
    <row r="874" spans="2:6">
      <c r="B874" s="63"/>
      <c r="C874" s="82"/>
      <c r="D874" s="306"/>
      <c r="E874" s="307"/>
      <c r="F874" s="307"/>
    </row>
    <row r="875" spans="2:6">
      <c r="B875" s="63"/>
      <c r="C875" s="82"/>
      <c r="D875" s="306"/>
      <c r="E875" s="307"/>
      <c r="F875" s="307"/>
    </row>
    <row r="876" spans="2:6">
      <c r="B876" s="63"/>
      <c r="C876" s="82"/>
      <c r="D876" s="306"/>
      <c r="E876" s="307"/>
      <c r="F876" s="307"/>
    </row>
    <row r="877" spans="2:6">
      <c r="B877" s="63"/>
      <c r="C877" s="82"/>
      <c r="D877" s="306"/>
      <c r="E877" s="307"/>
      <c r="F877" s="307"/>
    </row>
    <row r="878" spans="2:6">
      <c r="B878" s="63"/>
      <c r="C878" s="82"/>
      <c r="D878" s="306"/>
      <c r="E878" s="307"/>
      <c r="F878" s="307"/>
    </row>
    <row r="879" spans="2:6">
      <c r="B879" s="63"/>
      <c r="C879" s="82"/>
      <c r="D879" s="306"/>
      <c r="E879" s="307"/>
      <c r="F879" s="307"/>
    </row>
    <row r="880" spans="2:6">
      <c r="B880" s="63"/>
      <c r="C880" s="82"/>
      <c r="D880" s="306"/>
      <c r="E880" s="307"/>
      <c r="F880" s="307"/>
    </row>
    <row r="881" spans="2:6">
      <c r="B881" s="63"/>
      <c r="C881" s="82"/>
      <c r="D881" s="306"/>
      <c r="E881" s="307"/>
      <c r="F881" s="307"/>
    </row>
    <row r="882" spans="2:6">
      <c r="B882" s="63"/>
      <c r="C882" s="82"/>
      <c r="D882" s="306"/>
      <c r="E882" s="307"/>
      <c r="F882" s="307"/>
    </row>
    <row r="883" spans="2:6">
      <c r="B883" s="63"/>
      <c r="C883" s="82"/>
      <c r="D883" s="306"/>
      <c r="E883" s="307"/>
      <c r="F883" s="307"/>
    </row>
    <row r="884" spans="2:6">
      <c r="B884" s="63"/>
      <c r="C884" s="82"/>
      <c r="D884" s="306"/>
      <c r="E884" s="307"/>
      <c r="F884" s="307"/>
    </row>
    <row r="885" spans="2:6">
      <c r="B885" s="63"/>
      <c r="C885" s="82"/>
      <c r="D885" s="306"/>
      <c r="E885" s="307"/>
      <c r="F885" s="307"/>
    </row>
    <row r="886" spans="2:6">
      <c r="B886" s="63"/>
      <c r="C886" s="82"/>
      <c r="D886" s="306"/>
      <c r="E886" s="307"/>
      <c r="F886" s="307"/>
    </row>
    <row r="887" spans="2:6">
      <c r="B887" s="63"/>
      <c r="C887" s="82"/>
      <c r="D887" s="306"/>
      <c r="E887" s="307"/>
      <c r="F887" s="307"/>
    </row>
    <row r="888" spans="2:6">
      <c r="B888" s="63"/>
      <c r="C888" s="82"/>
      <c r="D888" s="306"/>
      <c r="E888" s="307"/>
      <c r="F888" s="307"/>
    </row>
    <row r="889" spans="2:6">
      <c r="B889" s="63"/>
      <c r="C889" s="82"/>
      <c r="D889" s="306"/>
      <c r="E889" s="307"/>
      <c r="F889" s="307"/>
    </row>
    <row r="890" spans="2:6">
      <c r="B890" s="63"/>
      <c r="C890" s="82"/>
      <c r="D890" s="306"/>
      <c r="E890" s="307"/>
      <c r="F890" s="307"/>
    </row>
    <row r="891" spans="2:6">
      <c r="B891" s="63"/>
      <c r="C891" s="82"/>
      <c r="D891" s="306"/>
      <c r="E891" s="307"/>
      <c r="F891" s="307"/>
    </row>
    <row r="892" spans="2:6">
      <c r="B892" s="63"/>
      <c r="C892" s="82"/>
      <c r="D892" s="306"/>
      <c r="E892" s="307"/>
      <c r="F892" s="307"/>
    </row>
    <row r="893" spans="2:6">
      <c r="B893" s="63"/>
      <c r="C893" s="82"/>
      <c r="D893" s="306"/>
      <c r="E893" s="307"/>
      <c r="F893" s="307"/>
    </row>
    <row r="894" spans="2:6">
      <c r="B894" s="63"/>
      <c r="C894" s="82"/>
      <c r="D894" s="306"/>
      <c r="E894" s="307"/>
      <c r="F894" s="307"/>
    </row>
    <row r="895" spans="2:6">
      <c r="B895" s="63"/>
      <c r="C895" s="82"/>
      <c r="D895" s="306"/>
      <c r="E895" s="307"/>
      <c r="F895" s="307"/>
    </row>
    <row r="896" spans="2:6">
      <c r="B896" s="63"/>
      <c r="C896" s="82"/>
      <c r="D896" s="306"/>
      <c r="E896" s="307"/>
      <c r="F896" s="307"/>
    </row>
    <row r="897" spans="2:6">
      <c r="B897" s="63"/>
      <c r="C897" s="82"/>
      <c r="D897" s="306"/>
      <c r="E897" s="307"/>
      <c r="F897" s="307"/>
    </row>
    <row r="898" spans="2:6">
      <c r="B898" s="63"/>
      <c r="C898" s="82"/>
      <c r="D898" s="306"/>
      <c r="E898" s="307"/>
      <c r="F898" s="307"/>
    </row>
    <row r="899" spans="2:6">
      <c r="B899" s="63"/>
      <c r="C899" s="82"/>
      <c r="D899" s="306"/>
      <c r="E899" s="307"/>
      <c r="F899" s="307"/>
    </row>
    <row r="900" spans="2:6">
      <c r="B900" s="63"/>
      <c r="C900" s="82"/>
      <c r="D900" s="306"/>
      <c r="E900" s="307"/>
      <c r="F900" s="307"/>
    </row>
    <row r="901" spans="2:6">
      <c r="B901" s="63"/>
      <c r="C901" s="82"/>
      <c r="D901" s="306"/>
      <c r="E901" s="307"/>
      <c r="F901" s="307"/>
    </row>
    <row r="902" spans="2:6">
      <c r="B902" s="63"/>
      <c r="C902" s="82"/>
      <c r="D902" s="306"/>
      <c r="E902" s="307"/>
      <c r="F902" s="307"/>
    </row>
    <row r="903" spans="2:6">
      <c r="B903" s="63"/>
      <c r="C903" s="82"/>
      <c r="D903" s="306"/>
      <c r="E903" s="307"/>
      <c r="F903" s="307"/>
    </row>
    <row r="904" spans="2:6">
      <c r="B904" s="63"/>
      <c r="C904" s="82"/>
      <c r="D904" s="306"/>
      <c r="E904" s="307"/>
      <c r="F904" s="307"/>
    </row>
    <row r="905" spans="2:6">
      <c r="B905" s="63"/>
      <c r="C905" s="82"/>
      <c r="D905" s="306"/>
      <c r="E905" s="307"/>
      <c r="F905" s="307"/>
    </row>
    <row r="906" spans="2:6">
      <c r="B906" s="63"/>
      <c r="C906" s="82"/>
      <c r="D906" s="306"/>
      <c r="E906" s="307"/>
      <c r="F906" s="307"/>
    </row>
    <row r="907" spans="2:6">
      <c r="B907" s="63"/>
      <c r="C907" s="82"/>
      <c r="D907" s="306"/>
      <c r="E907" s="307"/>
      <c r="F907" s="307"/>
    </row>
    <row r="908" spans="2:6">
      <c r="B908" s="63"/>
      <c r="C908" s="82"/>
      <c r="D908" s="306"/>
      <c r="E908" s="307"/>
      <c r="F908" s="307"/>
    </row>
    <row r="909" spans="2:6">
      <c r="B909" s="63"/>
      <c r="C909" s="82"/>
      <c r="D909" s="306"/>
      <c r="E909" s="307"/>
      <c r="F909" s="307"/>
    </row>
    <row r="910" spans="2:6">
      <c r="B910" s="63"/>
      <c r="C910" s="82"/>
      <c r="D910" s="306"/>
      <c r="E910" s="307"/>
      <c r="F910" s="307"/>
    </row>
    <row r="911" spans="2:6">
      <c r="B911" s="63"/>
      <c r="C911" s="82"/>
      <c r="D911" s="306"/>
      <c r="E911" s="307"/>
      <c r="F911" s="307"/>
    </row>
    <row r="912" spans="2:6">
      <c r="B912" s="63"/>
      <c r="C912" s="82"/>
      <c r="D912" s="306"/>
      <c r="E912" s="307"/>
      <c r="F912" s="307"/>
    </row>
    <row r="913" spans="2:6">
      <c r="B913" s="63"/>
      <c r="C913" s="82"/>
      <c r="D913" s="306"/>
      <c r="E913" s="307"/>
      <c r="F913" s="307"/>
    </row>
    <row r="914" spans="2:6">
      <c r="B914" s="63"/>
      <c r="C914" s="82"/>
      <c r="D914" s="306"/>
      <c r="E914" s="307"/>
      <c r="F914" s="307"/>
    </row>
    <row r="915" spans="2:6">
      <c r="B915" s="63"/>
      <c r="C915" s="82"/>
      <c r="D915" s="306"/>
      <c r="E915" s="307"/>
      <c r="F915" s="307"/>
    </row>
    <row r="916" spans="2:6">
      <c r="B916" s="63"/>
      <c r="C916" s="82"/>
      <c r="D916" s="306"/>
      <c r="E916" s="307"/>
      <c r="F916" s="307"/>
    </row>
    <row r="917" spans="2:6">
      <c r="B917" s="63"/>
      <c r="C917" s="82"/>
      <c r="D917" s="306"/>
      <c r="E917" s="307"/>
      <c r="F917" s="307"/>
    </row>
    <row r="918" spans="2:6">
      <c r="B918" s="63"/>
      <c r="C918" s="82"/>
      <c r="D918" s="306"/>
      <c r="E918" s="307"/>
      <c r="F918" s="307"/>
    </row>
    <row r="919" spans="2:6">
      <c r="B919" s="63"/>
      <c r="C919" s="82"/>
      <c r="D919" s="306"/>
      <c r="E919" s="307"/>
      <c r="F919" s="307"/>
    </row>
    <row r="920" spans="2:6">
      <c r="B920" s="63"/>
      <c r="C920" s="82"/>
      <c r="D920" s="306"/>
      <c r="E920" s="307"/>
      <c r="F920" s="307"/>
    </row>
    <row r="921" spans="2:6">
      <c r="B921" s="63"/>
      <c r="C921" s="82"/>
      <c r="D921" s="306"/>
      <c r="E921" s="307"/>
      <c r="F921" s="307"/>
    </row>
    <row r="922" spans="2:6">
      <c r="B922" s="63"/>
      <c r="C922" s="82"/>
      <c r="D922" s="306"/>
      <c r="E922" s="307"/>
      <c r="F922" s="307"/>
    </row>
    <row r="923" spans="2:6">
      <c r="B923" s="63"/>
      <c r="C923" s="82"/>
      <c r="D923" s="306"/>
      <c r="E923" s="307"/>
      <c r="F923" s="307"/>
    </row>
    <row r="924" spans="2:6">
      <c r="B924" s="63"/>
      <c r="C924" s="82"/>
      <c r="D924" s="306"/>
      <c r="E924" s="307"/>
      <c r="F924" s="307"/>
    </row>
    <row r="925" spans="2:6">
      <c r="B925" s="63"/>
      <c r="C925" s="82"/>
      <c r="D925" s="306"/>
      <c r="E925" s="307"/>
      <c r="F925" s="307"/>
    </row>
    <row r="926" spans="2:6">
      <c r="B926" s="63"/>
      <c r="C926" s="82"/>
      <c r="D926" s="306"/>
      <c r="E926" s="307"/>
      <c r="F926" s="307"/>
    </row>
    <row r="927" spans="2:6">
      <c r="B927" s="63"/>
      <c r="C927" s="82"/>
      <c r="D927" s="306"/>
      <c r="E927" s="307"/>
      <c r="F927" s="307"/>
    </row>
    <row r="928" spans="2:6">
      <c r="B928" s="63"/>
      <c r="C928" s="82"/>
      <c r="D928" s="306"/>
      <c r="E928" s="307"/>
      <c r="F928" s="307"/>
    </row>
    <row r="929" spans="2:6">
      <c r="B929" s="63"/>
      <c r="C929" s="82"/>
      <c r="D929" s="306"/>
      <c r="E929" s="307"/>
      <c r="F929" s="307"/>
    </row>
    <row r="930" spans="2:6">
      <c r="B930" s="63"/>
      <c r="C930" s="82"/>
      <c r="D930" s="306"/>
      <c r="E930" s="307"/>
      <c r="F930" s="307"/>
    </row>
    <row r="931" spans="2:6">
      <c r="B931" s="63"/>
      <c r="C931" s="82"/>
      <c r="D931" s="306"/>
      <c r="E931" s="307"/>
      <c r="F931" s="307"/>
    </row>
    <row r="932" spans="2:6">
      <c r="B932" s="63"/>
      <c r="C932" s="82"/>
      <c r="D932" s="306"/>
      <c r="E932" s="307"/>
      <c r="F932" s="307"/>
    </row>
    <row r="933" spans="2:6">
      <c r="B933" s="63"/>
      <c r="C933" s="82"/>
      <c r="D933" s="306"/>
      <c r="E933" s="307"/>
      <c r="F933" s="307"/>
    </row>
    <row r="934" spans="2:6">
      <c r="B934" s="63"/>
      <c r="C934" s="82"/>
      <c r="D934" s="306"/>
      <c r="E934" s="307"/>
      <c r="F934" s="307"/>
    </row>
    <row r="935" spans="2:6">
      <c r="B935" s="63"/>
      <c r="C935" s="82"/>
      <c r="D935" s="306"/>
      <c r="E935" s="307"/>
      <c r="F935" s="307"/>
    </row>
    <row r="936" spans="2:6">
      <c r="B936" s="63"/>
      <c r="C936" s="82"/>
      <c r="D936" s="306"/>
      <c r="E936" s="307"/>
      <c r="F936" s="307"/>
    </row>
    <row r="937" spans="2:6">
      <c r="B937" s="63"/>
      <c r="C937" s="82"/>
      <c r="D937" s="306"/>
      <c r="E937" s="307"/>
      <c r="F937" s="307"/>
    </row>
    <row r="938" spans="2:6">
      <c r="B938" s="63"/>
      <c r="C938" s="82"/>
      <c r="D938" s="306"/>
      <c r="E938" s="307"/>
      <c r="F938" s="307"/>
    </row>
    <row r="939" spans="2:6">
      <c r="B939" s="63"/>
      <c r="C939" s="82"/>
      <c r="D939" s="306"/>
      <c r="E939" s="307"/>
      <c r="F939" s="307"/>
    </row>
    <row r="940" spans="2:6">
      <c r="B940" s="63"/>
      <c r="C940" s="82"/>
      <c r="D940" s="306"/>
      <c r="E940" s="307"/>
      <c r="F940" s="307"/>
    </row>
    <row r="941" spans="2:6">
      <c r="B941" s="63"/>
      <c r="C941" s="82"/>
      <c r="D941" s="306"/>
      <c r="E941" s="307"/>
      <c r="F941" s="307"/>
    </row>
    <row r="942" spans="2:6">
      <c r="B942" s="63"/>
      <c r="C942" s="82"/>
      <c r="D942" s="306"/>
      <c r="E942" s="307"/>
      <c r="F942" s="307"/>
    </row>
    <row r="943" spans="2:6">
      <c r="B943" s="63"/>
      <c r="C943" s="82"/>
      <c r="D943" s="306"/>
      <c r="E943" s="307"/>
      <c r="F943" s="307"/>
    </row>
    <row r="944" spans="2:6">
      <c r="B944" s="63"/>
      <c r="C944" s="82"/>
      <c r="D944" s="306"/>
      <c r="E944" s="307"/>
      <c r="F944" s="307"/>
    </row>
    <row r="945" spans="2:6">
      <c r="B945" s="63"/>
      <c r="C945" s="82"/>
      <c r="D945" s="306"/>
      <c r="E945" s="307"/>
      <c r="F945" s="307"/>
    </row>
    <row r="946" spans="2:6">
      <c r="B946" s="63"/>
      <c r="C946" s="82"/>
      <c r="D946" s="306"/>
      <c r="E946" s="307"/>
      <c r="F946" s="307"/>
    </row>
    <row r="947" spans="2:6">
      <c r="B947" s="63"/>
      <c r="C947" s="82"/>
      <c r="D947" s="306"/>
      <c r="E947" s="307"/>
      <c r="F947" s="307"/>
    </row>
    <row r="948" spans="2:6">
      <c r="B948" s="63"/>
      <c r="C948" s="82"/>
      <c r="D948" s="306"/>
      <c r="E948" s="307"/>
      <c r="F948" s="307"/>
    </row>
    <row r="949" spans="2:6">
      <c r="B949" s="63"/>
      <c r="C949" s="82"/>
      <c r="D949" s="306"/>
      <c r="E949" s="307"/>
      <c r="F949" s="307"/>
    </row>
    <row r="950" spans="2:6">
      <c r="B950" s="63"/>
      <c r="C950" s="82"/>
      <c r="D950" s="306"/>
      <c r="E950" s="307"/>
      <c r="F950" s="307"/>
    </row>
    <row r="951" spans="2:6">
      <c r="B951" s="63"/>
      <c r="C951" s="82"/>
      <c r="D951" s="306"/>
      <c r="E951" s="307"/>
      <c r="F951" s="307"/>
    </row>
    <row r="952" spans="2:6">
      <c r="B952" s="63"/>
      <c r="C952" s="82"/>
      <c r="D952" s="306"/>
      <c r="E952" s="307"/>
      <c r="F952" s="307"/>
    </row>
    <row r="953" spans="2:6">
      <c r="B953" s="63"/>
      <c r="C953" s="82"/>
      <c r="D953" s="306"/>
      <c r="E953" s="307"/>
      <c r="F953" s="307"/>
    </row>
    <row r="954" spans="2:6">
      <c r="B954" s="63"/>
      <c r="C954" s="82"/>
      <c r="D954" s="306"/>
      <c r="E954" s="307"/>
      <c r="F954" s="307"/>
    </row>
    <row r="955" spans="2:6">
      <c r="B955" s="63"/>
      <c r="C955" s="82"/>
      <c r="D955" s="306"/>
      <c r="E955" s="307"/>
      <c r="F955" s="307"/>
    </row>
    <row r="956" spans="2:6">
      <c r="B956" s="63"/>
      <c r="C956" s="82"/>
      <c r="D956" s="306"/>
      <c r="E956" s="307"/>
      <c r="F956" s="307"/>
    </row>
    <row r="957" spans="2:6">
      <c r="B957" s="63"/>
      <c r="C957" s="82"/>
      <c r="D957" s="306"/>
      <c r="E957" s="307"/>
      <c r="F957" s="307"/>
    </row>
    <row r="958" spans="2:6">
      <c r="B958" s="63"/>
      <c r="C958" s="82"/>
      <c r="D958" s="306"/>
      <c r="E958" s="307"/>
      <c r="F958" s="307"/>
    </row>
    <row r="959" spans="2:6">
      <c r="B959" s="63"/>
      <c r="C959" s="82"/>
      <c r="D959" s="306"/>
      <c r="E959" s="307"/>
      <c r="F959" s="307"/>
    </row>
    <row r="960" spans="2:6">
      <c r="B960" s="63"/>
      <c r="C960" s="82"/>
      <c r="D960" s="306"/>
      <c r="E960" s="307"/>
      <c r="F960" s="307"/>
    </row>
    <row r="961" spans="2:6">
      <c r="B961" s="63"/>
      <c r="C961" s="82"/>
      <c r="D961" s="306"/>
      <c r="E961" s="307"/>
      <c r="F961" s="307"/>
    </row>
    <row r="962" spans="2:6">
      <c r="B962" s="63"/>
      <c r="C962" s="82"/>
      <c r="D962" s="306"/>
      <c r="E962" s="307"/>
      <c r="F962" s="307"/>
    </row>
    <row r="963" spans="2:6">
      <c r="B963" s="63"/>
      <c r="C963" s="82"/>
      <c r="D963" s="306"/>
      <c r="E963" s="307"/>
      <c r="F963" s="307"/>
    </row>
    <row r="964" spans="2:6">
      <c r="B964" s="63"/>
      <c r="C964" s="82"/>
      <c r="D964" s="306"/>
      <c r="E964" s="307"/>
      <c r="F964" s="307"/>
    </row>
    <row r="965" spans="2:6">
      <c r="B965" s="63"/>
      <c r="C965" s="82"/>
      <c r="D965" s="306"/>
      <c r="E965" s="307"/>
      <c r="F965" s="307"/>
    </row>
    <row r="966" spans="2:6">
      <c r="B966" s="63"/>
      <c r="C966" s="82"/>
      <c r="D966" s="306"/>
      <c r="E966" s="307"/>
      <c r="F966" s="307"/>
    </row>
    <row r="967" spans="2:6">
      <c r="B967" s="63"/>
      <c r="C967" s="82"/>
      <c r="D967" s="306"/>
      <c r="E967" s="307"/>
      <c r="F967" s="307"/>
    </row>
    <row r="968" spans="2:6">
      <c r="B968" s="63"/>
      <c r="C968" s="82"/>
      <c r="D968" s="306"/>
      <c r="E968" s="307"/>
      <c r="F968" s="307"/>
    </row>
    <row r="969" spans="2:6">
      <c r="B969" s="63"/>
      <c r="C969" s="82"/>
      <c r="D969" s="306"/>
      <c r="E969" s="307"/>
      <c r="F969" s="307"/>
    </row>
    <row r="970" spans="2:6">
      <c r="B970" s="63"/>
      <c r="C970" s="82"/>
      <c r="D970" s="306"/>
      <c r="E970" s="307"/>
      <c r="F970" s="307"/>
    </row>
    <row r="971" spans="2:6">
      <c r="B971" s="63"/>
      <c r="C971" s="82"/>
      <c r="D971" s="306"/>
      <c r="E971" s="307"/>
      <c r="F971" s="307"/>
    </row>
    <row r="972" spans="2:6">
      <c r="B972" s="63"/>
      <c r="C972" s="82"/>
      <c r="D972" s="306"/>
      <c r="E972" s="307"/>
      <c r="F972" s="307"/>
    </row>
    <row r="973" spans="2:6">
      <c r="B973" s="63"/>
      <c r="C973" s="82"/>
      <c r="D973" s="306"/>
      <c r="E973" s="307"/>
      <c r="F973" s="307"/>
    </row>
    <row r="974" spans="2:6">
      <c r="B974" s="63"/>
      <c r="C974" s="82"/>
      <c r="D974" s="306"/>
      <c r="E974" s="307"/>
      <c r="F974" s="307"/>
    </row>
    <row r="975" spans="2:6">
      <c r="B975" s="63"/>
      <c r="C975" s="82"/>
      <c r="D975" s="306"/>
      <c r="E975" s="307"/>
      <c r="F975" s="307"/>
    </row>
    <row r="976" spans="2:6">
      <c r="B976" s="63"/>
      <c r="C976" s="82"/>
      <c r="D976" s="306"/>
      <c r="E976" s="307"/>
      <c r="F976" s="307"/>
    </row>
    <row r="977" spans="2:6">
      <c r="B977" s="63"/>
      <c r="C977" s="82"/>
      <c r="D977" s="306"/>
      <c r="E977" s="307"/>
      <c r="F977" s="307"/>
    </row>
    <row r="978" spans="2:6">
      <c r="B978" s="63"/>
      <c r="C978" s="82"/>
      <c r="D978" s="306"/>
      <c r="E978" s="307"/>
      <c r="F978" s="307"/>
    </row>
    <row r="979" spans="2:6">
      <c r="B979" s="63"/>
      <c r="C979" s="82"/>
      <c r="D979" s="306"/>
      <c r="E979" s="307"/>
      <c r="F979" s="307"/>
    </row>
    <row r="980" spans="2:6">
      <c r="B980" s="63"/>
      <c r="C980" s="82"/>
      <c r="D980" s="306"/>
      <c r="E980" s="307"/>
      <c r="F980" s="307"/>
    </row>
    <row r="981" spans="2:6">
      <c r="B981" s="63"/>
      <c r="C981" s="82"/>
      <c r="D981" s="306"/>
      <c r="E981" s="307"/>
      <c r="F981" s="307"/>
    </row>
    <row r="982" spans="2:6">
      <c r="B982" s="63"/>
      <c r="C982" s="82"/>
      <c r="D982" s="306"/>
      <c r="E982" s="307"/>
      <c r="F982" s="307"/>
    </row>
    <row r="983" spans="2:6">
      <c r="B983" s="63"/>
      <c r="C983" s="82"/>
      <c r="D983" s="306"/>
      <c r="E983" s="307"/>
      <c r="F983" s="307"/>
    </row>
    <row r="984" spans="2:6">
      <c r="B984" s="63"/>
      <c r="C984" s="82"/>
      <c r="D984" s="306"/>
      <c r="E984" s="307"/>
      <c r="F984" s="307"/>
    </row>
    <row r="985" spans="2:6">
      <c r="B985" s="63"/>
      <c r="C985" s="82"/>
      <c r="D985" s="306"/>
      <c r="E985" s="307"/>
      <c r="F985" s="307"/>
    </row>
    <row r="986" spans="2:6">
      <c r="B986" s="63"/>
      <c r="C986" s="82"/>
      <c r="D986" s="306"/>
      <c r="E986" s="307"/>
      <c r="F986" s="307"/>
    </row>
    <row r="987" spans="2:6">
      <c r="B987" s="63"/>
      <c r="C987" s="82"/>
      <c r="D987" s="306"/>
      <c r="E987" s="307"/>
      <c r="F987" s="307"/>
    </row>
    <row r="988" spans="2:6">
      <c r="B988" s="63"/>
      <c r="C988" s="82"/>
      <c r="D988" s="306"/>
      <c r="E988" s="307"/>
      <c r="F988" s="307"/>
    </row>
    <row r="989" spans="2:6">
      <c r="B989" s="63"/>
      <c r="C989" s="82"/>
      <c r="D989" s="306"/>
      <c r="E989" s="307"/>
      <c r="F989" s="307"/>
    </row>
    <row r="990" spans="2:6">
      <c r="B990" s="63"/>
      <c r="C990" s="82"/>
      <c r="D990" s="306"/>
      <c r="E990" s="307"/>
      <c r="F990" s="307"/>
    </row>
    <row r="991" spans="2:6">
      <c r="B991" s="63"/>
      <c r="C991" s="82"/>
      <c r="D991" s="306"/>
      <c r="E991" s="307"/>
      <c r="F991" s="307"/>
    </row>
    <row r="992" spans="2:6">
      <c r="B992" s="63"/>
      <c r="C992" s="82"/>
      <c r="D992" s="306"/>
      <c r="E992" s="307"/>
      <c r="F992" s="307"/>
    </row>
    <row r="993" spans="2:6">
      <c r="B993" s="63"/>
      <c r="C993" s="82"/>
      <c r="D993" s="306"/>
      <c r="E993" s="307"/>
      <c r="F993" s="307"/>
    </row>
    <row r="994" spans="2:6">
      <c r="B994" s="63"/>
      <c r="C994" s="82"/>
      <c r="D994" s="306"/>
      <c r="E994" s="307"/>
      <c r="F994" s="307"/>
    </row>
    <row r="995" spans="2:6">
      <c r="B995" s="63"/>
      <c r="C995" s="82"/>
      <c r="D995" s="306"/>
      <c r="E995" s="307"/>
      <c r="F995" s="307"/>
    </row>
    <row r="996" spans="2:6">
      <c r="B996" s="63"/>
      <c r="C996" s="82"/>
      <c r="D996" s="306"/>
      <c r="E996" s="307"/>
      <c r="F996" s="307"/>
    </row>
    <row r="997" spans="2:6">
      <c r="B997" s="63"/>
      <c r="C997" s="82"/>
      <c r="D997" s="306"/>
      <c r="E997" s="307"/>
      <c r="F997" s="307"/>
    </row>
    <row r="998" spans="2:6">
      <c r="B998" s="63"/>
      <c r="C998" s="82"/>
      <c r="D998" s="306"/>
      <c r="E998" s="307"/>
      <c r="F998" s="307"/>
    </row>
    <row r="999" spans="2:6">
      <c r="B999" s="63"/>
      <c r="C999" s="82"/>
      <c r="D999" s="306"/>
      <c r="E999" s="307"/>
      <c r="F999" s="307"/>
    </row>
    <row r="1000" spans="2:6">
      <c r="B1000" s="63"/>
      <c r="C1000" s="82"/>
      <c r="D1000" s="306"/>
      <c r="E1000" s="307"/>
      <c r="F1000" s="307"/>
    </row>
    <row r="1001" spans="2:6">
      <c r="B1001" s="63"/>
      <c r="C1001" s="82"/>
      <c r="D1001" s="306"/>
      <c r="E1001" s="307"/>
      <c r="F1001" s="307"/>
    </row>
    <row r="1002" spans="2:6">
      <c r="B1002" s="63"/>
      <c r="C1002" s="82"/>
      <c r="D1002" s="306"/>
      <c r="E1002" s="307"/>
      <c r="F1002" s="307"/>
    </row>
    <row r="1003" spans="2:6">
      <c r="B1003" s="63"/>
      <c r="C1003" s="82"/>
      <c r="D1003" s="306"/>
      <c r="E1003" s="307"/>
      <c r="F1003" s="307"/>
    </row>
    <row r="1004" spans="2:6">
      <c r="B1004" s="63"/>
      <c r="C1004" s="82"/>
      <c r="D1004" s="306"/>
      <c r="E1004" s="307"/>
      <c r="F1004" s="307"/>
    </row>
    <row r="1005" spans="2:6">
      <c r="B1005" s="63"/>
      <c r="C1005" s="82"/>
      <c r="D1005" s="306"/>
      <c r="E1005" s="307"/>
      <c r="F1005" s="307"/>
    </row>
    <row r="1006" spans="2:6">
      <c r="B1006" s="63"/>
      <c r="C1006" s="82"/>
      <c r="D1006" s="306"/>
      <c r="E1006" s="307"/>
      <c r="F1006" s="307"/>
    </row>
    <row r="1007" spans="2:6">
      <c r="B1007" s="63"/>
      <c r="C1007" s="82"/>
      <c r="D1007" s="306"/>
      <c r="E1007" s="307"/>
      <c r="F1007" s="307"/>
    </row>
    <row r="1008" spans="2:6">
      <c r="B1008" s="63"/>
      <c r="C1008" s="82"/>
      <c r="D1008" s="306"/>
      <c r="E1008" s="307"/>
      <c r="F1008" s="307"/>
    </row>
    <row r="1009" spans="2:6">
      <c r="B1009" s="63"/>
      <c r="C1009" s="82"/>
      <c r="D1009" s="306"/>
      <c r="E1009" s="307"/>
      <c r="F1009" s="307"/>
    </row>
    <row r="1010" spans="2:6">
      <c r="B1010" s="63"/>
      <c r="C1010" s="82"/>
      <c r="D1010" s="306"/>
      <c r="E1010" s="307"/>
      <c r="F1010" s="307"/>
    </row>
    <row r="1011" spans="2:6">
      <c r="B1011" s="63"/>
      <c r="C1011" s="82"/>
      <c r="D1011" s="306"/>
      <c r="E1011" s="307"/>
      <c r="F1011" s="307"/>
    </row>
    <row r="1012" spans="2:6">
      <c r="B1012" s="63"/>
      <c r="C1012" s="82"/>
      <c r="D1012" s="306"/>
      <c r="E1012" s="307"/>
      <c r="F1012" s="307"/>
    </row>
    <row r="1013" spans="2:6">
      <c r="B1013" s="63"/>
      <c r="C1013" s="82"/>
      <c r="D1013" s="306"/>
      <c r="E1013" s="307"/>
      <c r="F1013" s="307"/>
    </row>
    <row r="1014" spans="2:6">
      <c r="B1014" s="63"/>
      <c r="C1014" s="82"/>
      <c r="D1014" s="306"/>
      <c r="E1014" s="307"/>
      <c r="F1014" s="307"/>
    </row>
    <row r="1015" spans="2:6">
      <c r="B1015" s="63"/>
      <c r="C1015" s="82"/>
      <c r="D1015" s="306"/>
      <c r="E1015" s="307"/>
      <c r="F1015" s="307"/>
    </row>
    <row r="1016" spans="2:6">
      <c r="B1016" s="63"/>
      <c r="C1016" s="82"/>
      <c r="D1016" s="306"/>
      <c r="E1016" s="307"/>
      <c r="F1016" s="307"/>
    </row>
    <row r="1017" spans="2:6">
      <c r="B1017" s="63"/>
      <c r="C1017" s="82"/>
      <c r="D1017" s="306"/>
      <c r="E1017" s="307"/>
      <c r="F1017" s="307"/>
    </row>
    <row r="1018" spans="2:6">
      <c r="B1018" s="63"/>
      <c r="C1018" s="82"/>
      <c r="D1018" s="306"/>
      <c r="E1018" s="307"/>
      <c r="F1018" s="307"/>
    </row>
    <row r="1019" spans="2:6">
      <c r="B1019" s="63"/>
      <c r="C1019" s="82"/>
      <c r="D1019" s="306"/>
      <c r="E1019" s="307"/>
      <c r="F1019" s="307"/>
    </row>
    <row r="1020" spans="2:6">
      <c r="B1020" s="63"/>
      <c r="C1020" s="82"/>
      <c r="D1020" s="306"/>
      <c r="E1020" s="307"/>
      <c r="F1020" s="307"/>
    </row>
    <row r="1021" spans="2:6">
      <c r="B1021" s="63"/>
      <c r="C1021" s="82"/>
      <c r="D1021" s="306"/>
      <c r="E1021" s="307"/>
      <c r="F1021" s="307"/>
    </row>
    <row r="1022" spans="2:6">
      <c r="B1022" s="63"/>
      <c r="C1022" s="82"/>
      <c r="D1022" s="306"/>
      <c r="E1022" s="307"/>
      <c r="F1022" s="307"/>
    </row>
    <row r="1023" spans="2:6">
      <c r="B1023" s="63"/>
      <c r="C1023" s="82"/>
      <c r="D1023" s="306"/>
      <c r="E1023" s="307"/>
      <c r="F1023" s="307"/>
    </row>
    <row r="1024" spans="2:6">
      <c r="B1024" s="63"/>
      <c r="C1024" s="82"/>
      <c r="D1024" s="306"/>
      <c r="E1024" s="307"/>
      <c r="F1024" s="307"/>
    </row>
    <row r="1025" spans="2:6">
      <c r="B1025" s="63"/>
      <c r="C1025" s="82"/>
      <c r="D1025" s="306"/>
      <c r="E1025" s="307"/>
      <c r="F1025" s="307"/>
    </row>
    <row r="1026" spans="2:6">
      <c r="B1026" s="63"/>
      <c r="C1026" s="82"/>
      <c r="D1026" s="306"/>
      <c r="E1026" s="307"/>
      <c r="F1026" s="307"/>
    </row>
    <row r="1027" spans="2:6">
      <c r="B1027" s="63"/>
      <c r="C1027" s="82"/>
      <c r="D1027" s="306"/>
      <c r="E1027" s="307"/>
      <c r="F1027" s="307"/>
    </row>
    <row r="1028" spans="2:6">
      <c r="B1028" s="63"/>
      <c r="C1028" s="82"/>
      <c r="D1028" s="306"/>
      <c r="E1028" s="307"/>
      <c r="F1028" s="307"/>
    </row>
    <row r="1029" spans="2:6">
      <c r="B1029" s="63"/>
      <c r="C1029" s="82"/>
      <c r="D1029" s="306"/>
      <c r="E1029" s="307"/>
      <c r="F1029" s="307"/>
    </row>
    <row r="1030" spans="2:6">
      <c r="B1030" s="63"/>
      <c r="C1030" s="82"/>
      <c r="D1030" s="306"/>
      <c r="E1030" s="307"/>
      <c r="F1030" s="307"/>
    </row>
    <row r="1031" spans="2:6">
      <c r="B1031" s="63"/>
      <c r="C1031" s="82"/>
      <c r="D1031" s="306"/>
      <c r="E1031" s="307"/>
      <c r="F1031" s="307"/>
    </row>
    <row r="1032" spans="2:6">
      <c r="B1032" s="63"/>
      <c r="C1032" s="82"/>
      <c r="D1032" s="306"/>
      <c r="E1032" s="307"/>
      <c r="F1032" s="307"/>
    </row>
    <row r="1033" spans="2:6">
      <c r="B1033" s="63"/>
      <c r="C1033" s="82"/>
      <c r="D1033" s="306"/>
      <c r="E1033" s="307"/>
      <c r="F1033" s="307"/>
    </row>
    <row r="1034" spans="2:6">
      <c r="B1034" s="63"/>
      <c r="C1034" s="82"/>
      <c r="D1034" s="306"/>
      <c r="E1034" s="307"/>
      <c r="F1034" s="307"/>
    </row>
    <row r="1035" spans="2:6">
      <c r="B1035" s="63"/>
      <c r="C1035" s="82"/>
      <c r="D1035" s="306"/>
      <c r="E1035" s="307"/>
      <c r="F1035" s="307"/>
    </row>
    <row r="1036" spans="2:6">
      <c r="B1036" s="63"/>
      <c r="C1036" s="82"/>
      <c r="D1036" s="306"/>
      <c r="E1036" s="307"/>
      <c r="F1036" s="307"/>
    </row>
    <row r="1037" spans="2:6">
      <c r="B1037" s="63"/>
      <c r="C1037" s="82"/>
      <c r="D1037" s="306"/>
      <c r="E1037" s="307"/>
      <c r="F1037" s="307"/>
    </row>
    <row r="1038" spans="2:6">
      <c r="B1038" s="63"/>
      <c r="C1038" s="82"/>
      <c r="D1038" s="306"/>
      <c r="E1038" s="307"/>
      <c r="F1038" s="307"/>
    </row>
    <row r="1039" spans="2:6">
      <c r="B1039" s="63"/>
      <c r="C1039" s="82"/>
      <c r="D1039" s="306"/>
      <c r="E1039" s="307"/>
      <c r="F1039" s="307"/>
    </row>
    <row r="1040" spans="2:6">
      <c r="B1040" s="63"/>
      <c r="C1040" s="82"/>
      <c r="D1040" s="306"/>
      <c r="E1040" s="307"/>
      <c r="F1040" s="307"/>
    </row>
    <row r="1041" spans="2:6">
      <c r="B1041" s="63"/>
      <c r="C1041" s="82"/>
      <c r="D1041" s="306"/>
      <c r="E1041" s="307"/>
      <c r="F1041" s="307"/>
    </row>
    <row r="1042" spans="2:6">
      <c r="B1042" s="63"/>
      <c r="C1042" s="82"/>
      <c r="D1042" s="306"/>
      <c r="E1042" s="307"/>
      <c r="F1042" s="307"/>
    </row>
    <row r="1043" spans="2:6">
      <c r="B1043" s="63"/>
      <c r="C1043" s="82"/>
      <c r="D1043" s="306"/>
      <c r="E1043" s="307"/>
      <c r="F1043" s="307"/>
    </row>
    <row r="1044" spans="2:6">
      <c r="B1044" s="63"/>
      <c r="C1044" s="82"/>
      <c r="D1044" s="306"/>
      <c r="E1044" s="307"/>
      <c r="F1044" s="307"/>
    </row>
    <row r="1045" spans="2:6">
      <c r="B1045" s="63"/>
      <c r="C1045" s="82"/>
      <c r="D1045" s="306"/>
      <c r="E1045" s="307"/>
      <c r="F1045" s="307"/>
    </row>
    <row r="1046" spans="2:6">
      <c r="B1046" s="63"/>
      <c r="C1046" s="82"/>
      <c r="D1046" s="306"/>
      <c r="E1046" s="307"/>
      <c r="F1046" s="307"/>
    </row>
    <row r="1047" spans="2:6">
      <c r="B1047" s="63"/>
      <c r="C1047" s="82"/>
      <c r="D1047" s="306"/>
      <c r="E1047" s="307"/>
      <c r="F1047" s="307"/>
    </row>
    <row r="1048" spans="2:6">
      <c r="B1048" s="63"/>
      <c r="C1048" s="82"/>
      <c r="D1048" s="306"/>
      <c r="E1048" s="307"/>
      <c r="F1048" s="307"/>
    </row>
    <row r="1049" spans="2:6">
      <c r="B1049" s="63"/>
      <c r="C1049" s="82"/>
      <c r="D1049" s="306"/>
      <c r="E1049" s="307"/>
      <c r="F1049" s="307"/>
    </row>
    <row r="1050" spans="2:6">
      <c r="B1050" s="63"/>
      <c r="C1050" s="82"/>
      <c r="D1050" s="306"/>
      <c r="E1050" s="307"/>
      <c r="F1050" s="307"/>
    </row>
    <row r="1051" spans="2:6">
      <c r="B1051" s="63"/>
      <c r="C1051" s="82"/>
      <c r="D1051" s="306"/>
      <c r="E1051" s="307"/>
      <c r="F1051" s="307"/>
    </row>
    <row r="1052" spans="2:6">
      <c r="B1052" s="63"/>
      <c r="C1052" s="82"/>
      <c r="D1052" s="306"/>
      <c r="E1052" s="307"/>
      <c r="F1052" s="307"/>
    </row>
    <row r="1053" spans="2:6">
      <c r="B1053" s="63"/>
      <c r="C1053" s="82"/>
      <c r="D1053" s="306"/>
      <c r="E1053" s="307"/>
      <c r="F1053" s="307"/>
    </row>
    <row r="1054" spans="2:6">
      <c r="B1054" s="63"/>
      <c r="C1054" s="82"/>
      <c r="D1054" s="306"/>
      <c r="E1054" s="307"/>
      <c r="F1054" s="307"/>
    </row>
    <row r="1055" spans="2:6">
      <c r="B1055" s="63"/>
      <c r="C1055" s="82"/>
      <c r="D1055" s="306"/>
      <c r="E1055" s="307"/>
      <c r="F1055" s="307"/>
    </row>
    <row r="1056" spans="2:6">
      <c r="B1056" s="63"/>
      <c r="C1056" s="82"/>
      <c r="D1056" s="306"/>
      <c r="E1056" s="307"/>
      <c r="F1056" s="307"/>
    </row>
    <row r="1057" spans="2:6">
      <c r="B1057" s="63"/>
      <c r="C1057" s="82"/>
      <c r="D1057" s="306"/>
      <c r="E1057" s="307"/>
      <c r="F1057" s="307"/>
    </row>
    <row r="1058" spans="2:6">
      <c r="B1058" s="63"/>
      <c r="C1058" s="82"/>
      <c r="D1058" s="306"/>
      <c r="E1058" s="307"/>
      <c r="F1058" s="307"/>
    </row>
    <row r="1059" spans="2:6">
      <c r="B1059" s="63"/>
      <c r="C1059" s="82"/>
      <c r="D1059" s="306"/>
      <c r="E1059" s="307"/>
      <c r="F1059" s="307"/>
    </row>
    <row r="1060" spans="2:6">
      <c r="B1060" s="63"/>
      <c r="C1060" s="82"/>
      <c r="D1060" s="306"/>
      <c r="E1060" s="307"/>
      <c r="F1060" s="307"/>
    </row>
    <row r="1061" spans="2:6">
      <c r="B1061" s="63"/>
      <c r="C1061" s="82"/>
      <c r="D1061" s="306"/>
      <c r="E1061" s="307"/>
      <c r="F1061" s="307"/>
    </row>
    <row r="1062" spans="2:6">
      <c r="B1062" s="63"/>
      <c r="C1062" s="82"/>
      <c r="D1062" s="306"/>
      <c r="E1062" s="307"/>
      <c r="F1062" s="307"/>
    </row>
    <row r="1063" spans="2:6">
      <c r="B1063" s="63"/>
      <c r="C1063" s="82"/>
      <c r="D1063" s="306"/>
      <c r="E1063" s="307"/>
      <c r="F1063" s="307"/>
    </row>
    <row r="1064" spans="2:6">
      <c r="B1064" s="63"/>
      <c r="C1064" s="82"/>
      <c r="D1064" s="306"/>
      <c r="E1064" s="307"/>
      <c r="F1064" s="307"/>
    </row>
    <row r="1065" spans="2:6">
      <c r="B1065" s="63"/>
      <c r="C1065" s="82"/>
      <c r="D1065" s="306"/>
      <c r="E1065" s="307"/>
      <c r="F1065" s="307"/>
    </row>
    <row r="1066" spans="2:6">
      <c r="B1066" s="63"/>
      <c r="C1066" s="82"/>
      <c r="D1066" s="306"/>
      <c r="E1066" s="307"/>
      <c r="F1066" s="307"/>
    </row>
    <row r="1067" spans="2:6">
      <c r="B1067" s="63"/>
      <c r="C1067" s="82"/>
      <c r="D1067" s="306"/>
      <c r="E1067" s="307"/>
      <c r="F1067" s="307"/>
    </row>
    <row r="1068" spans="2:6">
      <c r="B1068" s="63"/>
      <c r="C1068" s="82"/>
      <c r="D1068" s="306"/>
      <c r="E1068" s="307"/>
      <c r="F1068" s="307"/>
    </row>
    <row r="1069" spans="2:6">
      <c r="B1069" s="63"/>
      <c r="C1069" s="82"/>
      <c r="D1069" s="306"/>
      <c r="E1069" s="307"/>
      <c r="F1069" s="307"/>
    </row>
    <row r="1070" spans="2:6">
      <c r="B1070" s="63"/>
      <c r="C1070" s="82"/>
      <c r="D1070" s="306"/>
      <c r="E1070" s="307"/>
      <c r="F1070" s="307"/>
    </row>
    <row r="1071" spans="2:6">
      <c r="B1071" s="63"/>
      <c r="C1071" s="82"/>
      <c r="D1071" s="306"/>
      <c r="E1071" s="307"/>
      <c r="F1071" s="307"/>
    </row>
    <row r="1072" spans="2:6">
      <c r="B1072" s="63"/>
      <c r="C1072" s="82"/>
      <c r="D1072" s="306"/>
      <c r="E1072" s="307"/>
      <c r="F1072" s="307"/>
    </row>
    <row r="1073" spans="2:6">
      <c r="B1073" s="63"/>
      <c r="C1073" s="82"/>
      <c r="D1073" s="306"/>
      <c r="E1073" s="307"/>
      <c r="F1073" s="307"/>
    </row>
    <row r="1074" spans="2:6">
      <c r="B1074" s="63"/>
      <c r="C1074" s="82"/>
      <c r="D1074" s="306"/>
      <c r="E1074" s="307"/>
      <c r="F1074" s="307"/>
    </row>
    <row r="1075" spans="2:6">
      <c r="B1075" s="63"/>
      <c r="C1075" s="82"/>
      <c r="D1075" s="306"/>
      <c r="E1075" s="307"/>
      <c r="F1075" s="307"/>
    </row>
    <row r="1076" spans="2:6">
      <c r="B1076" s="63"/>
      <c r="C1076" s="82"/>
      <c r="D1076" s="306"/>
      <c r="E1076" s="307"/>
      <c r="F1076" s="307"/>
    </row>
    <row r="1077" spans="2:6">
      <c r="B1077" s="63"/>
      <c r="C1077" s="82"/>
      <c r="D1077" s="306"/>
      <c r="E1077" s="307"/>
      <c r="F1077" s="307"/>
    </row>
    <row r="1078" spans="2:6">
      <c r="B1078" s="63"/>
      <c r="C1078" s="82"/>
      <c r="D1078" s="306"/>
      <c r="E1078" s="307"/>
      <c r="F1078" s="307"/>
    </row>
    <row r="1079" spans="2:6">
      <c r="B1079" s="63"/>
      <c r="C1079" s="82"/>
      <c r="D1079" s="306"/>
      <c r="E1079" s="307"/>
      <c r="F1079" s="307"/>
    </row>
    <row r="1080" spans="2:6">
      <c r="B1080" s="63"/>
      <c r="C1080" s="82"/>
      <c r="D1080" s="306"/>
      <c r="E1080" s="307"/>
      <c r="F1080" s="307"/>
    </row>
    <row r="1081" spans="2:6">
      <c r="B1081" s="63"/>
      <c r="C1081" s="82"/>
      <c r="D1081" s="306"/>
      <c r="E1081" s="307"/>
      <c r="F1081" s="307"/>
    </row>
    <row r="1082" spans="2:6">
      <c r="B1082" s="63"/>
      <c r="C1082" s="82"/>
      <c r="D1082" s="306"/>
      <c r="E1082" s="307"/>
      <c r="F1082" s="307"/>
    </row>
    <row r="1083" spans="2:6">
      <c r="B1083" s="63"/>
      <c r="C1083" s="82"/>
      <c r="D1083" s="306"/>
      <c r="E1083" s="307"/>
      <c r="F1083" s="307"/>
    </row>
    <row r="1084" spans="2:6">
      <c r="B1084" s="63"/>
      <c r="C1084" s="82"/>
      <c r="D1084" s="306"/>
      <c r="E1084" s="307"/>
      <c r="F1084" s="307"/>
    </row>
    <row r="1085" spans="2:6">
      <c r="B1085" s="63"/>
      <c r="C1085" s="82"/>
      <c r="D1085" s="306"/>
      <c r="E1085" s="307"/>
      <c r="F1085" s="307"/>
    </row>
    <row r="1086" spans="2:6">
      <c r="B1086" s="63"/>
      <c r="C1086" s="82"/>
      <c r="D1086" s="306"/>
      <c r="E1086" s="307"/>
      <c r="F1086" s="307"/>
    </row>
    <row r="1087" spans="2:6">
      <c r="B1087" s="63"/>
      <c r="C1087" s="82"/>
      <c r="D1087" s="306"/>
      <c r="E1087" s="307"/>
      <c r="F1087" s="307"/>
    </row>
    <row r="1088" spans="2:6">
      <c r="B1088" s="63"/>
      <c r="C1088" s="82"/>
      <c r="D1088" s="306"/>
      <c r="E1088" s="307"/>
      <c r="F1088" s="307"/>
    </row>
    <row r="1089" spans="2:6">
      <c r="B1089" s="63"/>
      <c r="C1089" s="82"/>
      <c r="D1089" s="306"/>
      <c r="E1089" s="307"/>
      <c r="F1089" s="307"/>
    </row>
    <row r="1090" spans="2:6">
      <c r="B1090" s="63"/>
      <c r="C1090" s="82"/>
      <c r="D1090" s="306"/>
      <c r="E1090" s="307"/>
      <c r="F1090" s="307"/>
    </row>
    <row r="1091" spans="2:6">
      <c r="B1091" s="63"/>
      <c r="C1091" s="82"/>
      <c r="D1091" s="306"/>
      <c r="E1091" s="307"/>
      <c r="F1091" s="307"/>
    </row>
    <row r="1092" spans="2:6">
      <c r="B1092" s="63"/>
      <c r="C1092" s="82"/>
      <c r="D1092" s="306"/>
      <c r="E1092" s="307"/>
      <c r="F1092" s="307"/>
    </row>
    <row r="1093" spans="2:6">
      <c r="B1093" s="63"/>
      <c r="C1093" s="82"/>
      <c r="D1093" s="306"/>
      <c r="E1093" s="307"/>
      <c r="F1093" s="307"/>
    </row>
    <row r="1094" spans="2:6">
      <c r="B1094" s="63"/>
      <c r="C1094" s="82"/>
      <c r="D1094" s="306"/>
      <c r="E1094" s="307"/>
      <c r="F1094" s="307"/>
    </row>
    <row r="1095" spans="2:6">
      <c r="B1095" s="63"/>
      <c r="C1095" s="82"/>
      <c r="D1095" s="306"/>
      <c r="E1095" s="307"/>
      <c r="F1095" s="307"/>
    </row>
    <row r="1096" spans="2:6">
      <c r="B1096" s="63"/>
      <c r="C1096" s="82"/>
      <c r="D1096" s="306"/>
      <c r="E1096" s="307"/>
      <c r="F1096" s="307"/>
    </row>
    <row r="1097" spans="2:6">
      <c r="B1097" s="63"/>
      <c r="C1097" s="82"/>
      <c r="D1097" s="306"/>
      <c r="E1097" s="307"/>
      <c r="F1097" s="307"/>
    </row>
    <row r="1098" spans="2:6">
      <c r="B1098" s="63"/>
      <c r="C1098" s="82"/>
      <c r="D1098" s="306"/>
      <c r="E1098" s="307"/>
      <c r="F1098" s="307"/>
    </row>
    <row r="1099" spans="2:6">
      <c r="B1099" s="63"/>
      <c r="C1099" s="82"/>
      <c r="D1099" s="306"/>
      <c r="E1099" s="307"/>
      <c r="F1099" s="307"/>
    </row>
    <row r="1100" spans="2:6">
      <c r="B1100" s="63"/>
      <c r="C1100" s="82"/>
      <c r="D1100" s="306"/>
      <c r="E1100" s="307"/>
      <c r="F1100" s="307"/>
    </row>
    <row r="1101" spans="2:6">
      <c r="B1101" s="63"/>
      <c r="C1101" s="82"/>
      <c r="D1101" s="306"/>
      <c r="E1101" s="307"/>
      <c r="F1101" s="307"/>
    </row>
    <row r="1102" spans="2:6">
      <c r="B1102" s="63"/>
      <c r="C1102" s="82"/>
      <c r="D1102" s="306"/>
      <c r="E1102" s="307"/>
      <c r="F1102" s="307"/>
    </row>
    <row r="1103" spans="2:6">
      <c r="B1103" s="63"/>
      <c r="C1103" s="82"/>
      <c r="D1103" s="306"/>
      <c r="E1103" s="307"/>
      <c r="F1103" s="307"/>
    </row>
    <row r="1104" spans="2:6">
      <c r="B1104" s="63"/>
      <c r="C1104" s="82"/>
      <c r="D1104" s="306"/>
      <c r="E1104" s="307"/>
      <c r="F1104" s="307"/>
    </row>
    <row r="1105" spans="2:6">
      <c r="B1105" s="63"/>
      <c r="C1105" s="82"/>
      <c r="D1105" s="306"/>
      <c r="E1105" s="307"/>
      <c r="F1105" s="307"/>
    </row>
    <row r="1106" spans="2:6">
      <c r="B1106" s="63"/>
      <c r="C1106" s="82"/>
      <c r="D1106" s="306"/>
      <c r="E1106" s="307"/>
      <c r="F1106" s="307"/>
    </row>
    <row r="1107" spans="2:6">
      <c r="B1107" s="63"/>
      <c r="C1107" s="82"/>
      <c r="D1107" s="306"/>
      <c r="E1107" s="307"/>
      <c r="F1107" s="307"/>
    </row>
    <row r="1108" spans="2:6">
      <c r="B1108" s="63"/>
      <c r="C1108" s="82"/>
      <c r="D1108" s="306"/>
      <c r="E1108" s="307"/>
      <c r="F1108" s="307"/>
    </row>
    <row r="1109" spans="2:6">
      <c r="B1109" s="63"/>
      <c r="C1109" s="82"/>
      <c r="D1109" s="306"/>
      <c r="E1109" s="307"/>
      <c r="F1109" s="307"/>
    </row>
    <row r="1110" spans="2:6">
      <c r="B1110" s="63"/>
      <c r="C1110" s="82"/>
      <c r="D1110" s="306"/>
      <c r="E1110" s="307"/>
      <c r="F1110" s="307"/>
    </row>
    <row r="1111" spans="2:6">
      <c r="B1111" s="63"/>
      <c r="C1111" s="82"/>
      <c r="D1111" s="306"/>
      <c r="E1111" s="307"/>
      <c r="F1111" s="307"/>
    </row>
    <row r="1112" spans="2:6">
      <c r="B1112" s="63"/>
      <c r="C1112" s="82"/>
      <c r="D1112" s="306"/>
      <c r="E1112" s="307"/>
      <c r="F1112" s="307"/>
    </row>
    <row r="1113" spans="2:6">
      <c r="B1113" s="63"/>
      <c r="C1113" s="82"/>
      <c r="D1113" s="306"/>
      <c r="E1113" s="307"/>
      <c r="F1113" s="307"/>
    </row>
    <row r="1114" spans="2:6">
      <c r="B1114" s="63"/>
      <c r="C1114" s="82"/>
      <c r="D1114" s="306"/>
      <c r="E1114" s="307"/>
      <c r="F1114" s="307"/>
    </row>
    <row r="1115" spans="2:6">
      <c r="B1115" s="63"/>
      <c r="C1115" s="82"/>
      <c r="D1115" s="306"/>
      <c r="E1115" s="307"/>
      <c r="F1115" s="307"/>
    </row>
    <row r="1116" spans="2:6">
      <c r="B1116" s="63"/>
      <c r="C1116" s="82"/>
      <c r="D1116" s="306"/>
      <c r="E1116" s="307"/>
      <c r="F1116" s="307"/>
    </row>
    <row r="1117" spans="2:6">
      <c r="B1117" s="63"/>
      <c r="C1117" s="82"/>
      <c r="D1117" s="306"/>
      <c r="E1117" s="307"/>
      <c r="F1117" s="307"/>
    </row>
    <row r="1118" spans="2:6">
      <c r="B1118" s="63"/>
      <c r="C1118" s="82"/>
      <c r="D1118" s="306"/>
      <c r="E1118" s="307"/>
      <c r="F1118" s="307"/>
    </row>
    <row r="1119" spans="2:6">
      <c r="B1119" s="63"/>
      <c r="C1119" s="82"/>
      <c r="D1119" s="306"/>
      <c r="E1119" s="307"/>
      <c r="F1119" s="307"/>
    </row>
    <row r="1120" spans="2:6">
      <c r="B1120" s="63"/>
      <c r="C1120" s="82"/>
      <c r="D1120" s="306"/>
      <c r="E1120" s="307"/>
      <c r="F1120" s="307"/>
    </row>
    <row r="1121" spans="2:6">
      <c r="B1121" s="63"/>
      <c r="C1121" s="82"/>
      <c r="D1121" s="306"/>
      <c r="E1121" s="307"/>
      <c r="F1121" s="307"/>
    </row>
    <row r="1122" spans="2:6">
      <c r="B1122" s="63"/>
      <c r="C1122" s="82"/>
      <c r="D1122" s="306"/>
      <c r="E1122" s="307"/>
      <c r="F1122" s="307"/>
    </row>
    <row r="1123" spans="2:6">
      <c r="B1123" s="63"/>
      <c r="C1123" s="82"/>
      <c r="D1123" s="306"/>
      <c r="E1123" s="307"/>
      <c r="F1123" s="307"/>
    </row>
    <row r="1124" spans="2:6">
      <c r="B1124" s="63"/>
      <c r="C1124" s="82"/>
      <c r="D1124" s="306"/>
      <c r="E1124" s="307"/>
      <c r="F1124" s="307"/>
    </row>
    <row r="1125" spans="2:6">
      <c r="B1125" s="63"/>
      <c r="C1125" s="82"/>
      <c r="D1125" s="306"/>
      <c r="E1125" s="307"/>
      <c r="F1125" s="307"/>
    </row>
    <row r="1126" spans="2:6">
      <c r="B1126" s="63"/>
      <c r="C1126" s="82"/>
      <c r="D1126" s="306"/>
      <c r="E1126" s="307"/>
      <c r="F1126" s="307"/>
    </row>
    <row r="1127" spans="2:6">
      <c r="B1127" s="63"/>
      <c r="C1127" s="82"/>
      <c r="D1127" s="306"/>
      <c r="E1127" s="307"/>
      <c r="F1127" s="307"/>
    </row>
    <row r="1128" spans="2:6">
      <c r="B1128" s="63"/>
      <c r="C1128" s="82"/>
      <c r="D1128" s="306"/>
      <c r="E1128" s="307"/>
      <c r="F1128" s="307"/>
    </row>
    <row r="1129" spans="2:6">
      <c r="B1129" s="63"/>
      <c r="C1129" s="82"/>
      <c r="D1129" s="306"/>
      <c r="E1129" s="307"/>
      <c r="F1129" s="307"/>
    </row>
    <row r="1130" spans="2:6">
      <c r="B1130" s="63"/>
      <c r="C1130" s="82"/>
      <c r="D1130" s="306"/>
      <c r="E1130" s="307"/>
      <c r="F1130" s="307"/>
    </row>
    <row r="1131" spans="2:6">
      <c r="B1131" s="63"/>
      <c r="C1131" s="82"/>
      <c r="D1131" s="306"/>
      <c r="E1131" s="307"/>
      <c r="F1131" s="307"/>
    </row>
    <row r="1132" spans="2:6">
      <c r="B1132" s="63"/>
      <c r="C1132" s="82"/>
      <c r="D1132" s="306"/>
      <c r="E1132" s="307"/>
      <c r="F1132" s="307"/>
    </row>
    <row r="1133" spans="2:6">
      <c r="B1133" s="63"/>
      <c r="C1133" s="82"/>
      <c r="D1133" s="306"/>
      <c r="E1133" s="307"/>
      <c r="F1133" s="307"/>
    </row>
    <row r="1134" spans="2:6">
      <c r="B1134" s="63"/>
      <c r="C1134" s="82"/>
      <c r="D1134" s="306"/>
      <c r="E1134" s="307"/>
      <c r="F1134" s="307"/>
    </row>
    <row r="1135" spans="2:6">
      <c r="B1135" s="63"/>
      <c r="C1135" s="82"/>
      <c r="D1135" s="306"/>
      <c r="E1135" s="307"/>
      <c r="F1135" s="307"/>
    </row>
    <row r="1136" spans="2:6">
      <c r="B1136" s="63"/>
      <c r="C1136" s="82"/>
      <c r="D1136" s="306"/>
      <c r="E1136" s="307"/>
      <c r="F1136" s="307"/>
    </row>
    <row r="1137" spans="2:6">
      <c r="B1137" s="63"/>
      <c r="C1137" s="82"/>
      <c r="D1137" s="306"/>
      <c r="E1137" s="307"/>
      <c r="F1137" s="307"/>
    </row>
    <row r="1138" spans="2:6">
      <c r="B1138" s="63"/>
      <c r="C1138" s="82"/>
      <c r="D1138" s="306"/>
      <c r="E1138" s="307"/>
      <c r="F1138" s="307"/>
    </row>
    <row r="1139" spans="2:6">
      <c r="B1139" s="63"/>
      <c r="C1139" s="82"/>
      <c r="D1139" s="306"/>
      <c r="E1139" s="307"/>
      <c r="F1139" s="307"/>
    </row>
    <row r="1140" spans="2:6">
      <c r="B1140" s="63"/>
      <c r="C1140" s="82"/>
      <c r="D1140" s="306"/>
      <c r="E1140" s="307"/>
      <c r="F1140" s="307"/>
    </row>
    <row r="1141" spans="2:6">
      <c r="B1141" s="63"/>
      <c r="C1141" s="82"/>
      <c r="D1141" s="306"/>
      <c r="E1141" s="307"/>
      <c r="F1141" s="307"/>
    </row>
    <row r="1142" spans="2:6">
      <c r="B1142" s="63"/>
      <c r="C1142" s="82"/>
      <c r="D1142" s="306"/>
      <c r="E1142" s="307"/>
      <c r="F1142" s="307"/>
    </row>
    <row r="1143" spans="2:6">
      <c r="B1143" s="63"/>
      <c r="C1143" s="82"/>
      <c r="D1143" s="306"/>
      <c r="E1143" s="307"/>
      <c r="F1143" s="307"/>
    </row>
    <row r="1144" spans="2:6">
      <c r="B1144" s="63"/>
      <c r="C1144" s="82"/>
      <c r="D1144" s="306"/>
      <c r="E1144" s="307"/>
      <c r="F1144" s="307"/>
    </row>
    <row r="1145" spans="2:6">
      <c r="B1145" s="63"/>
      <c r="C1145" s="82"/>
      <c r="D1145" s="306"/>
      <c r="E1145" s="307"/>
      <c r="F1145" s="307"/>
    </row>
    <row r="1146" spans="2:6">
      <c r="B1146" s="63"/>
      <c r="C1146" s="82"/>
      <c r="D1146" s="306"/>
      <c r="E1146" s="307"/>
      <c r="F1146" s="307"/>
    </row>
    <row r="1147" spans="2:6">
      <c r="B1147" s="63"/>
      <c r="C1147" s="82"/>
      <c r="D1147" s="306"/>
      <c r="E1147" s="307"/>
      <c r="F1147" s="307"/>
    </row>
    <row r="1148" spans="2:6">
      <c r="B1148" s="63"/>
      <c r="C1148" s="82"/>
      <c r="D1148" s="306"/>
      <c r="E1148" s="307"/>
      <c r="F1148" s="307"/>
    </row>
    <row r="1149" spans="2:6">
      <c r="B1149" s="63"/>
      <c r="C1149" s="82"/>
      <c r="D1149" s="306"/>
      <c r="E1149" s="307"/>
      <c r="F1149" s="307"/>
    </row>
    <row r="1150" spans="2:6">
      <c r="B1150" s="63"/>
      <c r="C1150" s="82"/>
      <c r="D1150" s="306"/>
      <c r="E1150" s="307"/>
      <c r="F1150" s="307"/>
    </row>
    <row r="1151" spans="2:6">
      <c r="B1151" s="63"/>
      <c r="C1151" s="82"/>
      <c r="D1151" s="306"/>
      <c r="E1151" s="307"/>
      <c r="F1151" s="307"/>
    </row>
    <row r="1152" spans="2:6">
      <c r="B1152" s="63"/>
      <c r="C1152" s="82"/>
      <c r="D1152" s="306"/>
      <c r="E1152" s="307"/>
      <c r="F1152" s="307"/>
    </row>
    <row r="1153" spans="2:6">
      <c r="B1153" s="63"/>
      <c r="C1153" s="82"/>
      <c r="D1153" s="306"/>
      <c r="E1153" s="307"/>
      <c r="F1153" s="307"/>
    </row>
    <row r="1154" spans="2:6">
      <c r="B1154" s="63"/>
      <c r="C1154" s="82"/>
      <c r="D1154" s="306"/>
      <c r="E1154" s="307"/>
      <c r="F1154" s="307"/>
    </row>
    <row r="1155" spans="2:6">
      <c r="B1155" s="63"/>
      <c r="C1155" s="82"/>
      <c r="D1155" s="306"/>
      <c r="E1155" s="307"/>
      <c r="F1155" s="307"/>
    </row>
    <row r="1156" spans="2:6">
      <c r="B1156" s="63"/>
      <c r="C1156" s="82"/>
      <c r="D1156" s="306"/>
      <c r="E1156" s="307"/>
      <c r="F1156" s="307"/>
    </row>
    <row r="1157" spans="2:6">
      <c r="B1157" s="63"/>
      <c r="C1157" s="82"/>
      <c r="D1157" s="306"/>
      <c r="E1157" s="307"/>
      <c r="F1157" s="307"/>
    </row>
    <row r="1158" spans="2:6">
      <c r="B1158" s="63"/>
      <c r="C1158" s="82"/>
      <c r="D1158" s="306"/>
      <c r="E1158" s="307"/>
      <c r="F1158" s="307"/>
    </row>
    <row r="1159" spans="2:6">
      <c r="B1159" s="63"/>
      <c r="C1159" s="82"/>
      <c r="D1159" s="306"/>
      <c r="E1159" s="307"/>
      <c r="F1159" s="307"/>
    </row>
    <row r="1160" spans="2:6">
      <c r="B1160" s="63"/>
      <c r="C1160" s="82"/>
      <c r="D1160" s="306"/>
      <c r="E1160" s="307"/>
      <c r="F1160" s="307"/>
    </row>
    <row r="1161" spans="2:6">
      <c r="B1161" s="63"/>
      <c r="C1161" s="82"/>
      <c r="D1161" s="306"/>
      <c r="E1161" s="307"/>
      <c r="F1161" s="307"/>
    </row>
    <row r="1162" spans="2:6">
      <c r="B1162" s="63"/>
      <c r="C1162" s="82"/>
      <c r="D1162" s="306"/>
      <c r="E1162" s="307"/>
      <c r="F1162" s="307"/>
    </row>
    <row r="1163" spans="2:6">
      <c r="B1163" s="63"/>
      <c r="C1163" s="82"/>
      <c r="D1163" s="306"/>
      <c r="E1163" s="307"/>
      <c r="F1163" s="307"/>
    </row>
    <row r="1164" spans="2:6">
      <c r="B1164" s="63"/>
      <c r="C1164" s="82"/>
      <c r="D1164" s="306"/>
      <c r="E1164" s="307"/>
      <c r="F1164" s="307"/>
    </row>
    <row r="1165" spans="2:6">
      <c r="B1165" s="63"/>
      <c r="C1165" s="82"/>
      <c r="D1165" s="306"/>
      <c r="E1165" s="307"/>
      <c r="F1165" s="307"/>
    </row>
    <row r="1166" spans="2:6">
      <c r="B1166" s="63"/>
      <c r="C1166" s="82"/>
      <c r="D1166" s="306"/>
      <c r="E1166" s="307"/>
      <c r="F1166" s="307"/>
    </row>
    <row r="1167" spans="2:6">
      <c r="B1167" s="63"/>
      <c r="C1167" s="82"/>
      <c r="D1167" s="306"/>
      <c r="E1167" s="307"/>
      <c r="F1167" s="307"/>
    </row>
    <row r="1168" spans="2:6">
      <c r="B1168" s="63"/>
      <c r="C1168" s="82"/>
      <c r="D1168" s="306"/>
      <c r="E1168" s="307"/>
      <c r="F1168" s="307"/>
    </row>
    <row r="1169" spans="2:6">
      <c r="B1169" s="63"/>
      <c r="C1169" s="82"/>
      <c r="D1169" s="306"/>
      <c r="E1169" s="307"/>
      <c r="F1169" s="307"/>
    </row>
    <row r="1170" spans="2:6">
      <c r="B1170" s="63"/>
      <c r="C1170" s="82"/>
      <c r="D1170" s="306"/>
      <c r="E1170" s="307"/>
      <c r="F1170" s="307"/>
    </row>
    <row r="1171" spans="2:6">
      <c r="B1171" s="63"/>
      <c r="C1171" s="82"/>
      <c r="D1171" s="306"/>
      <c r="E1171" s="307"/>
      <c r="F1171" s="307"/>
    </row>
    <row r="1172" spans="2:6">
      <c r="B1172" s="63"/>
      <c r="C1172" s="82"/>
      <c r="D1172" s="306"/>
      <c r="E1172" s="307"/>
      <c r="F1172" s="307"/>
    </row>
    <row r="1173" spans="2:6">
      <c r="B1173" s="63"/>
      <c r="C1173" s="82"/>
      <c r="D1173" s="306"/>
      <c r="E1173" s="307"/>
      <c r="F1173" s="307"/>
    </row>
    <row r="1174" spans="2:6">
      <c r="B1174" s="63"/>
      <c r="C1174" s="82"/>
      <c r="D1174" s="306"/>
      <c r="E1174" s="307"/>
      <c r="F1174" s="307"/>
    </row>
    <row r="1175" spans="2:6">
      <c r="B1175" s="63"/>
      <c r="C1175" s="82"/>
      <c r="D1175" s="306"/>
      <c r="E1175" s="307"/>
      <c r="F1175" s="307"/>
    </row>
    <row r="1176" spans="2:6">
      <c r="B1176" s="63"/>
      <c r="C1176" s="82"/>
      <c r="D1176" s="306"/>
      <c r="E1176" s="307"/>
      <c r="F1176" s="307"/>
    </row>
    <row r="1177" spans="2:6">
      <c r="B1177" s="63"/>
      <c r="C1177" s="82"/>
      <c r="D1177" s="306"/>
      <c r="E1177" s="307"/>
      <c r="F1177" s="307"/>
    </row>
    <row r="1178" spans="2:6">
      <c r="B1178" s="63"/>
      <c r="C1178" s="82"/>
      <c r="D1178" s="306"/>
      <c r="E1178" s="307"/>
      <c r="F1178" s="307"/>
    </row>
    <row r="1179" spans="2:6">
      <c r="B1179" s="63"/>
      <c r="C1179" s="82"/>
      <c r="D1179" s="306"/>
      <c r="E1179" s="307"/>
      <c r="F1179" s="307"/>
    </row>
    <row r="1180" spans="2:6">
      <c r="B1180" s="63"/>
      <c r="C1180" s="82"/>
      <c r="D1180" s="306"/>
      <c r="E1180" s="307"/>
      <c r="F1180" s="307"/>
    </row>
    <row r="1181" spans="2:6">
      <c r="B1181" s="63"/>
      <c r="C1181" s="82"/>
      <c r="D1181" s="306"/>
      <c r="E1181" s="307"/>
      <c r="F1181" s="307"/>
    </row>
    <row r="1182" spans="2:6">
      <c r="B1182" s="63"/>
      <c r="C1182" s="82"/>
      <c r="D1182" s="306"/>
      <c r="E1182" s="307"/>
      <c r="F1182" s="307"/>
    </row>
    <row r="1183" spans="2:6">
      <c r="B1183" s="63"/>
      <c r="C1183" s="82"/>
      <c r="D1183" s="306"/>
      <c r="E1183" s="307"/>
      <c r="F1183" s="307"/>
    </row>
    <row r="1184" spans="2:6">
      <c r="B1184" s="63"/>
      <c r="C1184" s="82"/>
      <c r="D1184" s="306"/>
      <c r="E1184" s="307"/>
      <c r="F1184" s="307"/>
    </row>
    <row r="1185" spans="2:6">
      <c r="B1185" s="63"/>
      <c r="C1185" s="82"/>
      <c r="D1185" s="306"/>
      <c r="E1185" s="307"/>
      <c r="F1185" s="307"/>
    </row>
    <row r="1186" spans="2:6">
      <c r="B1186" s="63"/>
      <c r="C1186" s="82"/>
      <c r="D1186" s="306"/>
      <c r="E1186" s="307"/>
      <c r="F1186" s="307"/>
    </row>
    <row r="1187" spans="2:6">
      <c r="B1187" s="63"/>
      <c r="C1187" s="82"/>
      <c r="D1187" s="306"/>
      <c r="E1187" s="307"/>
      <c r="F1187" s="307"/>
    </row>
    <row r="1188" spans="2:6">
      <c r="B1188" s="63"/>
      <c r="C1188" s="82"/>
      <c r="D1188" s="306"/>
      <c r="E1188" s="307"/>
      <c r="F1188" s="307"/>
    </row>
    <row r="1189" spans="2:6">
      <c r="B1189" s="63"/>
      <c r="C1189" s="82"/>
      <c r="D1189" s="306"/>
      <c r="E1189" s="307"/>
      <c r="F1189" s="307"/>
    </row>
    <row r="1190" spans="2:6">
      <c r="B1190" s="63"/>
      <c r="C1190" s="82"/>
      <c r="D1190" s="306"/>
      <c r="E1190" s="307"/>
      <c r="F1190" s="307"/>
    </row>
    <row r="1191" spans="2:6">
      <c r="B1191" s="63"/>
      <c r="C1191" s="82"/>
      <c r="D1191" s="306"/>
      <c r="E1191" s="307"/>
      <c r="F1191" s="307"/>
    </row>
    <row r="1192" spans="2:6">
      <c r="B1192" s="63"/>
      <c r="C1192" s="82"/>
      <c r="D1192" s="306"/>
      <c r="E1192" s="307"/>
      <c r="F1192" s="307"/>
    </row>
    <row r="1193" spans="2:6">
      <c r="B1193" s="63"/>
      <c r="C1193" s="82"/>
      <c r="D1193" s="306"/>
      <c r="E1193" s="307"/>
      <c r="F1193" s="307"/>
    </row>
    <row r="1194" spans="2:6">
      <c r="B1194" s="63"/>
      <c r="C1194" s="82"/>
      <c r="D1194" s="306"/>
      <c r="E1194" s="307"/>
      <c r="F1194" s="307"/>
    </row>
    <row r="1195" spans="2:6">
      <c r="B1195" s="63"/>
      <c r="C1195" s="82"/>
      <c r="D1195" s="306"/>
      <c r="E1195" s="307"/>
      <c r="F1195" s="307"/>
    </row>
    <row r="1196" spans="2:6">
      <c r="B1196" s="63"/>
      <c r="C1196" s="82"/>
      <c r="D1196" s="306"/>
      <c r="E1196" s="307"/>
      <c r="F1196" s="307"/>
    </row>
    <row r="1197" spans="2:6">
      <c r="B1197" s="63"/>
      <c r="C1197" s="82"/>
      <c r="D1197" s="306"/>
      <c r="E1197" s="307"/>
      <c r="F1197" s="307"/>
    </row>
    <row r="1198" spans="2:6">
      <c r="B1198" s="63"/>
      <c r="C1198" s="82"/>
      <c r="D1198" s="306"/>
      <c r="E1198" s="307"/>
      <c r="F1198" s="307"/>
    </row>
    <row r="1199" spans="2:6">
      <c r="B1199" s="63"/>
      <c r="C1199" s="82"/>
      <c r="D1199" s="306"/>
      <c r="E1199" s="307"/>
      <c r="F1199" s="307"/>
    </row>
    <row r="1200" spans="2:6">
      <c r="B1200" s="63"/>
      <c r="C1200" s="82"/>
      <c r="D1200" s="306"/>
      <c r="E1200" s="307"/>
      <c r="F1200" s="307"/>
    </row>
    <row r="1201" spans="2:6">
      <c r="B1201" s="63"/>
      <c r="C1201" s="82"/>
      <c r="D1201" s="306"/>
      <c r="E1201" s="307"/>
      <c r="F1201" s="307"/>
    </row>
    <row r="1202" spans="2:6">
      <c r="B1202" s="63"/>
      <c r="C1202" s="82"/>
      <c r="D1202" s="306"/>
      <c r="E1202" s="307"/>
      <c r="F1202" s="307"/>
    </row>
    <row r="1203" spans="2:6">
      <c r="B1203" s="63"/>
      <c r="C1203" s="82"/>
      <c r="D1203" s="306"/>
      <c r="E1203" s="307"/>
      <c r="F1203" s="307"/>
    </row>
    <row r="1204" spans="2:6">
      <c r="B1204" s="63"/>
      <c r="C1204" s="82"/>
      <c r="D1204" s="306"/>
      <c r="E1204" s="307"/>
      <c r="F1204" s="307"/>
    </row>
    <row r="1205" spans="2:6">
      <c r="B1205" s="63"/>
      <c r="C1205" s="82"/>
      <c r="D1205" s="306"/>
      <c r="E1205" s="307"/>
      <c r="F1205" s="307"/>
    </row>
    <row r="1206" spans="2:6">
      <c r="B1206" s="63"/>
      <c r="C1206" s="82"/>
      <c r="D1206" s="306"/>
      <c r="E1206" s="307"/>
      <c r="F1206" s="307"/>
    </row>
    <row r="1207" spans="2:6">
      <c r="B1207" s="63"/>
      <c r="C1207" s="82"/>
      <c r="D1207" s="306"/>
      <c r="E1207" s="307"/>
      <c r="F1207" s="307"/>
    </row>
    <row r="1208" spans="2:6">
      <c r="B1208" s="63"/>
      <c r="C1208" s="82"/>
      <c r="D1208" s="306"/>
      <c r="E1208" s="307"/>
      <c r="F1208" s="307"/>
    </row>
    <row r="1209" spans="2:6">
      <c r="B1209" s="63"/>
      <c r="C1209" s="82"/>
      <c r="D1209" s="306"/>
      <c r="E1209" s="307"/>
      <c r="F1209" s="307"/>
    </row>
    <row r="1210" spans="2:6">
      <c r="B1210" s="63"/>
      <c r="C1210" s="82"/>
      <c r="D1210" s="306"/>
      <c r="E1210" s="307"/>
      <c r="F1210" s="307"/>
    </row>
    <row r="1211" spans="2:6">
      <c r="B1211" s="63"/>
      <c r="C1211" s="82"/>
      <c r="D1211" s="306"/>
      <c r="E1211" s="307"/>
      <c r="F1211" s="307"/>
    </row>
    <row r="1212" spans="2:6">
      <c r="B1212" s="63"/>
      <c r="C1212" s="82"/>
      <c r="D1212" s="306"/>
      <c r="E1212" s="307"/>
      <c r="F1212" s="307"/>
    </row>
    <row r="1213" spans="2:6">
      <c r="B1213" s="63"/>
      <c r="C1213" s="82"/>
      <c r="D1213" s="306"/>
      <c r="E1213" s="307"/>
      <c r="F1213" s="307"/>
    </row>
    <row r="1214" spans="2:6">
      <c r="B1214" s="63"/>
      <c r="C1214" s="82"/>
      <c r="D1214" s="306"/>
      <c r="E1214" s="307"/>
      <c r="F1214" s="307"/>
    </row>
    <row r="1215" spans="2:6">
      <c r="B1215" s="63"/>
      <c r="C1215" s="82"/>
      <c r="D1215" s="306"/>
      <c r="E1215" s="307"/>
      <c r="F1215" s="307"/>
    </row>
    <row r="1216" spans="2:6">
      <c r="B1216" s="63"/>
      <c r="C1216" s="82"/>
      <c r="D1216" s="306"/>
      <c r="E1216" s="307"/>
      <c r="F1216" s="307"/>
    </row>
    <row r="1217" spans="2:6">
      <c r="B1217" s="63"/>
      <c r="C1217" s="82"/>
      <c r="D1217" s="306"/>
      <c r="E1217" s="307"/>
      <c r="F1217" s="307"/>
    </row>
    <row r="1218" spans="2:6">
      <c r="B1218" s="63"/>
      <c r="C1218" s="82"/>
      <c r="D1218" s="306"/>
      <c r="E1218" s="307"/>
      <c r="F1218" s="307"/>
    </row>
    <row r="1219" spans="2:6">
      <c r="B1219" s="63"/>
      <c r="C1219" s="82"/>
      <c r="D1219" s="306"/>
      <c r="E1219" s="307"/>
      <c r="F1219" s="307"/>
    </row>
    <row r="1220" spans="2:6">
      <c r="B1220" s="63"/>
      <c r="C1220" s="82"/>
      <c r="D1220" s="306"/>
      <c r="E1220" s="307"/>
      <c r="F1220" s="307"/>
    </row>
    <row r="1221" spans="2:6">
      <c r="B1221" s="63"/>
      <c r="C1221" s="82"/>
      <c r="D1221" s="306"/>
      <c r="E1221" s="307"/>
      <c r="F1221" s="307"/>
    </row>
    <row r="1222" spans="2:6">
      <c r="B1222" s="63"/>
      <c r="C1222" s="82"/>
      <c r="D1222" s="306"/>
      <c r="E1222" s="307"/>
      <c r="F1222" s="307"/>
    </row>
    <row r="1223" spans="2:6">
      <c r="B1223" s="63"/>
      <c r="C1223" s="82"/>
      <c r="D1223" s="306"/>
      <c r="E1223" s="307"/>
      <c r="F1223" s="307"/>
    </row>
    <row r="1224" spans="2:6">
      <c r="B1224" s="63"/>
      <c r="C1224" s="82"/>
      <c r="D1224" s="306"/>
      <c r="E1224" s="307"/>
      <c r="F1224" s="307"/>
    </row>
    <row r="1225" spans="2:6">
      <c r="B1225" s="63"/>
      <c r="C1225" s="82"/>
      <c r="D1225" s="306"/>
      <c r="E1225" s="307"/>
      <c r="F1225" s="307"/>
    </row>
    <row r="1226" spans="2:6">
      <c r="B1226" s="63"/>
      <c r="C1226" s="82"/>
      <c r="D1226" s="306"/>
      <c r="E1226" s="307"/>
      <c r="F1226" s="307"/>
    </row>
    <row r="1227" spans="2:6">
      <c r="B1227" s="63"/>
      <c r="C1227" s="82"/>
      <c r="D1227" s="306"/>
      <c r="E1227" s="307"/>
      <c r="F1227" s="307"/>
    </row>
    <row r="1228" spans="2:6">
      <c r="B1228" s="63"/>
      <c r="C1228" s="82"/>
      <c r="D1228" s="306"/>
      <c r="E1228" s="307"/>
      <c r="F1228" s="307"/>
    </row>
    <row r="1229" spans="2:6">
      <c r="B1229" s="63"/>
      <c r="C1229" s="82"/>
      <c r="D1229" s="306"/>
      <c r="E1229" s="307"/>
      <c r="F1229" s="307"/>
    </row>
    <row r="1230" spans="2:6">
      <c r="B1230" s="63"/>
      <c r="C1230" s="82"/>
      <c r="D1230" s="306"/>
      <c r="E1230" s="307"/>
      <c r="F1230" s="307"/>
    </row>
    <row r="1231" spans="2:6">
      <c r="B1231" s="63"/>
      <c r="C1231" s="82"/>
      <c r="D1231" s="306"/>
      <c r="E1231" s="307"/>
      <c r="F1231" s="307"/>
    </row>
    <row r="1232" spans="2:6">
      <c r="B1232" s="63"/>
      <c r="C1232" s="82"/>
      <c r="D1232" s="306"/>
      <c r="E1232" s="307"/>
      <c r="F1232" s="307"/>
    </row>
    <row r="1233" spans="2:6">
      <c r="B1233" s="63"/>
      <c r="C1233" s="82"/>
      <c r="D1233" s="306"/>
      <c r="E1233" s="307"/>
      <c r="F1233" s="307"/>
    </row>
    <row r="1234" spans="2:6">
      <c r="B1234" s="63"/>
      <c r="C1234" s="82"/>
      <c r="D1234" s="306"/>
      <c r="E1234" s="307"/>
      <c r="F1234" s="307"/>
    </row>
    <row r="1235" spans="2:6">
      <c r="B1235" s="63"/>
      <c r="C1235" s="82"/>
      <c r="D1235" s="306"/>
      <c r="E1235" s="307"/>
      <c r="F1235" s="307"/>
    </row>
    <row r="1236" spans="2:6">
      <c r="B1236" s="63"/>
      <c r="C1236" s="82"/>
      <c r="D1236" s="306"/>
      <c r="E1236" s="307"/>
      <c r="F1236" s="307"/>
    </row>
    <row r="1237" spans="2:6">
      <c r="B1237" s="63"/>
      <c r="C1237" s="82"/>
      <c r="D1237" s="306"/>
      <c r="E1237" s="307"/>
      <c r="F1237" s="307"/>
    </row>
    <row r="1238" spans="2:6">
      <c r="B1238" s="63"/>
      <c r="C1238" s="82"/>
      <c r="D1238" s="306"/>
      <c r="E1238" s="307"/>
      <c r="F1238" s="307"/>
    </row>
    <row r="1239" spans="2:6">
      <c r="B1239" s="63"/>
      <c r="C1239" s="82"/>
      <c r="D1239" s="306"/>
      <c r="E1239" s="307"/>
      <c r="F1239" s="307"/>
    </row>
    <row r="1240" spans="2:6">
      <c r="B1240" s="63"/>
      <c r="C1240" s="82"/>
      <c r="D1240" s="306"/>
      <c r="E1240" s="307"/>
      <c r="F1240" s="307"/>
    </row>
    <row r="1241" spans="2:6">
      <c r="B1241" s="63"/>
      <c r="C1241" s="82"/>
      <c r="D1241" s="306"/>
      <c r="E1241" s="307"/>
      <c r="F1241" s="307"/>
    </row>
    <row r="1242" spans="2:6">
      <c r="B1242" s="63"/>
      <c r="C1242" s="82"/>
      <c r="D1242" s="306"/>
      <c r="E1242" s="307"/>
      <c r="F1242" s="307"/>
    </row>
    <row r="1243" spans="2:6">
      <c r="B1243" s="63"/>
      <c r="C1243" s="82"/>
      <c r="D1243" s="306"/>
      <c r="E1243" s="307"/>
      <c r="F1243" s="307"/>
    </row>
    <row r="1244" spans="2:6">
      <c r="B1244" s="63"/>
      <c r="C1244" s="82"/>
      <c r="D1244" s="306"/>
      <c r="E1244" s="307"/>
      <c r="F1244" s="307"/>
    </row>
    <row r="1245" spans="2:6">
      <c r="B1245" s="63"/>
      <c r="C1245" s="82"/>
      <c r="D1245" s="306"/>
      <c r="E1245" s="307"/>
      <c r="F1245" s="307"/>
    </row>
    <row r="1246" spans="2:6">
      <c r="B1246" s="63"/>
      <c r="C1246" s="82"/>
      <c r="D1246" s="306"/>
      <c r="E1246" s="307"/>
      <c r="F1246" s="307"/>
    </row>
    <row r="1247" spans="2:6">
      <c r="B1247" s="63"/>
      <c r="C1247" s="82"/>
      <c r="D1247" s="306"/>
      <c r="E1247" s="307"/>
      <c r="F1247" s="307"/>
    </row>
    <row r="1248" spans="2:6">
      <c r="B1248" s="63"/>
      <c r="C1248" s="82"/>
      <c r="D1248" s="306"/>
      <c r="E1248" s="307"/>
      <c r="F1248" s="307"/>
    </row>
    <row r="1249" spans="2:6">
      <c r="B1249" s="63"/>
      <c r="C1249" s="82"/>
      <c r="D1249" s="306"/>
      <c r="E1249" s="307"/>
      <c r="F1249" s="307"/>
    </row>
    <row r="1250" spans="2:6">
      <c r="B1250" s="63"/>
      <c r="C1250" s="82"/>
      <c r="D1250" s="306"/>
      <c r="E1250" s="307"/>
      <c r="F1250" s="307"/>
    </row>
    <row r="1251" spans="2:6">
      <c r="B1251" s="63"/>
      <c r="C1251" s="82"/>
      <c r="D1251" s="306"/>
      <c r="E1251" s="307"/>
      <c r="F1251" s="307"/>
    </row>
    <row r="1252" spans="2:6">
      <c r="B1252" s="63"/>
      <c r="C1252" s="82"/>
      <c r="D1252" s="306"/>
      <c r="E1252" s="307"/>
      <c r="F1252" s="307"/>
    </row>
    <row r="1253" spans="2:6">
      <c r="B1253" s="63"/>
      <c r="C1253" s="82"/>
      <c r="D1253" s="306"/>
      <c r="E1253" s="307"/>
      <c r="F1253" s="307"/>
    </row>
    <row r="1254" spans="2:6">
      <c r="B1254" s="63"/>
      <c r="C1254" s="82"/>
      <c r="D1254" s="306"/>
      <c r="E1254" s="307"/>
      <c r="F1254" s="307"/>
    </row>
    <row r="1255" spans="2:6">
      <c r="B1255" s="63"/>
      <c r="C1255" s="82"/>
      <c r="D1255" s="306"/>
      <c r="E1255" s="307"/>
      <c r="F1255" s="307"/>
    </row>
    <row r="1256" spans="2:6">
      <c r="B1256" s="63"/>
      <c r="C1256" s="82"/>
      <c r="D1256" s="306"/>
      <c r="E1256" s="307"/>
      <c r="F1256" s="307"/>
    </row>
    <row r="1257" spans="2:6">
      <c r="B1257" s="63"/>
      <c r="C1257" s="82"/>
      <c r="D1257" s="306"/>
      <c r="E1257" s="307"/>
      <c r="F1257" s="307"/>
    </row>
    <row r="1258" spans="2:6">
      <c r="B1258" s="63"/>
      <c r="C1258" s="82"/>
      <c r="D1258" s="306"/>
      <c r="E1258" s="307"/>
      <c r="F1258" s="307"/>
    </row>
    <row r="1259" spans="2:6">
      <c r="B1259" s="63"/>
      <c r="C1259" s="82"/>
      <c r="D1259" s="306"/>
      <c r="E1259" s="307"/>
      <c r="F1259" s="307"/>
    </row>
    <row r="1260" spans="2:6">
      <c r="B1260" s="63"/>
      <c r="C1260" s="82"/>
      <c r="D1260" s="306"/>
      <c r="E1260" s="307"/>
      <c r="F1260" s="307"/>
    </row>
    <row r="1261" spans="2:6">
      <c r="B1261" s="63"/>
      <c r="C1261" s="82"/>
      <c r="D1261" s="306"/>
      <c r="E1261" s="307"/>
      <c r="F1261" s="307"/>
    </row>
    <row r="1262" spans="2:6">
      <c r="B1262" s="63"/>
      <c r="C1262" s="82"/>
      <c r="D1262" s="306"/>
      <c r="E1262" s="307"/>
      <c r="F1262" s="307"/>
    </row>
    <row r="1263" spans="2:6">
      <c r="B1263" s="63"/>
      <c r="C1263" s="82"/>
      <c r="D1263" s="306"/>
      <c r="E1263" s="307"/>
      <c r="F1263" s="307"/>
    </row>
    <row r="1264" spans="2:6">
      <c r="B1264" s="63"/>
      <c r="C1264" s="82"/>
      <c r="D1264" s="306"/>
      <c r="E1264" s="307"/>
      <c r="F1264" s="307"/>
    </row>
    <row r="1265" spans="2:6">
      <c r="B1265" s="63"/>
      <c r="C1265" s="82"/>
      <c r="D1265" s="306"/>
      <c r="E1265" s="307"/>
      <c r="F1265" s="307"/>
    </row>
    <row r="1266" spans="2:6">
      <c r="B1266" s="63"/>
      <c r="C1266" s="82"/>
      <c r="D1266" s="306"/>
      <c r="E1266" s="307"/>
      <c r="F1266" s="307"/>
    </row>
    <row r="1267" spans="2:6">
      <c r="B1267" s="63"/>
      <c r="C1267" s="82"/>
      <c r="D1267" s="306"/>
      <c r="E1267" s="307"/>
      <c r="F1267" s="307"/>
    </row>
    <row r="1268" spans="2:6">
      <c r="B1268" s="63"/>
      <c r="C1268" s="82"/>
      <c r="D1268" s="306"/>
      <c r="E1268" s="307"/>
      <c r="F1268" s="307"/>
    </row>
    <row r="1269" spans="2:6">
      <c r="B1269" s="63"/>
      <c r="C1269" s="82"/>
      <c r="D1269" s="306"/>
      <c r="E1269" s="307"/>
      <c r="F1269" s="307"/>
    </row>
    <row r="1270" spans="2:6">
      <c r="B1270" s="63"/>
      <c r="C1270" s="82"/>
      <c r="D1270" s="306"/>
      <c r="E1270" s="307"/>
      <c r="F1270" s="307"/>
    </row>
    <row r="1271" spans="2:6">
      <c r="B1271" s="63"/>
      <c r="C1271" s="82"/>
      <c r="D1271" s="306"/>
      <c r="E1271" s="307"/>
      <c r="F1271" s="307"/>
    </row>
    <row r="1272" spans="2:6">
      <c r="B1272" s="63"/>
      <c r="C1272" s="82"/>
      <c r="D1272" s="306"/>
      <c r="E1272" s="307"/>
      <c r="F1272" s="307"/>
    </row>
    <row r="1273" spans="2:6">
      <c r="B1273" s="63"/>
      <c r="C1273" s="82"/>
      <c r="D1273" s="306"/>
      <c r="E1273" s="307"/>
      <c r="F1273" s="307"/>
    </row>
    <row r="1274" spans="2:6">
      <c r="B1274" s="63"/>
      <c r="C1274" s="82"/>
      <c r="D1274" s="306"/>
      <c r="E1274" s="307"/>
      <c r="F1274" s="307"/>
    </row>
    <row r="1275" spans="2:6">
      <c r="B1275" s="63"/>
      <c r="C1275" s="82"/>
      <c r="D1275" s="306"/>
      <c r="E1275" s="307"/>
      <c r="F1275" s="307"/>
    </row>
    <row r="1276" spans="2:6">
      <c r="B1276" s="63"/>
      <c r="C1276" s="82"/>
      <c r="D1276" s="306"/>
      <c r="E1276" s="307"/>
      <c r="F1276" s="307"/>
    </row>
    <row r="1277" spans="2:6">
      <c r="B1277" s="63"/>
      <c r="C1277" s="82"/>
      <c r="D1277" s="306"/>
      <c r="E1277" s="307"/>
      <c r="F1277" s="307"/>
    </row>
    <row r="1278" spans="2:6">
      <c r="B1278" s="63"/>
      <c r="C1278" s="82"/>
      <c r="D1278" s="306"/>
      <c r="E1278" s="307"/>
      <c r="F1278" s="307"/>
    </row>
    <row r="1279" spans="2:6">
      <c r="B1279" s="63"/>
      <c r="C1279" s="82"/>
      <c r="D1279" s="306"/>
      <c r="E1279" s="307"/>
      <c r="F1279" s="307"/>
    </row>
    <row r="1280" spans="2:6">
      <c r="B1280" s="63"/>
      <c r="C1280" s="82"/>
      <c r="D1280" s="306"/>
      <c r="E1280" s="307"/>
      <c r="F1280" s="307"/>
    </row>
    <row r="1281" spans="2:6">
      <c r="B1281" s="63"/>
      <c r="C1281" s="82"/>
      <c r="D1281" s="306"/>
      <c r="E1281" s="307"/>
      <c r="F1281" s="307"/>
    </row>
    <row r="1282" spans="2:6">
      <c r="B1282" s="63"/>
      <c r="C1282" s="82"/>
      <c r="D1282" s="306"/>
      <c r="E1282" s="307"/>
      <c r="F1282" s="307"/>
    </row>
    <row r="1283" spans="2:6">
      <c r="B1283" s="63"/>
      <c r="C1283" s="82"/>
      <c r="D1283" s="306"/>
      <c r="E1283" s="307"/>
      <c r="F1283" s="307"/>
    </row>
    <row r="1284" spans="2:6">
      <c r="B1284" s="63"/>
      <c r="C1284" s="82"/>
      <c r="D1284" s="306"/>
      <c r="E1284" s="307"/>
      <c r="F1284" s="307"/>
    </row>
    <row r="1285" spans="2:6">
      <c r="B1285" s="63"/>
      <c r="C1285" s="82"/>
      <c r="D1285" s="306"/>
      <c r="E1285" s="307"/>
      <c r="F1285" s="307"/>
    </row>
    <row r="1286" spans="2:6">
      <c r="B1286" s="63"/>
      <c r="C1286" s="82"/>
      <c r="D1286" s="306"/>
      <c r="E1286" s="307"/>
      <c r="F1286" s="307"/>
    </row>
    <row r="1287" spans="2:6">
      <c r="B1287" s="63"/>
      <c r="C1287" s="82"/>
      <c r="D1287" s="306"/>
      <c r="E1287" s="307"/>
      <c r="F1287" s="307"/>
    </row>
    <row r="1288" spans="2:6">
      <c r="B1288" s="63"/>
      <c r="C1288" s="82"/>
      <c r="D1288" s="306"/>
      <c r="E1288" s="307"/>
      <c r="F1288" s="307"/>
    </row>
    <row r="1289" spans="2:6">
      <c r="B1289" s="63"/>
      <c r="C1289" s="82"/>
      <c r="D1289" s="306"/>
      <c r="E1289" s="307"/>
      <c r="F1289" s="307"/>
    </row>
    <row r="1290" spans="2:6">
      <c r="B1290" s="63"/>
      <c r="C1290" s="82"/>
      <c r="D1290" s="306"/>
      <c r="E1290" s="307"/>
      <c r="F1290" s="307"/>
    </row>
    <row r="1291" spans="2:6">
      <c r="B1291" s="63"/>
      <c r="C1291" s="82"/>
      <c r="D1291" s="306"/>
      <c r="E1291" s="307"/>
      <c r="F1291" s="307"/>
    </row>
    <row r="1292" spans="2:6">
      <c r="B1292" s="63"/>
      <c r="C1292" s="82"/>
      <c r="D1292" s="306"/>
      <c r="E1292" s="307"/>
      <c r="F1292" s="307"/>
    </row>
    <row r="1293" spans="2:6">
      <c r="B1293" s="63"/>
      <c r="C1293" s="82"/>
      <c r="D1293" s="306"/>
      <c r="E1293" s="307"/>
      <c r="F1293" s="307"/>
    </row>
    <row r="1294" spans="2:6">
      <c r="B1294" s="63"/>
      <c r="C1294" s="82"/>
      <c r="D1294" s="306"/>
      <c r="E1294" s="307"/>
      <c r="F1294" s="307"/>
    </row>
    <row r="1295" spans="2:6">
      <c r="B1295" s="63"/>
      <c r="C1295" s="82"/>
      <c r="D1295" s="306"/>
      <c r="E1295" s="307"/>
      <c r="F1295" s="307"/>
    </row>
    <row r="1296" spans="2:6">
      <c r="B1296" s="63"/>
      <c r="C1296" s="82"/>
      <c r="D1296" s="306"/>
      <c r="E1296" s="307"/>
      <c r="F1296" s="307"/>
    </row>
    <row r="1297" spans="2:6">
      <c r="B1297" s="63"/>
      <c r="C1297" s="82"/>
      <c r="D1297" s="306"/>
      <c r="E1297" s="307"/>
      <c r="F1297" s="307"/>
    </row>
    <row r="1298" spans="2:6">
      <c r="B1298" s="63"/>
      <c r="C1298" s="82"/>
      <c r="D1298" s="306"/>
      <c r="E1298" s="307"/>
      <c r="F1298" s="307"/>
    </row>
    <row r="1299" spans="2:6">
      <c r="B1299" s="63"/>
      <c r="C1299" s="82"/>
      <c r="D1299" s="306"/>
      <c r="E1299" s="307"/>
      <c r="F1299" s="307"/>
    </row>
    <row r="1300" spans="2:6">
      <c r="B1300" s="63"/>
      <c r="C1300" s="82"/>
      <c r="D1300" s="306"/>
      <c r="E1300" s="307"/>
      <c r="F1300" s="307"/>
    </row>
    <row r="1301" spans="2:6">
      <c r="B1301" s="63"/>
      <c r="C1301" s="82"/>
      <c r="D1301" s="306"/>
      <c r="E1301" s="307"/>
      <c r="F1301" s="307"/>
    </row>
    <row r="1302" spans="2:6">
      <c r="B1302" s="63"/>
      <c r="C1302" s="82"/>
      <c r="D1302" s="306"/>
      <c r="E1302" s="307"/>
      <c r="F1302" s="307"/>
    </row>
    <row r="1303" spans="2:6">
      <c r="B1303" s="63"/>
      <c r="C1303" s="82"/>
      <c r="D1303" s="306"/>
      <c r="E1303" s="307"/>
      <c r="F1303" s="307"/>
    </row>
    <row r="1304" spans="2:6">
      <c r="B1304" s="63"/>
      <c r="C1304" s="82"/>
      <c r="D1304" s="306"/>
      <c r="E1304" s="307"/>
      <c r="F1304" s="307"/>
    </row>
    <row r="1305" spans="2:6">
      <c r="B1305" s="63"/>
      <c r="C1305" s="82"/>
      <c r="D1305" s="306"/>
      <c r="E1305" s="307"/>
      <c r="F1305" s="307"/>
    </row>
    <row r="1306" spans="2:6">
      <c r="B1306" s="63"/>
      <c r="C1306" s="82"/>
      <c r="D1306" s="306"/>
      <c r="E1306" s="307"/>
      <c r="F1306" s="307"/>
    </row>
    <row r="1307" spans="2:6">
      <c r="B1307" s="63"/>
      <c r="C1307" s="82"/>
      <c r="D1307" s="306"/>
      <c r="E1307" s="307"/>
      <c r="F1307" s="307"/>
    </row>
    <row r="1308" spans="2:6">
      <c r="B1308" s="63"/>
      <c r="C1308" s="82"/>
      <c r="D1308" s="306"/>
      <c r="E1308" s="307"/>
      <c r="F1308" s="307"/>
    </row>
    <row r="1309" spans="2:6">
      <c r="B1309" s="63"/>
      <c r="C1309" s="82"/>
      <c r="D1309" s="306"/>
      <c r="E1309" s="307"/>
      <c r="F1309" s="307"/>
    </row>
    <row r="1310" spans="2:6">
      <c r="B1310" s="63"/>
      <c r="C1310" s="82"/>
      <c r="D1310" s="306"/>
      <c r="E1310" s="307"/>
      <c r="F1310" s="307"/>
    </row>
    <row r="1311" spans="2:6">
      <c r="B1311" s="63"/>
      <c r="C1311" s="82"/>
      <c r="D1311" s="306"/>
      <c r="E1311" s="307"/>
      <c r="F1311" s="307"/>
    </row>
    <row r="1312" spans="2:6">
      <c r="B1312" s="63"/>
      <c r="C1312" s="82"/>
      <c r="D1312" s="306"/>
      <c r="E1312" s="307"/>
      <c r="F1312" s="307"/>
    </row>
    <row r="1313" spans="2:6">
      <c r="B1313" s="63"/>
      <c r="C1313" s="82"/>
      <c r="D1313" s="306"/>
      <c r="E1313" s="307"/>
      <c r="F1313" s="307"/>
    </row>
    <row r="1314" spans="2:6">
      <c r="B1314" s="63"/>
      <c r="C1314" s="82"/>
      <c r="D1314" s="306"/>
      <c r="E1314" s="307"/>
      <c r="F1314" s="307"/>
    </row>
    <row r="1315" spans="2:6">
      <c r="B1315" s="63"/>
      <c r="C1315" s="82"/>
      <c r="D1315" s="306"/>
      <c r="E1315" s="307"/>
      <c r="F1315" s="307"/>
    </row>
    <row r="1316" spans="2:6">
      <c r="B1316" s="63"/>
      <c r="C1316" s="82"/>
      <c r="D1316" s="306"/>
      <c r="E1316" s="307"/>
      <c r="F1316" s="307"/>
    </row>
    <row r="1317" spans="2:6">
      <c r="B1317" s="63"/>
      <c r="C1317" s="82"/>
      <c r="D1317" s="306"/>
      <c r="E1317" s="307"/>
      <c r="F1317" s="307"/>
    </row>
    <row r="1318" spans="2:6">
      <c r="B1318" s="63"/>
      <c r="C1318" s="82"/>
      <c r="D1318" s="306"/>
      <c r="E1318" s="307"/>
      <c r="F1318" s="307"/>
    </row>
    <row r="1319" spans="2:6">
      <c r="B1319" s="63"/>
      <c r="C1319" s="82"/>
      <c r="D1319" s="306"/>
      <c r="E1319" s="307"/>
      <c r="F1319" s="307"/>
    </row>
    <row r="1320" spans="2:6">
      <c r="B1320" s="63"/>
      <c r="C1320" s="82"/>
      <c r="D1320" s="306"/>
      <c r="E1320" s="307"/>
      <c r="F1320" s="307"/>
    </row>
    <row r="1321" spans="2:6">
      <c r="B1321" s="63"/>
      <c r="C1321" s="82"/>
      <c r="D1321" s="306"/>
      <c r="E1321" s="307"/>
      <c r="F1321" s="307"/>
    </row>
    <row r="1322" spans="2:6">
      <c r="B1322" s="63"/>
      <c r="C1322" s="82"/>
      <c r="D1322" s="306"/>
      <c r="E1322" s="307"/>
      <c r="F1322" s="307"/>
    </row>
    <row r="1323" spans="2:6">
      <c r="B1323" s="63"/>
      <c r="C1323" s="82"/>
      <c r="D1323" s="306"/>
      <c r="E1323" s="307"/>
      <c r="F1323" s="307"/>
    </row>
    <row r="1324" spans="2:6">
      <c r="B1324" s="63"/>
      <c r="C1324" s="82"/>
      <c r="D1324" s="306"/>
      <c r="E1324" s="307"/>
      <c r="F1324" s="307"/>
    </row>
    <row r="1325" spans="2:6">
      <c r="B1325" s="63"/>
      <c r="C1325" s="82"/>
      <c r="D1325" s="306"/>
      <c r="E1325" s="307"/>
      <c r="F1325" s="307"/>
    </row>
    <row r="1326" spans="2:6">
      <c r="B1326" s="63"/>
      <c r="C1326" s="82"/>
      <c r="D1326" s="306"/>
      <c r="E1326" s="307"/>
      <c r="F1326" s="307"/>
    </row>
    <row r="1327" spans="2:6">
      <c r="B1327" s="63"/>
      <c r="C1327" s="82"/>
      <c r="D1327" s="306"/>
      <c r="E1327" s="307"/>
      <c r="F1327" s="307"/>
    </row>
    <row r="1328" spans="2:6">
      <c r="B1328" s="63"/>
      <c r="C1328" s="82"/>
      <c r="D1328" s="306"/>
      <c r="E1328" s="307"/>
      <c r="F1328" s="307"/>
    </row>
    <row r="1329" spans="2:6">
      <c r="B1329" s="63"/>
      <c r="C1329" s="82"/>
      <c r="D1329" s="306"/>
      <c r="E1329" s="307"/>
      <c r="F1329" s="307"/>
    </row>
    <row r="1330" spans="2:6">
      <c r="B1330" s="63"/>
      <c r="C1330" s="82"/>
      <c r="D1330" s="306"/>
      <c r="E1330" s="307"/>
      <c r="F1330" s="307"/>
    </row>
    <row r="1331" spans="2:6">
      <c r="B1331" s="63"/>
      <c r="C1331" s="82"/>
      <c r="D1331" s="306"/>
      <c r="E1331" s="307"/>
      <c r="F1331" s="307"/>
    </row>
    <row r="1332" spans="2:6">
      <c r="B1332" s="63"/>
      <c r="C1332" s="82"/>
      <c r="D1332" s="306"/>
      <c r="E1332" s="307"/>
      <c r="F1332" s="307"/>
    </row>
    <row r="1333" spans="2:6">
      <c r="B1333" s="63"/>
      <c r="C1333" s="82"/>
      <c r="D1333" s="306"/>
      <c r="E1333" s="307"/>
      <c r="F1333" s="307"/>
    </row>
    <row r="1334" spans="2:6">
      <c r="B1334" s="63"/>
      <c r="C1334" s="82"/>
      <c r="D1334" s="306"/>
      <c r="E1334" s="307"/>
      <c r="F1334" s="307"/>
    </row>
    <row r="1335" spans="2:6">
      <c r="B1335" s="63"/>
      <c r="C1335" s="82"/>
      <c r="D1335" s="306"/>
      <c r="E1335" s="307"/>
      <c r="F1335" s="307"/>
    </row>
    <row r="1336" spans="2:6">
      <c r="B1336" s="63"/>
      <c r="C1336" s="82"/>
      <c r="D1336" s="306"/>
      <c r="E1336" s="307"/>
      <c r="F1336" s="307"/>
    </row>
    <row r="1337" spans="2:6">
      <c r="B1337" s="63"/>
      <c r="C1337" s="82"/>
      <c r="D1337" s="306"/>
      <c r="E1337" s="307"/>
      <c r="F1337" s="307"/>
    </row>
    <row r="1338" spans="2:6">
      <c r="B1338" s="63"/>
      <c r="C1338" s="82"/>
      <c r="D1338" s="306"/>
      <c r="E1338" s="307"/>
      <c r="F1338" s="307"/>
    </row>
    <row r="1339" spans="2:6">
      <c r="B1339" s="63"/>
      <c r="C1339" s="82"/>
      <c r="D1339" s="306"/>
      <c r="E1339" s="307"/>
      <c r="F1339" s="307"/>
    </row>
    <row r="1340" spans="2:6">
      <c r="B1340" s="63"/>
      <c r="C1340" s="82"/>
      <c r="D1340" s="306"/>
      <c r="E1340" s="307"/>
      <c r="F1340" s="307"/>
    </row>
    <row r="1341" spans="2:6">
      <c r="B1341" s="63"/>
      <c r="C1341" s="82"/>
      <c r="D1341" s="306"/>
      <c r="E1341" s="307"/>
      <c r="F1341" s="307"/>
    </row>
    <row r="1342" spans="2:6">
      <c r="B1342" s="63"/>
      <c r="C1342" s="82"/>
      <c r="D1342" s="306"/>
      <c r="E1342" s="307"/>
      <c r="F1342" s="307"/>
    </row>
    <row r="1343" spans="2:6">
      <c r="B1343" s="63"/>
      <c r="C1343" s="82"/>
      <c r="D1343" s="306"/>
      <c r="E1343" s="307"/>
      <c r="F1343" s="307"/>
    </row>
    <row r="1344" spans="2:6">
      <c r="B1344" s="63"/>
      <c r="C1344" s="82"/>
      <c r="D1344" s="306"/>
      <c r="E1344" s="307"/>
      <c r="F1344" s="307"/>
    </row>
    <row r="1345" spans="2:6">
      <c r="B1345" s="63"/>
      <c r="C1345" s="82"/>
      <c r="D1345" s="306"/>
      <c r="E1345" s="307"/>
      <c r="F1345" s="307"/>
    </row>
    <row r="1346" spans="2:6">
      <c r="B1346" s="63"/>
      <c r="C1346" s="82"/>
      <c r="D1346" s="306"/>
      <c r="E1346" s="307"/>
      <c r="F1346" s="307"/>
    </row>
    <row r="1347" spans="2:6">
      <c r="B1347" s="63"/>
      <c r="C1347" s="82"/>
      <c r="D1347" s="306"/>
      <c r="E1347" s="307"/>
      <c r="F1347" s="307"/>
    </row>
    <row r="1348" spans="2:6">
      <c r="B1348" s="63"/>
      <c r="C1348" s="82"/>
      <c r="D1348" s="306"/>
      <c r="E1348" s="307"/>
      <c r="F1348" s="307"/>
    </row>
    <row r="1349" spans="2:6">
      <c r="B1349" s="63"/>
      <c r="C1349" s="82"/>
      <c r="D1349" s="306"/>
      <c r="E1349" s="307"/>
      <c r="F1349" s="307"/>
    </row>
    <row r="1350" spans="2:6">
      <c r="B1350" s="63"/>
      <c r="C1350" s="82"/>
      <c r="D1350" s="306"/>
      <c r="E1350" s="307"/>
      <c r="F1350" s="307"/>
    </row>
    <row r="1351" spans="2:6">
      <c r="B1351" s="63"/>
      <c r="C1351" s="82"/>
      <c r="D1351" s="306"/>
      <c r="E1351" s="307"/>
      <c r="F1351" s="307"/>
    </row>
    <row r="1352" spans="2:6">
      <c r="B1352" s="63"/>
      <c r="C1352" s="82"/>
      <c r="D1352" s="306"/>
      <c r="E1352" s="307"/>
      <c r="F1352" s="307"/>
    </row>
    <row r="1353" spans="2:6">
      <c r="B1353" s="63"/>
      <c r="C1353" s="82"/>
      <c r="D1353" s="306"/>
      <c r="E1353" s="307"/>
      <c r="F1353" s="307"/>
    </row>
    <row r="1354" spans="2:6">
      <c r="B1354" s="63"/>
      <c r="C1354" s="82"/>
      <c r="D1354" s="306"/>
      <c r="E1354" s="307"/>
      <c r="F1354" s="307"/>
    </row>
    <row r="1355" spans="2:6">
      <c r="B1355" s="63"/>
      <c r="C1355" s="82"/>
      <c r="D1355" s="306"/>
      <c r="E1355" s="307"/>
      <c r="F1355" s="307"/>
    </row>
    <row r="1356" spans="2:6">
      <c r="B1356" s="63"/>
      <c r="C1356" s="82"/>
      <c r="D1356" s="306"/>
      <c r="E1356" s="307"/>
      <c r="F1356" s="307"/>
    </row>
    <row r="1357" spans="2:6">
      <c r="B1357" s="63"/>
      <c r="C1357" s="82"/>
      <c r="D1357" s="306"/>
      <c r="E1357" s="307"/>
      <c r="F1357" s="307"/>
    </row>
    <row r="1358" spans="2:6">
      <c r="B1358" s="63"/>
      <c r="C1358" s="82"/>
      <c r="D1358" s="306"/>
      <c r="E1358" s="307"/>
      <c r="F1358" s="307"/>
    </row>
    <row r="1359" spans="2:6">
      <c r="B1359" s="63"/>
      <c r="C1359" s="82"/>
      <c r="D1359" s="306"/>
      <c r="E1359" s="307"/>
      <c r="F1359" s="307"/>
    </row>
    <row r="1360" spans="2:6">
      <c r="B1360" s="63"/>
      <c r="C1360" s="82"/>
      <c r="D1360" s="306"/>
      <c r="E1360" s="307"/>
      <c r="F1360" s="307"/>
    </row>
    <row r="1361" spans="2:6">
      <c r="B1361" s="63"/>
      <c r="C1361" s="82"/>
      <c r="D1361" s="306"/>
      <c r="E1361" s="307"/>
      <c r="F1361" s="307"/>
    </row>
    <row r="1362" spans="2:6">
      <c r="B1362" s="63"/>
      <c r="C1362" s="82"/>
      <c r="D1362" s="306"/>
      <c r="E1362" s="307"/>
      <c r="F1362" s="307"/>
    </row>
    <row r="1363" spans="2:6">
      <c r="B1363" s="63"/>
      <c r="C1363" s="82"/>
      <c r="D1363" s="306"/>
      <c r="E1363" s="307"/>
      <c r="F1363" s="307"/>
    </row>
    <row r="1364" spans="2:6">
      <c r="B1364" s="63"/>
      <c r="C1364" s="82"/>
      <c r="D1364" s="306"/>
      <c r="E1364" s="307"/>
      <c r="F1364" s="307"/>
    </row>
    <row r="1365" spans="2:6">
      <c r="B1365" s="63"/>
      <c r="C1365" s="82"/>
      <c r="D1365" s="306"/>
      <c r="E1365" s="307"/>
      <c r="F1365" s="307"/>
    </row>
    <row r="1366" spans="2:6">
      <c r="B1366" s="63"/>
      <c r="C1366" s="82"/>
      <c r="D1366" s="306"/>
      <c r="E1366" s="307"/>
      <c r="F1366" s="307"/>
    </row>
    <row r="1367" spans="2:6">
      <c r="B1367" s="63"/>
      <c r="C1367" s="82"/>
      <c r="D1367" s="306"/>
      <c r="E1367" s="307"/>
      <c r="F1367" s="307"/>
    </row>
    <row r="1368" spans="2:6">
      <c r="B1368" s="63"/>
      <c r="C1368" s="82"/>
      <c r="D1368" s="306"/>
      <c r="E1368" s="307"/>
      <c r="F1368" s="307"/>
    </row>
    <row r="1369" spans="2:6">
      <c r="B1369" s="63"/>
      <c r="C1369" s="82"/>
      <c r="D1369" s="306"/>
      <c r="E1369" s="307"/>
      <c r="F1369" s="307"/>
    </row>
    <row r="1370" spans="2:6">
      <c r="B1370" s="63"/>
      <c r="C1370" s="82"/>
      <c r="D1370" s="306"/>
      <c r="E1370" s="307"/>
      <c r="F1370" s="307"/>
    </row>
    <row r="1371" spans="2:6">
      <c r="B1371" s="63"/>
      <c r="C1371" s="82"/>
      <c r="D1371" s="306"/>
      <c r="E1371" s="307"/>
      <c r="F1371" s="307"/>
    </row>
    <row r="1372" spans="2:6">
      <c r="B1372" s="63"/>
      <c r="C1372" s="82"/>
      <c r="D1372" s="306"/>
      <c r="E1372" s="307"/>
      <c r="F1372" s="307"/>
    </row>
    <row r="1373" spans="2:6">
      <c r="B1373" s="63"/>
      <c r="C1373" s="82"/>
      <c r="D1373" s="306"/>
      <c r="E1373" s="307"/>
      <c r="F1373" s="307"/>
    </row>
    <row r="1374" spans="2:6">
      <c r="B1374" s="63"/>
      <c r="C1374" s="82"/>
      <c r="D1374" s="306"/>
      <c r="E1374" s="307"/>
      <c r="F1374" s="307"/>
    </row>
    <row r="1375" spans="2:6">
      <c r="B1375" s="63"/>
      <c r="C1375" s="82"/>
      <c r="D1375" s="306"/>
      <c r="E1375" s="307"/>
      <c r="F1375" s="307"/>
    </row>
    <row r="1376" spans="2:6">
      <c r="B1376" s="63"/>
      <c r="C1376" s="82"/>
      <c r="D1376" s="306"/>
      <c r="E1376" s="307"/>
      <c r="F1376" s="307"/>
    </row>
    <row r="1377" spans="2:6">
      <c r="B1377" s="63"/>
      <c r="C1377" s="82"/>
      <c r="D1377" s="306"/>
      <c r="E1377" s="307"/>
      <c r="F1377" s="307"/>
    </row>
    <row r="1378" spans="2:6">
      <c r="B1378" s="63"/>
      <c r="C1378" s="82"/>
      <c r="D1378" s="306"/>
      <c r="E1378" s="307"/>
      <c r="F1378" s="307"/>
    </row>
    <row r="1379" spans="2:6">
      <c r="B1379" s="63"/>
      <c r="C1379" s="82"/>
      <c r="D1379" s="306"/>
      <c r="E1379" s="307"/>
      <c r="F1379" s="307"/>
    </row>
    <row r="1380" spans="2:6">
      <c r="B1380" s="63"/>
      <c r="C1380" s="82"/>
      <c r="D1380" s="306"/>
      <c r="E1380" s="307"/>
      <c r="F1380" s="307"/>
    </row>
    <row r="1381" spans="2:6">
      <c r="B1381" s="63"/>
      <c r="C1381" s="82"/>
      <c r="D1381" s="306"/>
      <c r="E1381" s="307"/>
      <c r="F1381" s="307"/>
    </row>
    <row r="1382" spans="2:6">
      <c r="B1382" s="63"/>
      <c r="C1382" s="82"/>
      <c r="D1382" s="306"/>
      <c r="E1382" s="307"/>
      <c r="F1382" s="307"/>
    </row>
    <row r="1383" spans="2:6">
      <c r="B1383" s="63"/>
      <c r="C1383" s="82"/>
      <c r="D1383" s="306"/>
      <c r="E1383" s="307"/>
      <c r="F1383" s="307"/>
    </row>
    <row r="1384" spans="2:6">
      <c r="B1384" s="63"/>
      <c r="C1384" s="82"/>
      <c r="D1384" s="306"/>
      <c r="E1384" s="307"/>
      <c r="F1384" s="307"/>
    </row>
    <row r="1385" spans="2:6">
      <c r="B1385" s="63"/>
      <c r="C1385" s="82"/>
      <c r="D1385" s="306"/>
      <c r="E1385" s="307"/>
      <c r="F1385" s="307"/>
    </row>
    <row r="1386" spans="2:6">
      <c r="B1386" s="63"/>
      <c r="C1386" s="82"/>
      <c r="D1386" s="306"/>
      <c r="E1386" s="307"/>
      <c r="F1386" s="307"/>
    </row>
    <row r="1387" spans="2:6">
      <c r="B1387" s="63"/>
      <c r="C1387" s="82"/>
      <c r="D1387" s="306"/>
      <c r="E1387" s="307"/>
      <c r="F1387" s="307"/>
    </row>
    <row r="1388" spans="2:6">
      <c r="B1388" s="63"/>
      <c r="C1388" s="82"/>
      <c r="D1388" s="306"/>
      <c r="E1388" s="307"/>
      <c r="F1388" s="307"/>
    </row>
    <row r="1389" spans="2:6">
      <c r="B1389" s="63"/>
      <c r="C1389" s="82"/>
      <c r="D1389" s="306"/>
      <c r="E1389" s="307"/>
      <c r="F1389" s="307"/>
    </row>
    <row r="1390" spans="2:6">
      <c r="B1390" s="63"/>
      <c r="C1390" s="82"/>
      <c r="D1390" s="306"/>
      <c r="E1390" s="307"/>
      <c r="F1390" s="307"/>
    </row>
    <row r="1391" spans="2:6">
      <c r="B1391" s="63"/>
      <c r="C1391" s="82"/>
      <c r="D1391" s="306"/>
      <c r="E1391" s="307"/>
      <c r="F1391" s="307"/>
    </row>
    <row r="1392" spans="2:6">
      <c r="B1392" s="63"/>
      <c r="C1392" s="82"/>
      <c r="D1392" s="306"/>
      <c r="E1392" s="307"/>
      <c r="F1392" s="307"/>
    </row>
    <row r="1393" spans="2:6">
      <c r="B1393" s="63"/>
      <c r="C1393" s="82"/>
      <c r="D1393" s="306"/>
      <c r="E1393" s="307"/>
      <c r="F1393" s="307"/>
    </row>
    <row r="1394" spans="2:6">
      <c r="B1394" s="63"/>
      <c r="C1394" s="82"/>
      <c r="D1394" s="306"/>
      <c r="E1394" s="307"/>
      <c r="F1394" s="307"/>
    </row>
    <row r="1395" spans="2:6">
      <c r="B1395" s="63"/>
      <c r="C1395" s="82"/>
      <c r="D1395" s="306"/>
      <c r="E1395" s="307"/>
      <c r="F1395" s="307"/>
    </row>
    <row r="1396" spans="2:6">
      <c r="B1396" s="63"/>
      <c r="C1396" s="82"/>
      <c r="D1396" s="306"/>
      <c r="E1396" s="307"/>
      <c r="F1396" s="307"/>
    </row>
    <row r="1397" spans="2:6">
      <c r="B1397" s="63"/>
      <c r="C1397" s="82"/>
      <c r="D1397" s="306"/>
      <c r="E1397" s="307"/>
      <c r="F1397" s="307"/>
    </row>
    <row r="1398" spans="2:6">
      <c r="B1398" s="63"/>
      <c r="C1398" s="82"/>
      <c r="D1398" s="306"/>
      <c r="E1398" s="307"/>
      <c r="F1398" s="307"/>
    </row>
    <row r="1399" spans="2:6">
      <c r="B1399" s="63"/>
      <c r="C1399" s="82"/>
      <c r="D1399" s="306"/>
      <c r="E1399" s="307"/>
      <c r="F1399" s="307"/>
    </row>
    <row r="1400" spans="2:6">
      <c r="B1400" s="63"/>
      <c r="C1400" s="82"/>
      <c r="D1400" s="306"/>
      <c r="E1400" s="307"/>
      <c r="F1400" s="307"/>
    </row>
    <row r="1401" spans="2:6">
      <c r="B1401" s="63"/>
      <c r="C1401" s="82"/>
      <c r="D1401" s="306"/>
      <c r="E1401" s="307"/>
      <c r="F1401" s="307"/>
    </row>
    <row r="1402" spans="2:6">
      <c r="B1402" s="63"/>
      <c r="C1402" s="82"/>
      <c r="D1402" s="306"/>
      <c r="E1402" s="307"/>
      <c r="F1402" s="307"/>
    </row>
    <row r="1403" spans="2:6">
      <c r="B1403" s="63"/>
      <c r="C1403" s="82"/>
      <c r="D1403" s="306"/>
      <c r="E1403" s="307"/>
      <c r="F1403" s="307"/>
    </row>
    <row r="1404" spans="2:6">
      <c r="B1404" s="63"/>
      <c r="C1404" s="82"/>
      <c r="D1404" s="306"/>
      <c r="E1404" s="307"/>
      <c r="F1404" s="307"/>
    </row>
    <row r="1405" spans="2:6">
      <c r="B1405" s="63"/>
      <c r="C1405" s="82"/>
      <c r="D1405" s="306"/>
      <c r="E1405" s="307"/>
      <c r="F1405" s="307"/>
    </row>
    <row r="1406" spans="2:6">
      <c r="B1406" s="63"/>
      <c r="C1406" s="82"/>
      <c r="D1406" s="306"/>
      <c r="E1406" s="307"/>
      <c r="F1406" s="307"/>
    </row>
    <row r="1407" spans="2:6">
      <c r="B1407" s="63"/>
      <c r="C1407" s="82"/>
      <c r="D1407" s="306"/>
      <c r="E1407" s="307"/>
      <c r="F1407" s="307"/>
    </row>
    <row r="1408" spans="2:6">
      <c r="B1408" s="63"/>
      <c r="C1408" s="82"/>
      <c r="D1408" s="306"/>
      <c r="E1408" s="307"/>
      <c r="F1408" s="307"/>
    </row>
    <row r="1409" spans="2:6">
      <c r="B1409" s="63"/>
      <c r="C1409" s="82"/>
      <c r="D1409" s="306"/>
      <c r="E1409" s="307"/>
      <c r="F1409" s="307"/>
    </row>
    <row r="1410" spans="2:6">
      <c r="B1410" s="63"/>
      <c r="C1410" s="82"/>
      <c r="D1410" s="306"/>
      <c r="E1410" s="307"/>
      <c r="F1410" s="307"/>
    </row>
    <row r="1411" spans="2:6">
      <c r="B1411" s="63"/>
      <c r="C1411" s="82"/>
      <c r="D1411" s="306"/>
      <c r="E1411" s="307"/>
      <c r="F1411" s="307"/>
    </row>
    <row r="1412" spans="2:6">
      <c r="B1412" s="63"/>
      <c r="C1412" s="82"/>
      <c r="D1412" s="306"/>
      <c r="E1412" s="307"/>
      <c r="F1412" s="307"/>
    </row>
    <row r="1413" spans="2:6">
      <c r="B1413" s="63"/>
      <c r="C1413" s="82"/>
      <c r="D1413" s="306"/>
      <c r="E1413" s="307"/>
      <c r="F1413" s="307"/>
    </row>
    <row r="1414" spans="2:6">
      <c r="B1414" s="63"/>
      <c r="C1414" s="82"/>
      <c r="D1414" s="306"/>
      <c r="E1414" s="307"/>
      <c r="F1414" s="307"/>
    </row>
    <row r="1415" spans="2:6">
      <c r="B1415" s="63"/>
      <c r="C1415" s="82"/>
      <c r="D1415" s="306"/>
      <c r="E1415" s="307"/>
      <c r="F1415" s="307"/>
    </row>
    <row r="1416" spans="2:6">
      <c r="B1416" s="63"/>
      <c r="C1416" s="82"/>
      <c r="D1416" s="306"/>
      <c r="E1416" s="307"/>
      <c r="F1416" s="307"/>
    </row>
    <row r="1417" spans="2:6">
      <c r="B1417" s="63"/>
      <c r="C1417" s="82"/>
      <c r="D1417" s="306"/>
      <c r="E1417" s="307"/>
      <c r="F1417" s="307"/>
    </row>
    <row r="1418" spans="2:6">
      <c r="B1418" s="63"/>
      <c r="C1418" s="82"/>
      <c r="D1418" s="306"/>
      <c r="E1418" s="307"/>
      <c r="F1418" s="307"/>
    </row>
    <row r="1419" spans="2:6">
      <c r="B1419" s="63"/>
      <c r="C1419" s="82"/>
      <c r="D1419" s="306"/>
      <c r="E1419" s="307"/>
      <c r="F1419" s="307"/>
    </row>
    <row r="1420" spans="2:6">
      <c r="B1420" s="63"/>
      <c r="C1420" s="82"/>
      <c r="D1420" s="306"/>
      <c r="E1420" s="307"/>
      <c r="F1420" s="307"/>
    </row>
    <row r="1421" spans="2:6">
      <c r="B1421" s="63"/>
      <c r="C1421" s="82"/>
      <c r="D1421" s="306"/>
      <c r="E1421" s="307"/>
      <c r="F1421" s="307"/>
    </row>
    <row r="1422" spans="2:6">
      <c r="B1422" s="63"/>
      <c r="C1422" s="82"/>
      <c r="D1422" s="306"/>
      <c r="E1422" s="307"/>
      <c r="F1422" s="307"/>
    </row>
    <row r="1423" spans="2:6">
      <c r="B1423" s="63"/>
      <c r="C1423" s="82"/>
      <c r="D1423" s="306"/>
      <c r="E1423" s="307"/>
      <c r="F1423" s="307"/>
    </row>
    <row r="1424" spans="2:6">
      <c r="B1424" s="63"/>
      <c r="C1424" s="82"/>
      <c r="D1424" s="306"/>
      <c r="E1424" s="307"/>
      <c r="F1424" s="307"/>
    </row>
    <row r="1425" spans="2:6">
      <c r="B1425" s="63"/>
      <c r="C1425" s="82"/>
      <c r="D1425" s="306"/>
      <c r="E1425" s="307"/>
      <c r="F1425" s="307"/>
    </row>
    <row r="1426" spans="2:6">
      <c r="B1426" s="63"/>
      <c r="C1426" s="82"/>
      <c r="D1426" s="306"/>
      <c r="E1426" s="307"/>
      <c r="F1426" s="307"/>
    </row>
    <row r="1427" spans="2:6">
      <c r="B1427" s="63"/>
      <c r="C1427" s="82"/>
      <c r="D1427" s="306"/>
      <c r="E1427" s="307"/>
      <c r="F1427" s="307"/>
    </row>
    <row r="1428" spans="2:6">
      <c r="B1428" s="63"/>
      <c r="C1428" s="82"/>
      <c r="D1428" s="306"/>
      <c r="E1428" s="307"/>
      <c r="F1428" s="307"/>
    </row>
    <row r="1429" spans="2:6">
      <c r="B1429" s="63"/>
      <c r="C1429" s="82"/>
      <c r="D1429" s="306"/>
      <c r="E1429" s="307"/>
      <c r="F1429" s="307"/>
    </row>
    <row r="1430" spans="2:6">
      <c r="B1430" s="63"/>
      <c r="C1430" s="82"/>
      <c r="D1430" s="306"/>
      <c r="E1430" s="307"/>
      <c r="F1430" s="307"/>
    </row>
    <row r="1431" spans="2:6">
      <c r="B1431" s="63"/>
      <c r="C1431" s="82"/>
      <c r="D1431" s="306"/>
      <c r="E1431" s="307"/>
      <c r="F1431" s="307"/>
    </row>
    <row r="1432" spans="2:6">
      <c r="B1432" s="63"/>
      <c r="C1432" s="82"/>
      <c r="D1432" s="306"/>
      <c r="E1432" s="307"/>
      <c r="F1432" s="307"/>
    </row>
    <row r="1433" spans="2:6">
      <c r="B1433" s="63"/>
      <c r="C1433" s="82"/>
      <c r="D1433" s="306"/>
      <c r="E1433" s="307"/>
      <c r="F1433" s="307"/>
    </row>
    <row r="1434" spans="2:6">
      <c r="B1434" s="63"/>
      <c r="C1434" s="82"/>
      <c r="D1434" s="306"/>
      <c r="E1434" s="307"/>
      <c r="F1434" s="307"/>
    </row>
    <row r="1435" spans="2:6">
      <c r="B1435" s="63"/>
      <c r="C1435" s="82"/>
      <c r="D1435" s="306"/>
      <c r="E1435" s="307"/>
      <c r="F1435" s="307"/>
    </row>
    <row r="1436" spans="2:6">
      <c r="B1436" s="63"/>
      <c r="C1436" s="82"/>
      <c r="D1436" s="306"/>
      <c r="E1436" s="307"/>
      <c r="F1436" s="307"/>
    </row>
    <row r="1437" spans="2:6">
      <c r="B1437" s="63"/>
      <c r="C1437" s="82"/>
      <c r="D1437" s="306"/>
      <c r="E1437" s="307"/>
      <c r="F1437" s="307"/>
    </row>
    <row r="1438" spans="2:6">
      <c r="B1438" s="63"/>
      <c r="C1438" s="82"/>
      <c r="D1438" s="306"/>
      <c r="E1438" s="307"/>
      <c r="F1438" s="307"/>
    </row>
    <row r="1439" spans="2:6">
      <c r="B1439" s="63"/>
      <c r="C1439" s="82"/>
      <c r="D1439" s="306"/>
      <c r="E1439" s="307"/>
      <c r="F1439" s="307"/>
    </row>
    <row r="1440" spans="2:6">
      <c r="B1440" s="63"/>
      <c r="C1440" s="82"/>
      <c r="D1440" s="306"/>
      <c r="E1440" s="307"/>
      <c r="F1440" s="307"/>
    </row>
    <row r="1441" spans="2:6">
      <c r="B1441" s="63"/>
      <c r="C1441" s="82"/>
      <c r="D1441" s="306"/>
      <c r="E1441" s="307"/>
      <c r="F1441" s="307"/>
    </row>
    <row r="1442" spans="2:6">
      <c r="B1442" s="63"/>
      <c r="C1442" s="82"/>
      <c r="D1442" s="306"/>
      <c r="E1442" s="307"/>
      <c r="F1442" s="307"/>
    </row>
    <row r="1443" spans="2:6">
      <c r="B1443" s="63"/>
      <c r="C1443" s="82"/>
      <c r="D1443" s="306"/>
      <c r="E1443" s="307"/>
      <c r="F1443" s="307"/>
    </row>
    <row r="1444" spans="2:6">
      <c r="B1444" s="63"/>
      <c r="C1444" s="82"/>
      <c r="D1444" s="306"/>
      <c r="E1444" s="307"/>
      <c r="F1444" s="307"/>
    </row>
    <row r="1445" spans="2:6">
      <c r="B1445" s="63"/>
      <c r="C1445" s="82"/>
      <c r="D1445" s="306"/>
      <c r="E1445" s="307"/>
      <c r="F1445" s="307"/>
    </row>
    <row r="1446" spans="2:6">
      <c r="B1446" s="63"/>
      <c r="C1446" s="82"/>
      <c r="D1446" s="306"/>
      <c r="E1446" s="307"/>
      <c r="F1446" s="307"/>
    </row>
    <row r="1447" spans="2:6">
      <c r="B1447" s="63"/>
      <c r="C1447" s="82"/>
      <c r="D1447" s="306"/>
      <c r="E1447" s="307"/>
      <c r="F1447" s="307"/>
    </row>
    <row r="1448" spans="2:6">
      <c r="B1448" s="63"/>
      <c r="C1448" s="82"/>
      <c r="D1448" s="306"/>
      <c r="E1448" s="307"/>
      <c r="F1448" s="307"/>
    </row>
    <row r="1449" spans="2:6">
      <c r="B1449" s="63"/>
      <c r="C1449" s="82"/>
      <c r="D1449" s="306"/>
      <c r="E1449" s="307"/>
      <c r="F1449" s="307"/>
    </row>
    <row r="1450" spans="2:6">
      <c r="B1450" s="63"/>
      <c r="C1450" s="82"/>
      <c r="D1450" s="306"/>
      <c r="E1450" s="307"/>
      <c r="F1450" s="307"/>
    </row>
    <row r="1451" spans="2:6">
      <c r="B1451" s="63"/>
      <c r="C1451" s="82"/>
      <c r="D1451" s="306"/>
      <c r="E1451" s="307"/>
      <c r="F1451" s="307"/>
    </row>
    <row r="1452" spans="2:6">
      <c r="B1452" s="63"/>
      <c r="C1452" s="82"/>
      <c r="D1452" s="306"/>
      <c r="E1452" s="307"/>
      <c r="F1452" s="307"/>
    </row>
    <row r="1453" spans="2:6">
      <c r="B1453" s="63"/>
      <c r="C1453" s="82"/>
      <c r="D1453" s="306"/>
      <c r="E1453" s="307"/>
      <c r="F1453" s="307"/>
    </row>
    <row r="1454" spans="2:6">
      <c r="B1454" s="63"/>
      <c r="C1454" s="82"/>
      <c r="D1454" s="306"/>
      <c r="E1454" s="307"/>
      <c r="F1454" s="307"/>
    </row>
    <row r="1455" spans="2:6">
      <c r="B1455" s="63"/>
      <c r="C1455" s="82"/>
      <c r="D1455" s="306"/>
      <c r="E1455" s="307"/>
      <c r="F1455" s="307"/>
    </row>
    <row r="1456" spans="2:6">
      <c r="B1456" s="63"/>
      <c r="C1456" s="82"/>
      <c r="D1456" s="306"/>
      <c r="E1456" s="307"/>
      <c r="F1456" s="307"/>
    </row>
    <row r="1457" spans="2:6">
      <c r="B1457" s="63"/>
      <c r="C1457" s="82"/>
      <c r="D1457" s="306"/>
      <c r="E1457" s="307"/>
      <c r="F1457" s="307"/>
    </row>
    <row r="1458" spans="2:6">
      <c r="B1458" s="63"/>
      <c r="C1458" s="82"/>
      <c r="D1458" s="306"/>
      <c r="E1458" s="307"/>
      <c r="F1458" s="307"/>
    </row>
    <row r="1459" spans="2:6">
      <c r="B1459" s="63"/>
      <c r="C1459" s="82"/>
      <c r="D1459" s="306"/>
      <c r="E1459" s="307"/>
      <c r="F1459" s="307"/>
    </row>
    <row r="1460" spans="2:6">
      <c r="B1460" s="63"/>
      <c r="C1460" s="82"/>
      <c r="D1460" s="306"/>
      <c r="E1460" s="307"/>
      <c r="F1460" s="307"/>
    </row>
    <row r="1461" spans="2:6">
      <c r="B1461" s="63"/>
      <c r="C1461" s="82"/>
      <c r="D1461" s="306"/>
      <c r="E1461" s="307"/>
      <c r="F1461" s="307"/>
    </row>
    <row r="1462" spans="2:6">
      <c r="B1462" s="63"/>
      <c r="C1462" s="82"/>
      <c r="D1462" s="306"/>
      <c r="E1462" s="307"/>
      <c r="F1462" s="307"/>
    </row>
    <row r="1463" spans="2:6">
      <c r="B1463" s="63"/>
      <c r="C1463" s="82"/>
      <c r="D1463" s="306"/>
      <c r="E1463" s="307"/>
      <c r="F1463" s="307"/>
    </row>
    <row r="1464" spans="2:6">
      <c r="B1464" s="63"/>
      <c r="C1464" s="82"/>
      <c r="D1464" s="306"/>
      <c r="E1464" s="307"/>
      <c r="F1464" s="307"/>
    </row>
    <row r="1465" spans="2:6">
      <c r="B1465" s="63"/>
      <c r="C1465" s="82"/>
      <c r="D1465" s="306"/>
      <c r="E1465" s="307"/>
      <c r="F1465" s="307"/>
    </row>
    <row r="1466" spans="2:6">
      <c r="B1466" s="63"/>
      <c r="C1466" s="82"/>
      <c r="D1466" s="306"/>
      <c r="E1466" s="307"/>
      <c r="F1466" s="307"/>
    </row>
    <row r="1467" spans="2:6">
      <c r="B1467" s="63"/>
      <c r="C1467" s="82"/>
      <c r="D1467" s="306"/>
      <c r="E1467" s="307"/>
      <c r="F1467" s="307"/>
    </row>
    <row r="1468" spans="2:6">
      <c r="B1468" s="63"/>
      <c r="C1468" s="82"/>
      <c r="D1468" s="306"/>
      <c r="E1468" s="307"/>
      <c r="F1468" s="307"/>
    </row>
    <row r="1469" spans="2:6">
      <c r="B1469" s="63"/>
      <c r="C1469" s="82"/>
      <c r="D1469" s="306"/>
      <c r="E1469" s="307"/>
      <c r="F1469" s="307"/>
    </row>
    <row r="1470" spans="2:6">
      <c r="B1470" s="63"/>
      <c r="C1470" s="82"/>
      <c r="D1470" s="306"/>
      <c r="E1470" s="307"/>
      <c r="F1470" s="307"/>
    </row>
    <row r="1471" spans="2:6">
      <c r="B1471" s="63"/>
      <c r="C1471" s="82"/>
      <c r="D1471" s="306"/>
      <c r="E1471" s="307"/>
      <c r="F1471" s="307"/>
    </row>
    <row r="1472" spans="2:6">
      <c r="B1472" s="63"/>
      <c r="C1472" s="82"/>
      <c r="D1472" s="306"/>
      <c r="E1472" s="307"/>
      <c r="F1472" s="307"/>
    </row>
    <row r="1473" spans="2:6">
      <c r="B1473" s="63"/>
      <c r="C1473" s="82"/>
      <c r="D1473" s="306"/>
      <c r="E1473" s="307"/>
      <c r="F1473" s="307"/>
    </row>
    <row r="1474" spans="2:6">
      <c r="B1474" s="63"/>
      <c r="C1474" s="82"/>
      <c r="D1474" s="306"/>
      <c r="E1474" s="307"/>
      <c r="F1474" s="307"/>
    </row>
    <row r="1475" spans="2:6">
      <c r="B1475" s="63"/>
      <c r="C1475" s="82"/>
      <c r="D1475" s="306"/>
      <c r="E1475" s="307"/>
      <c r="F1475" s="307"/>
    </row>
    <row r="1476" spans="2:6">
      <c r="B1476" s="63"/>
      <c r="C1476" s="82"/>
      <c r="D1476" s="306"/>
      <c r="E1476" s="307"/>
      <c r="F1476" s="307"/>
    </row>
    <row r="1477" spans="2:6">
      <c r="B1477" s="63"/>
      <c r="C1477" s="82"/>
      <c r="D1477" s="306"/>
      <c r="E1477" s="307"/>
      <c r="F1477" s="307"/>
    </row>
    <row r="1478" spans="2:6">
      <c r="B1478" s="63"/>
      <c r="C1478" s="82"/>
      <c r="D1478" s="306"/>
      <c r="E1478" s="307"/>
      <c r="F1478" s="307"/>
    </row>
    <row r="1479" spans="2:6">
      <c r="B1479" s="63"/>
      <c r="C1479" s="82"/>
      <c r="D1479" s="306"/>
      <c r="E1479" s="307"/>
      <c r="F1479" s="307"/>
    </row>
    <row r="1480" spans="2:6">
      <c r="B1480" s="63"/>
      <c r="C1480" s="82"/>
      <c r="D1480" s="306"/>
      <c r="E1480" s="307"/>
      <c r="F1480" s="307"/>
    </row>
    <row r="1481" spans="2:6">
      <c r="B1481" s="63"/>
      <c r="C1481" s="82"/>
      <c r="D1481" s="306"/>
      <c r="E1481" s="307"/>
      <c r="F1481" s="307"/>
    </row>
    <row r="1482" spans="2:6">
      <c r="B1482" s="63"/>
      <c r="C1482" s="82"/>
      <c r="D1482" s="306"/>
      <c r="E1482" s="307"/>
      <c r="F1482" s="307"/>
    </row>
    <row r="1483" spans="2:6">
      <c r="B1483" s="63"/>
      <c r="C1483" s="82"/>
      <c r="D1483" s="306"/>
      <c r="E1483" s="307"/>
      <c r="F1483" s="307"/>
    </row>
    <row r="1484" spans="2:6">
      <c r="B1484" s="63"/>
      <c r="C1484" s="82"/>
      <c r="D1484" s="306"/>
      <c r="E1484" s="307"/>
      <c r="F1484" s="307"/>
    </row>
    <row r="1485" spans="2:6">
      <c r="B1485" s="63"/>
      <c r="C1485" s="82"/>
      <c r="D1485" s="306"/>
      <c r="E1485" s="307"/>
      <c r="F1485" s="307"/>
    </row>
    <row r="1486" spans="2:6">
      <c r="B1486" s="63"/>
      <c r="C1486" s="82"/>
      <c r="D1486" s="306"/>
      <c r="E1486" s="307"/>
      <c r="F1486" s="307"/>
    </row>
    <row r="1487" spans="2:6">
      <c r="B1487" s="63"/>
      <c r="C1487" s="82"/>
      <c r="D1487" s="306"/>
      <c r="E1487" s="307"/>
      <c r="F1487" s="307"/>
    </row>
    <row r="1488" spans="2:6">
      <c r="B1488" s="63"/>
      <c r="C1488" s="82"/>
      <c r="D1488" s="306"/>
      <c r="E1488" s="307"/>
      <c r="F1488" s="307"/>
    </row>
    <row r="1489" spans="2:6">
      <c r="B1489" s="63"/>
      <c r="C1489" s="82"/>
      <c r="D1489" s="306"/>
      <c r="E1489" s="307"/>
      <c r="F1489" s="307"/>
    </row>
    <row r="1490" spans="2:6">
      <c r="B1490" s="63"/>
      <c r="C1490" s="82"/>
      <c r="D1490" s="306"/>
      <c r="E1490" s="307"/>
      <c r="F1490" s="307"/>
    </row>
    <row r="1491" spans="2:6">
      <c r="B1491" s="63"/>
      <c r="C1491" s="82"/>
      <c r="D1491" s="306"/>
      <c r="E1491" s="307"/>
      <c r="F1491" s="307"/>
    </row>
    <row r="1492" spans="2:6">
      <c r="B1492" s="63"/>
      <c r="C1492" s="82"/>
      <c r="D1492" s="306"/>
      <c r="E1492" s="307"/>
      <c r="F1492" s="307"/>
    </row>
    <row r="1493" spans="2:6">
      <c r="B1493" s="63"/>
      <c r="C1493" s="82"/>
      <c r="D1493" s="306"/>
      <c r="E1493" s="307"/>
      <c r="F1493" s="307"/>
    </row>
    <row r="1494" spans="2:6">
      <c r="B1494" s="63"/>
      <c r="C1494" s="82"/>
      <c r="D1494" s="306"/>
      <c r="E1494" s="307"/>
      <c r="F1494" s="307"/>
    </row>
    <row r="1495" spans="2:6">
      <c r="B1495" s="63"/>
      <c r="C1495" s="82"/>
      <c r="D1495" s="306"/>
      <c r="E1495" s="307"/>
      <c r="F1495" s="307"/>
    </row>
    <row r="1496" spans="2:6">
      <c r="B1496" s="63"/>
      <c r="C1496" s="82"/>
      <c r="D1496" s="306"/>
      <c r="E1496" s="307"/>
      <c r="F1496" s="307"/>
    </row>
    <row r="1497" spans="2:6">
      <c r="B1497" s="63"/>
      <c r="C1497" s="82"/>
      <c r="D1497" s="306"/>
      <c r="E1497" s="307"/>
      <c r="F1497" s="307"/>
    </row>
    <row r="1498" spans="2:6">
      <c r="B1498" s="63"/>
      <c r="C1498" s="82"/>
      <c r="D1498" s="306"/>
      <c r="E1498" s="307"/>
      <c r="F1498" s="307"/>
    </row>
    <row r="1499" spans="2:6">
      <c r="B1499" s="63"/>
      <c r="C1499" s="82"/>
      <c r="D1499" s="306"/>
      <c r="E1499" s="307"/>
      <c r="F1499" s="307"/>
    </row>
    <row r="1500" spans="2:6">
      <c r="B1500" s="63"/>
      <c r="C1500" s="82"/>
      <c r="D1500" s="306"/>
      <c r="E1500" s="307"/>
      <c r="F1500" s="307"/>
    </row>
    <row r="1501" spans="2:6">
      <c r="B1501" s="63"/>
      <c r="C1501" s="82"/>
      <c r="D1501" s="306"/>
      <c r="E1501" s="307"/>
      <c r="F1501" s="307"/>
    </row>
    <row r="1502" spans="2:6">
      <c r="B1502" s="63"/>
      <c r="C1502" s="82"/>
      <c r="D1502" s="306"/>
      <c r="E1502" s="307"/>
      <c r="F1502" s="307"/>
    </row>
    <row r="1503" spans="2:6">
      <c r="B1503" s="63"/>
      <c r="C1503" s="82"/>
      <c r="D1503" s="306"/>
      <c r="E1503" s="307"/>
      <c r="F1503" s="307"/>
    </row>
    <row r="1504" spans="2:6">
      <c r="B1504" s="63"/>
      <c r="C1504" s="82"/>
      <c r="D1504" s="306"/>
      <c r="E1504" s="307"/>
      <c r="F1504" s="307"/>
    </row>
    <row r="1505" spans="2:6">
      <c r="B1505" s="63"/>
      <c r="C1505" s="82"/>
      <c r="D1505" s="306"/>
      <c r="E1505" s="307"/>
      <c r="F1505" s="307"/>
    </row>
    <row r="1506" spans="2:6">
      <c r="B1506" s="63"/>
      <c r="C1506" s="82"/>
      <c r="D1506" s="306"/>
      <c r="E1506" s="307"/>
      <c r="F1506" s="307"/>
    </row>
    <row r="1507" spans="2:6">
      <c r="B1507" s="63"/>
      <c r="C1507" s="82"/>
      <c r="D1507" s="306"/>
      <c r="E1507" s="307"/>
      <c r="F1507" s="307"/>
    </row>
    <row r="1508" spans="2:6">
      <c r="B1508" s="63"/>
      <c r="C1508" s="82"/>
      <c r="D1508" s="306"/>
      <c r="E1508" s="307"/>
      <c r="F1508" s="307"/>
    </row>
    <row r="1509" spans="2:6">
      <c r="B1509" s="63"/>
      <c r="C1509" s="82"/>
      <c r="D1509" s="306"/>
      <c r="E1509" s="307"/>
      <c r="F1509" s="307"/>
    </row>
    <row r="1510" spans="2:6">
      <c r="B1510" s="63"/>
      <c r="C1510" s="82"/>
      <c r="D1510" s="306"/>
      <c r="E1510" s="307"/>
      <c r="F1510" s="307"/>
    </row>
    <row r="1511" spans="2:6">
      <c r="B1511" s="63"/>
      <c r="C1511" s="82"/>
      <c r="D1511" s="306"/>
      <c r="E1511" s="307"/>
      <c r="F1511" s="307"/>
    </row>
    <row r="1512" spans="2:6">
      <c r="B1512" s="63"/>
      <c r="C1512" s="82"/>
      <c r="D1512" s="306"/>
      <c r="E1512" s="307"/>
      <c r="F1512" s="307"/>
    </row>
    <row r="1513" spans="2:6">
      <c r="B1513" s="63"/>
      <c r="C1513" s="82"/>
      <c r="D1513" s="306"/>
      <c r="E1513" s="307"/>
      <c r="F1513" s="307"/>
    </row>
    <row r="1514" spans="2:6">
      <c r="B1514" s="63"/>
      <c r="C1514" s="82"/>
      <c r="D1514" s="306"/>
      <c r="E1514" s="307"/>
      <c r="F1514" s="307"/>
    </row>
    <row r="1515" spans="2:6">
      <c r="B1515" s="63"/>
      <c r="C1515" s="82"/>
      <c r="D1515" s="306"/>
      <c r="E1515" s="307"/>
      <c r="F1515" s="307"/>
    </row>
    <row r="1516" spans="2:6">
      <c r="B1516" s="63"/>
      <c r="C1516" s="82"/>
      <c r="D1516" s="306"/>
      <c r="E1516" s="307"/>
      <c r="F1516" s="307"/>
    </row>
    <row r="1517" spans="2:6">
      <c r="B1517" s="63"/>
      <c r="C1517" s="82"/>
      <c r="D1517" s="306"/>
      <c r="E1517" s="307"/>
      <c r="F1517" s="307"/>
    </row>
    <row r="1518" spans="2:6">
      <c r="B1518" s="63"/>
      <c r="C1518" s="82"/>
      <c r="D1518" s="306"/>
      <c r="E1518" s="307"/>
      <c r="F1518" s="307"/>
    </row>
    <row r="1519" spans="2:6">
      <c r="B1519" s="63"/>
      <c r="C1519" s="82"/>
      <c r="D1519" s="306"/>
      <c r="E1519" s="307"/>
      <c r="F1519" s="307"/>
    </row>
    <row r="1520" spans="2:6">
      <c r="B1520" s="63"/>
      <c r="C1520" s="82"/>
      <c r="D1520" s="306"/>
      <c r="E1520" s="307"/>
      <c r="F1520" s="307"/>
    </row>
    <row r="1521" spans="2:6">
      <c r="B1521" s="63"/>
      <c r="C1521" s="82"/>
      <c r="D1521" s="306"/>
      <c r="E1521" s="307"/>
      <c r="F1521" s="307"/>
    </row>
    <row r="1522" spans="2:6">
      <c r="B1522" s="63"/>
      <c r="C1522" s="82"/>
      <c r="D1522" s="306"/>
      <c r="E1522" s="307"/>
      <c r="F1522" s="307"/>
    </row>
    <row r="1523" spans="2:6">
      <c r="B1523" s="63"/>
      <c r="C1523" s="82"/>
      <c r="D1523" s="306"/>
      <c r="E1523" s="307"/>
      <c r="F1523" s="307"/>
    </row>
    <row r="1524" spans="2:6">
      <c r="B1524" s="63"/>
      <c r="C1524" s="82"/>
      <c r="D1524" s="306"/>
      <c r="E1524" s="307"/>
      <c r="F1524" s="307"/>
    </row>
    <row r="1525" spans="2:6">
      <c r="B1525" s="63"/>
      <c r="C1525" s="82"/>
      <c r="D1525" s="306"/>
      <c r="E1525" s="307"/>
      <c r="F1525" s="307"/>
    </row>
    <row r="1526" spans="2:6">
      <c r="B1526" s="63"/>
      <c r="C1526" s="82"/>
      <c r="D1526" s="306"/>
      <c r="E1526" s="307"/>
      <c r="F1526" s="307"/>
    </row>
    <row r="1527" spans="2:6">
      <c r="B1527" s="63"/>
      <c r="C1527" s="82"/>
      <c r="D1527" s="306"/>
      <c r="E1527" s="307"/>
      <c r="F1527" s="307"/>
    </row>
    <row r="1528" spans="2:6">
      <c r="B1528" s="63"/>
      <c r="C1528" s="82"/>
      <c r="D1528" s="306"/>
      <c r="E1528" s="307"/>
      <c r="F1528" s="307"/>
    </row>
    <row r="1529" spans="2:6">
      <c r="B1529" s="63"/>
      <c r="C1529" s="82"/>
      <c r="D1529" s="306"/>
      <c r="E1529" s="307"/>
      <c r="F1529" s="307"/>
    </row>
    <row r="1530" spans="2:6">
      <c r="B1530" s="63"/>
      <c r="C1530" s="82"/>
      <c r="D1530" s="306"/>
      <c r="E1530" s="307"/>
      <c r="F1530" s="307"/>
    </row>
    <row r="1531" spans="2:6">
      <c r="B1531" s="63"/>
      <c r="C1531" s="82"/>
      <c r="D1531" s="306"/>
      <c r="E1531" s="307"/>
      <c r="F1531" s="307"/>
    </row>
    <row r="1532" spans="2:6">
      <c r="B1532" s="63"/>
      <c r="C1532" s="82"/>
      <c r="D1532" s="306"/>
      <c r="E1532" s="307"/>
      <c r="F1532" s="307"/>
    </row>
    <row r="1533" spans="2:6">
      <c r="B1533" s="63"/>
      <c r="C1533" s="82"/>
      <c r="D1533" s="306"/>
      <c r="E1533" s="307"/>
      <c r="F1533" s="307"/>
    </row>
    <row r="1534" spans="2:6">
      <c r="B1534" s="63"/>
      <c r="C1534" s="82"/>
      <c r="D1534" s="306"/>
      <c r="E1534" s="307"/>
      <c r="F1534" s="307"/>
    </row>
    <row r="1535" spans="2:6">
      <c r="B1535" s="63"/>
      <c r="C1535" s="82"/>
      <c r="D1535" s="306"/>
      <c r="E1535" s="307"/>
      <c r="F1535" s="307"/>
    </row>
    <row r="1536" spans="2:6">
      <c r="B1536" s="63"/>
      <c r="C1536" s="82"/>
      <c r="D1536" s="306"/>
      <c r="E1536" s="307"/>
      <c r="F1536" s="307"/>
    </row>
    <row r="1537" spans="2:6">
      <c r="B1537" s="63"/>
      <c r="C1537" s="82"/>
      <c r="D1537" s="306"/>
      <c r="E1537" s="307"/>
      <c r="F1537" s="307"/>
    </row>
    <row r="1538" spans="2:6">
      <c r="B1538" s="63"/>
      <c r="C1538" s="82"/>
      <c r="D1538" s="306"/>
      <c r="E1538" s="307"/>
      <c r="F1538" s="307"/>
    </row>
    <row r="1539" spans="2:6">
      <c r="B1539" s="63"/>
      <c r="C1539" s="82"/>
      <c r="D1539" s="306"/>
      <c r="E1539" s="307"/>
      <c r="F1539" s="307"/>
    </row>
    <row r="1540" spans="2:6">
      <c r="B1540" s="63"/>
      <c r="C1540" s="82"/>
      <c r="D1540" s="306"/>
      <c r="E1540" s="307"/>
      <c r="F1540" s="307"/>
    </row>
    <row r="1541" spans="2:6">
      <c r="B1541" s="63"/>
      <c r="C1541" s="82"/>
      <c r="D1541" s="306"/>
      <c r="E1541" s="307"/>
      <c r="F1541" s="307"/>
    </row>
    <row r="1542" spans="2:6">
      <c r="B1542" s="63"/>
      <c r="C1542" s="82"/>
      <c r="D1542" s="306"/>
      <c r="E1542" s="307"/>
      <c r="F1542" s="307"/>
    </row>
    <row r="1543" spans="2:6">
      <c r="B1543" s="63"/>
      <c r="C1543" s="82"/>
      <c r="D1543" s="306"/>
      <c r="E1543" s="307"/>
      <c r="F1543" s="307"/>
    </row>
    <row r="1544" spans="2:6">
      <c r="B1544" s="63"/>
      <c r="C1544" s="82"/>
      <c r="D1544" s="306"/>
      <c r="E1544" s="307"/>
      <c r="F1544" s="307"/>
    </row>
    <row r="1545" spans="2:6">
      <c r="B1545" s="63"/>
      <c r="C1545" s="82"/>
      <c r="D1545" s="306"/>
      <c r="E1545" s="307"/>
      <c r="F1545" s="307"/>
    </row>
    <row r="1546" spans="2:6">
      <c r="B1546" s="63"/>
      <c r="C1546" s="82"/>
      <c r="D1546" s="306"/>
      <c r="E1546" s="307"/>
      <c r="F1546" s="307"/>
    </row>
    <row r="1547" spans="2:6">
      <c r="B1547" s="63"/>
      <c r="C1547" s="82"/>
      <c r="D1547" s="306"/>
      <c r="E1547" s="307"/>
      <c r="F1547" s="307"/>
    </row>
    <row r="1548" spans="2:6">
      <c r="B1548" s="63"/>
      <c r="C1548" s="82"/>
      <c r="D1548" s="306"/>
      <c r="E1548" s="307"/>
      <c r="F1548" s="307"/>
    </row>
    <row r="1549" spans="2:6">
      <c r="B1549" s="63"/>
      <c r="C1549" s="82"/>
      <c r="D1549" s="306"/>
      <c r="E1549" s="307"/>
      <c r="F1549" s="307"/>
    </row>
    <row r="1550" spans="2:6">
      <c r="B1550" s="63"/>
      <c r="C1550" s="82"/>
      <c r="D1550" s="306"/>
      <c r="E1550" s="307"/>
      <c r="F1550" s="307"/>
    </row>
    <row r="1551" spans="2:6">
      <c r="B1551" s="63"/>
      <c r="C1551" s="82"/>
      <c r="D1551" s="306"/>
      <c r="E1551" s="307"/>
      <c r="F1551" s="307"/>
    </row>
    <row r="1552" spans="2:6">
      <c r="B1552" s="63"/>
      <c r="C1552" s="82"/>
      <c r="D1552" s="306"/>
      <c r="E1552" s="307"/>
      <c r="F1552" s="307"/>
    </row>
    <row r="1553" spans="2:6">
      <c r="B1553" s="63"/>
      <c r="C1553" s="82"/>
      <c r="D1553" s="306"/>
      <c r="E1553" s="307"/>
      <c r="F1553" s="307"/>
    </row>
    <row r="1554" spans="2:6">
      <c r="B1554" s="63"/>
      <c r="C1554" s="82"/>
      <c r="D1554" s="306"/>
      <c r="E1554" s="307"/>
      <c r="F1554" s="307"/>
    </row>
    <row r="1555" spans="2:6">
      <c r="B1555" s="63"/>
      <c r="C1555" s="82"/>
      <c r="D1555" s="306"/>
      <c r="E1555" s="307"/>
      <c r="F1555" s="307"/>
    </row>
    <row r="1556" spans="2:6">
      <c r="B1556" s="63"/>
      <c r="C1556" s="82"/>
      <c r="D1556" s="306"/>
      <c r="E1556" s="307"/>
      <c r="F1556" s="307"/>
    </row>
    <row r="1557" spans="2:6">
      <c r="B1557" s="63"/>
      <c r="C1557" s="82"/>
      <c r="D1557" s="306"/>
      <c r="E1557" s="307"/>
      <c r="F1557" s="307"/>
    </row>
    <row r="1558" spans="2:6">
      <c r="B1558" s="63"/>
      <c r="C1558" s="82"/>
      <c r="D1558" s="306"/>
      <c r="E1558" s="307"/>
      <c r="F1558" s="307"/>
    </row>
    <row r="1559" spans="2:6">
      <c r="B1559" s="63"/>
      <c r="C1559" s="82"/>
      <c r="D1559" s="306"/>
      <c r="E1559" s="307"/>
      <c r="F1559" s="307"/>
    </row>
    <row r="1560" spans="2:6">
      <c r="B1560" s="63"/>
      <c r="C1560" s="82"/>
      <c r="D1560" s="306"/>
      <c r="E1560" s="307"/>
      <c r="F1560" s="307"/>
    </row>
    <row r="1561" spans="2:6">
      <c r="B1561" s="63"/>
      <c r="C1561" s="82"/>
      <c r="D1561" s="306"/>
      <c r="E1561" s="307"/>
      <c r="F1561" s="307"/>
    </row>
    <row r="1562" spans="2:6">
      <c r="B1562" s="63"/>
      <c r="C1562" s="82"/>
      <c r="D1562" s="306"/>
      <c r="E1562" s="307"/>
      <c r="F1562" s="307"/>
    </row>
    <row r="1563" spans="2:6">
      <c r="B1563" s="63"/>
      <c r="C1563" s="82"/>
      <c r="D1563" s="306"/>
      <c r="E1563" s="307"/>
      <c r="F1563" s="307"/>
    </row>
    <row r="1564" spans="2:6">
      <c r="B1564" s="63"/>
      <c r="C1564" s="82"/>
      <c r="D1564" s="306"/>
      <c r="E1564" s="307"/>
      <c r="F1564" s="307"/>
    </row>
    <row r="1565" spans="2:6">
      <c r="B1565" s="63"/>
      <c r="C1565" s="82"/>
      <c r="D1565" s="306"/>
      <c r="E1565" s="307"/>
      <c r="F1565" s="307"/>
    </row>
    <row r="1566" spans="2:6">
      <c r="B1566" s="63"/>
      <c r="C1566" s="82"/>
      <c r="D1566" s="306"/>
      <c r="E1566" s="307"/>
      <c r="F1566" s="307"/>
    </row>
    <row r="1567" spans="2:6">
      <c r="B1567" s="63"/>
      <c r="C1567" s="82"/>
      <c r="D1567" s="306"/>
      <c r="E1567" s="307"/>
      <c r="F1567" s="307"/>
    </row>
    <row r="1568" spans="2:6">
      <c r="B1568" s="63"/>
      <c r="C1568" s="82"/>
      <c r="D1568" s="306"/>
      <c r="E1568" s="307"/>
      <c r="F1568" s="307"/>
    </row>
    <row r="1569" spans="2:6">
      <c r="B1569" s="63"/>
      <c r="C1569" s="82"/>
      <c r="D1569" s="306"/>
      <c r="E1569" s="307"/>
      <c r="F1569" s="307"/>
    </row>
    <row r="1570" spans="2:6">
      <c r="B1570" s="63"/>
      <c r="C1570" s="82"/>
      <c r="D1570" s="306"/>
      <c r="E1570" s="307"/>
      <c r="F1570" s="307"/>
    </row>
    <row r="1571" spans="2:6">
      <c r="B1571" s="63"/>
      <c r="C1571" s="82"/>
      <c r="D1571" s="306"/>
      <c r="E1571" s="307"/>
      <c r="F1571" s="307"/>
    </row>
    <row r="1572" spans="2:6">
      <c r="B1572" s="63"/>
      <c r="C1572" s="82"/>
      <c r="D1572" s="306"/>
      <c r="E1572" s="307"/>
      <c r="F1572" s="307"/>
    </row>
    <row r="1573" spans="2:6">
      <c r="B1573" s="63"/>
      <c r="C1573" s="82"/>
      <c r="D1573" s="306"/>
      <c r="E1573" s="307"/>
      <c r="F1573" s="307"/>
    </row>
    <row r="1574" spans="2:6">
      <c r="B1574" s="63"/>
      <c r="C1574" s="82"/>
      <c r="D1574" s="306"/>
      <c r="E1574" s="307"/>
      <c r="F1574" s="307"/>
    </row>
    <row r="1575" spans="2:6">
      <c r="B1575" s="63"/>
      <c r="C1575" s="82"/>
      <c r="D1575" s="306"/>
      <c r="E1575" s="307"/>
      <c r="F1575" s="307"/>
    </row>
    <row r="1576" spans="2:6">
      <c r="B1576" s="63"/>
      <c r="C1576" s="82"/>
      <c r="D1576" s="306"/>
      <c r="E1576" s="307"/>
      <c r="F1576" s="307"/>
    </row>
    <row r="1577" spans="2:6">
      <c r="B1577" s="63"/>
      <c r="C1577" s="82"/>
      <c r="D1577" s="306"/>
      <c r="E1577" s="307"/>
      <c r="F1577" s="307"/>
    </row>
    <row r="1578" spans="2:6">
      <c r="B1578" s="63"/>
      <c r="C1578" s="82"/>
      <c r="D1578" s="306"/>
      <c r="E1578" s="307"/>
      <c r="F1578" s="307"/>
    </row>
    <row r="1579" spans="2:6">
      <c r="B1579" s="63"/>
      <c r="C1579" s="82"/>
      <c r="D1579" s="306"/>
      <c r="E1579" s="307"/>
      <c r="F1579" s="307"/>
    </row>
    <row r="1580" spans="2:6">
      <c r="B1580" s="63"/>
      <c r="C1580" s="82"/>
      <c r="D1580" s="306"/>
      <c r="E1580" s="307"/>
      <c r="F1580" s="307"/>
    </row>
    <row r="1581" spans="2:6">
      <c r="B1581" s="63"/>
      <c r="C1581" s="82"/>
      <c r="D1581" s="306"/>
      <c r="E1581" s="307"/>
      <c r="F1581" s="307"/>
    </row>
    <row r="1582" spans="2:6">
      <c r="B1582" s="63"/>
      <c r="C1582" s="82"/>
      <c r="D1582" s="306"/>
      <c r="E1582" s="307"/>
      <c r="F1582" s="307"/>
    </row>
    <row r="1583" spans="2:6">
      <c r="B1583" s="63"/>
      <c r="C1583" s="82"/>
      <c r="D1583" s="306"/>
      <c r="E1583" s="307"/>
      <c r="F1583" s="307"/>
    </row>
    <row r="1584" spans="2:6">
      <c r="B1584" s="63"/>
      <c r="C1584" s="82"/>
      <c r="D1584" s="306"/>
      <c r="E1584" s="307"/>
      <c r="F1584" s="307"/>
    </row>
    <row r="1585" spans="2:6">
      <c r="B1585" s="63"/>
      <c r="C1585" s="82"/>
      <c r="D1585" s="306"/>
      <c r="E1585" s="307"/>
      <c r="F1585" s="307"/>
    </row>
    <row r="1586" spans="2:6">
      <c r="B1586" s="63"/>
      <c r="C1586" s="82"/>
      <c r="D1586" s="306"/>
      <c r="E1586" s="307"/>
      <c r="F1586" s="307"/>
    </row>
    <row r="1587" spans="2:6">
      <c r="B1587" s="63"/>
      <c r="C1587" s="82"/>
      <c r="D1587" s="306"/>
      <c r="E1587" s="307"/>
      <c r="F1587" s="307"/>
    </row>
    <row r="1588" spans="2:6">
      <c r="B1588" s="63"/>
      <c r="C1588" s="82"/>
      <c r="D1588" s="306"/>
      <c r="E1588" s="307"/>
      <c r="F1588" s="307"/>
    </row>
    <row r="1589" spans="2:6">
      <c r="B1589" s="63"/>
      <c r="C1589" s="82"/>
      <c r="D1589" s="306"/>
      <c r="E1589" s="307"/>
      <c r="F1589" s="307"/>
    </row>
    <row r="1590" spans="2:6">
      <c r="B1590" s="63"/>
      <c r="C1590" s="82"/>
      <c r="D1590" s="306"/>
      <c r="E1590" s="307"/>
      <c r="F1590" s="307"/>
    </row>
    <row r="1591" spans="2:6">
      <c r="B1591" s="63"/>
      <c r="C1591" s="82"/>
      <c r="D1591" s="306"/>
      <c r="E1591" s="307"/>
      <c r="F1591" s="307"/>
    </row>
    <row r="1592" spans="2:6">
      <c r="B1592" s="63"/>
      <c r="C1592" s="82"/>
      <c r="D1592" s="306"/>
      <c r="E1592" s="307"/>
      <c r="F1592" s="307"/>
    </row>
    <row r="1593" spans="2:6">
      <c r="B1593" s="63"/>
      <c r="C1593" s="82"/>
      <c r="D1593" s="306"/>
      <c r="E1593" s="307"/>
      <c r="F1593" s="307"/>
    </row>
    <row r="1594" spans="2:6">
      <c r="B1594" s="63"/>
      <c r="C1594" s="82"/>
      <c r="D1594" s="306"/>
      <c r="E1594" s="307"/>
      <c r="F1594" s="307"/>
    </row>
    <row r="1595" spans="2:6">
      <c r="B1595" s="63"/>
      <c r="C1595" s="82"/>
      <c r="D1595" s="306"/>
      <c r="E1595" s="307"/>
      <c r="F1595" s="307"/>
    </row>
    <row r="1596" spans="2:6">
      <c r="B1596" s="63"/>
      <c r="C1596" s="82"/>
      <c r="D1596" s="306"/>
      <c r="E1596" s="307"/>
      <c r="F1596" s="307"/>
    </row>
    <row r="1597" spans="2:6">
      <c r="B1597" s="63"/>
      <c r="C1597" s="82"/>
      <c r="D1597" s="306"/>
      <c r="E1597" s="307"/>
      <c r="F1597" s="307"/>
    </row>
    <row r="1598" spans="2:6">
      <c r="B1598" s="63"/>
      <c r="C1598" s="82"/>
      <c r="D1598" s="306"/>
      <c r="E1598" s="307"/>
      <c r="F1598" s="307"/>
    </row>
    <row r="1599" spans="2:6">
      <c r="B1599" s="63"/>
      <c r="C1599" s="82"/>
      <c r="D1599" s="306"/>
      <c r="E1599" s="307"/>
      <c r="F1599" s="307"/>
    </row>
    <row r="1600" spans="2:6">
      <c r="B1600" s="63"/>
      <c r="C1600" s="82"/>
      <c r="D1600" s="306"/>
      <c r="E1600" s="307"/>
      <c r="F1600" s="307"/>
    </row>
    <row r="1601" spans="2:6">
      <c r="B1601" s="63"/>
      <c r="C1601" s="82"/>
      <c r="D1601" s="306"/>
      <c r="E1601" s="307"/>
      <c r="F1601" s="307"/>
    </row>
    <row r="1602" spans="2:6">
      <c r="B1602" s="63"/>
      <c r="C1602" s="82"/>
      <c r="D1602" s="306"/>
      <c r="E1602" s="307"/>
      <c r="F1602" s="307"/>
    </row>
    <row r="1603" spans="2:6">
      <c r="B1603" s="63"/>
      <c r="C1603" s="82"/>
      <c r="D1603" s="306"/>
      <c r="E1603" s="307"/>
      <c r="F1603" s="307"/>
    </row>
    <row r="1604" spans="2:6">
      <c r="B1604" s="63"/>
      <c r="C1604" s="82"/>
      <c r="D1604" s="306"/>
      <c r="E1604" s="307"/>
      <c r="F1604" s="307"/>
    </row>
    <row r="1605" spans="2:6">
      <c r="B1605" s="63"/>
      <c r="C1605" s="82"/>
      <c r="D1605" s="306"/>
      <c r="E1605" s="307"/>
      <c r="F1605" s="307"/>
    </row>
    <row r="1606" spans="2:6">
      <c r="B1606" s="63"/>
      <c r="C1606" s="82"/>
      <c r="D1606" s="306"/>
      <c r="E1606" s="307"/>
      <c r="F1606" s="307"/>
    </row>
    <row r="1607" spans="2:6">
      <c r="B1607" s="63"/>
      <c r="C1607" s="82"/>
      <c r="D1607" s="306"/>
      <c r="E1607" s="307"/>
      <c r="F1607" s="307"/>
    </row>
    <row r="1608" spans="2:6">
      <c r="B1608" s="63"/>
      <c r="C1608" s="82"/>
      <c r="D1608" s="306"/>
      <c r="E1608" s="307"/>
      <c r="F1608" s="307"/>
    </row>
    <row r="1609" spans="2:6">
      <c r="B1609" s="63"/>
      <c r="C1609" s="82"/>
      <c r="D1609" s="306"/>
      <c r="E1609" s="307"/>
      <c r="F1609" s="307"/>
    </row>
    <row r="1610" spans="2:6">
      <c r="B1610" s="63"/>
      <c r="C1610" s="82"/>
      <c r="D1610" s="306"/>
      <c r="E1610" s="307"/>
      <c r="F1610" s="307"/>
    </row>
    <row r="1611" spans="2:6">
      <c r="B1611" s="63"/>
      <c r="C1611" s="82"/>
      <c r="D1611" s="306"/>
      <c r="E1611" s="307"/>
      <c r="F1611" s="307"/>
    </row>
    <row r="1612" spans="2:6">
      <c r="B1612" s="63"/>
      <c r="C1612" s="82"/>
      <c r="D1612" s="306"/>
      <c r="E1612" s="307"/>
      <c r="F1612" s="307"/>
    </row>
    <row r="1613" spans="2:6">
      <c r="B1613" s="63"/>
      <c r="C1613" s="82"/>
      <c r="D1613" s="306"/>
      <c r="E1613" s="307"/>
      <c r="F1613" s="307"/>
    </row>
    <row r="1614" spans="2:6">
      <c r="B1614" s="63"/>
      <c r="C1614" s="82"/>
      <c r="D1614" s="306"/>
      <c r="E1614" s="307"/>
      <c r="F1614" s="307"/>
    </row>
    <row r="1615" spans="2:6">
      <c r="B1615" s="63"/>
      <c r="C1615" s="82"/>
      <c r="D1615" s="306"/>
      <c r="E1615" s="307"/>
      <c r="F1615" s="307"/>
    </row>
    <row r="1616" spans="2:6">
      <c r="B1616" s="63"/>
      <c r="C1616" s="82"/>
      <c r="D1616" s="306"/>
      <c r="E1616" s="307"/>
      <c r="F1616" s="307"/>
    </row>
    <row r="1617" spans="2:6">
      <c r="B1617" s="63"/>
      <c r="C1617" s="82"/>
      <c r="D1617" s="306"/>
      <c r="E1617" s="307"/>
      <c r="F1617" s="307"/>
    </row>
    <row r="1618" spans="2:6">
      <c r="B1618" s="63"/>
      <c r="C1618" s="82"/>
      <c r="D1618" s="306"/>
      <c r="E1618" s="307"/>
      <c r="F1618" s="307"/>
    </row>
    <row r="1619" spans="2:6">
      <c r="B1619" s="63"/>
      <c r="C1619" s="82"/>
      <c r="D1619" s="306"/>
      <c r="E1619" s="307"/>
      <c r="F1619" s="307"/>
    </row>
    <row r="1620" spans="2:6">
      <c r="B1620" s="63"/>
      <c r="C1620" s="82"/>
      <c r="D1620" s="306"/>
      <c r="E1620" s="307"/>
      <c r="F1620" s="307"/>
    </row>
    <row r="1621" spans="2:6">
      <c r="B1621" s="63"/>
      <c r="C1621" s="82"/>
      <c r="D1621" s="306"/>
      <c r="E1621" s="307"/>
      <c r="F1621" s="307"/>
    </row>
    <row r="1622" spans="2:6">
      <c r="B1622" s="63"/>
      <c r="C1622" s="82"/>
      <c r="D1622" s="306"/>
      <c r="E1622" s="307"/>
      <c r="F1622" s="307"/>
    </row>
    <row r="1623" spans="2:6">
      <c r="B1623" s="63"/>
      <c r="C1623" s="82"/>
      <c r="D1623" s="306"/>
      <c r="E1623" s="307"/>
      <c r="F1623" s="307"/>
    </row>
    <row r="1624" spans="2:6">
      <c r="B1624" s="63"/>
      <c r="C1624" s="82"/>
      <c r="D1624" s="306"/>
      <c r="E1624" s="307"/>
      <c r="F1624" s="307"/>
    </row>
    <row r="1625" spans="2:6">
      <c r="B1625" s="63"/>
      <c r="C1625" s="82"/>
      <c r="D1625" s="306"/>
      <c r="E1625" s="307"/>
      <c r="F1625" s="307"/>
    </row>
    <row r="1626" spans="2:6">
      <c r="B1626" s="63"/>
      <c r="C1626" s="82"/>
      <c r="D1626" s="306"/>
      <c r="E1626" s="307"/>
      <c r="F1626" s="307"/>
    </row>
    <row r="1627" spans="2:6">
      <c r="B1627" s="63"/>
      <c r="C1627" s="82"/>
      <c r="D1627" s="306"/>
      <c r="E1627" s="307"/>
      <c r="F1627" s="307"/>
    </row>
    <row r="1628" spans="2:6">
      <c r="B1628" s="63"/>
      <c r="C1628" s="82"/>
      <c r="D1628" s="306"/>
      <c r="E1628" s="307"/>
      <c r="F1628" s="307"/>
    </row>
    <row r="1629" spans="2:6">
      <c r="B1629" s="63"/>
      <c r="C1629" s="82"/>
      <c r="D1629" s="306"/>
      <c r="E1629" s="307"/>
      <c r="F1629" s="307"/>
    </row>
    <row r="1630" spans="2:6">
      <c r="B1630" s="63"/>
      <c r="C1630" s="82"/>
      <c r="D1630" s="306"/>
      <c r="E1630" s="307"/>
      <c r="F1630" s="307"/>
    </row>
    <row r="1631" spans="2:6">
      <c r="B1631" s="63"/>
      <c r="C1631" s="82"/>
      <c r="D1631" s="306"/>
      <c r="E1631" s="307"/>
      <c r="F1631" s="307"/>
    </row>
    <row r="1632" spans="2:6">
      <c r="B1632" s="63"/>
      <c r="C1632" s="82"/>
      <c r="D1632" s="306"/>
      <c r="E1632" s="307"/>
      <c r="F1632" s="307"/>
    </row>
    <row r="1633" spans="2:6">
      <c r="B1633" s="63"/>
      <c r="C1633" s="82"/>
      <c r="D1633" s="306"/>
      <c r="E1633" s="307"/>
      <c r="F1633" s="307"/>
    </row>
    <row r="1634" spans="2:6">
      <c r="B1634" s="63"/>
      <c r="C1634" s="82"/>
      <c r="D1634" s="306"/>
      <c r="E1634" s="307"/>
      <c r="F1634" s="307"/>
    </row>
    <row r="1635" spans="2:6">
      <c r="B1635" s="63"/>
      <c r="C1635" s="82"/>
      <c r="D1635" s="306"/>
      <c r="E1635" s="307"/>
      <c r="F1635" s="307"/>
    </row>
    <row r="1636" spans="2:6">
      <c r="B1636" s="63"/>
      <c r="C1636" s="82"/>
      <c r="D1636" s="306"/>
      <c r="E1636" s="307"/>
      <c r="F1636" s="307"/>
    </row>
    <row r="1637" spans="2:6">
      <c r="B1637" s="63"/>
      <c r="C1637" s="82"/>
      <c r="D1637" s="306"/>
      <c r="E1637" s="307"/>
      <c r="F1637" s="307"/>
    </row>
    <row r="1638" spans="2:6">
      <c r="B1638" s="63"/>
      <c r="C1638" s="82"/>
      <c r="D1638" s="306"/>
      <c r="E1638" s="307"/>
      <c r="F1638" s="307"/>
    </row>
    <row r="1639" spans="2:6">
      <c r="B1639" s="63"/>
      <c r="C1639" s="82"/>
      <c r="D1639" s="306"/>
      <c r="E1639" s="307"/>
      <c r="F1639" s="307"/>
    </row>
    <row r="1640" spans="2:6">
      <c r="B1640" s="63"/>
      <c r="C1640" s="82"/>
      <c r="D1640" s="306"/>
      <c r="E1640" s="307"/>
      <c r="F1640" s="307"/>
    </row>
    <row r="1641" spans="2:6">
      <c r="B1641" s="63"/>
      <c r="C1641" s="82"/>
      <c r="D1641" s="306"/>
      <c r="E1641" s="307"/>
      <c r="F1641" s="307"/>
    </row>
    <row r="1642" spans="2:6">
      <c r="B1642" s="63"/>
      <c r="C1642" s="82"/>
      <c r="D1642" s="306"/>
      <c r="E1642" s="307"/>
      <c r="F1642" s="307"/>
    </row>
    <row r="1643" spans="2:6">
      <c r="B1643" s="63"/>
      <c r="C1643" s="82"/>
      <c r="D1643" s="306"/>
      <c r="E1643" s="307"/>
      <c r="F1643" s="307"/>
    </row>
    <row r="1644" spans="2:6">
      <c r="B1644" s="63"/>
      <c r="C1644" s="82"/>
      <c r="D1644" s="306"/>
      <c r="E1644" s="307"/>
      <c r="F1644" s="307"/>
    </row>
    <row r="1645" spans="2:6">
      <c r="B1645" s="63"/>
      <c r="C1645" s="82"/>
      <c r="D1645" s="306"/>
      <c r="E1645" s="307"/>
      <c r="F1645" s="307"/>
    </row>
    <row r="1646" spans="2:6">
      <c r="B1646" s="63"/>
      <c r="C1646" s="82"/>
      <c r="D1646" s="306"/>
      <c r="E1646" s="307"/>
      <c r="F1646" s="307"/>
    </row>
    <row r="1647" spans="2:6">
      <c r="B1647" s="63"/>
      <c r="C1647" s="82"/>
      <c r="D1647" s="306"/>
      <c r="E1647" s="307"/>
      <c r="F1647" s="307"/>
    </row>
    <row r="1648" spans="2:6">
      <c r="B1648" s="63"/>
      <c r="C1648" s="82"/>
      <c r="D1648" s="306"/>
      <c r="E1648" s="307"/>
      <c r="F1648" s="307"/>
    </row>
    <row r="1649" spans="2:6">
      <c r="B1649" s="63"/>
      <c r="C1649" s="82"/>
      <c r="D1649" s="306"/>
      <c r="E1649" s="307"/>
      <c r="F1649" s="307"/>
    </row>
    <row r="1650" spans="2:6">
      <c r="B1650" s="63"/>
      <c r="C1650" s="82"/>
      <c r="D1650" s="306"/>
      <c r="E1650" s="307"/>
      <c r="F1650" s="307"/>
    </row>
    <row r="1651" spans="2:6">
      <c r="B1651" s="63"/>
      <c r="C1651" s="82"/>
      <c r="D1651" s="306"/>
      <c r="E1651" s="307"/>
      <c r="F1651" s="307"/>
    </row>
    <row r="1652" spans="2:6">
      <c r="B1652" s="63"/>
      <c r="C1652" s="82"/>
      <c r="D1652" s="306"/>
      <c r="E1652" s="307"/>
      <c r="F1652" s="307"/>
    </row>
    <row r="1653" spans="2:6">
      <c r="B1653" s="63"/>
      <c r="C1653" s="82"/>
      <c r="D1653" s="306"/>
      <c r="E1653" s="307"/>
      <c r="F1653" s="307"/>
    </row>
    <row r="1654" spans="2:6">
      <c r="B1654" s="63"/>
      <c r="C1654" s="82"/>
      <c r="D1654" s="306"/>
      <c r="E1654" s="307"/>
      <c r="F1654" s="307"/>
    </row>
    <row r="1655" spans="2:6">
      <c r="B1655" s="63"/>
      <c r="C1655" s="82"/>
      <c r="D1655" s="306"/>
      <c r="E1655" s="307"/>
      <c r="F1655" s="307"/>
    </row>
    <row r="1656" spans="2:6">
      <c r="B1656" s="63"/>
      <c r="C1656" s="82"/>
      <c r="D1656" s="306"/>
      <c r="E1656" s="307"/>
      <c r="F1656" s="307"/>
    </row>
    <row r="1657" spans="2:6">
      <c r="B1657" s="63"/>
      <c r="C1657" s="82"/>
      <c r="D1657" s="306"/>
      <c r="E1657" s="307"/>
      <c r="F1657" s="307"/>
    </row>
    <row r="1658" spans="2:6">
      <c r="B1658" s="63"/>
      <c r="C1658" s="82"/>
      <c r="D1658" s="306"/>
      <c r="E1658" s="307"/>
      <c r="F1658" s="307"/>
    </row>
    <row r="1659" spans="2:6">
      <c r="B1659" s="63"/>
      <c r="C1659" s="82"/>
      <c r="D1659" s="306"/>
      <c r="E1659" s="307"/>
      <c r="F1659" s="307"/>
    </row>
    <row r="1660" spans="2:6">
      <c r="B1660" s="63"/>
      <c r="C1660" s="82"/>
      <c r="D1660" s="306"/>
      <c r="E1660" s="307"/>
      <c r="F1660" s="307"/>
    </row>
    <row r="1661" spans="2:6">
      <c r="B1661" s="63"/>
      <c r="C1661" s="82"/>
      <c r="D1661" s="306"/>
      <c r="E1661" s="307"/>
      <c r="F1661" s="307"/>
    </row>
    <row r="1662" spans="2:6">
      <c r="B1662" s="63"/>
      <c r="C1662" s="82"/>
      <c r="D1662" s="306"/>
      <c r="E1662" s="307"/>
      <c r="F1662" s="307"/>
    </row>
    <row r="1663" spans="2:6">
      <c r="B1663" s="63"/>
      <c r="C1663" s="82"/>
      <c r="D1663" s="306"/>
      <c r="E1663" s="307"/>
      <c r="F1663" s="307"/>
    </row>
    <row r="1664" spans="2:6">
      <c r="B1664" s="63"/>
      <c r="C1664" s="82"/>
      <c r="D1664" s="306"/>
      <c r="E1664" s="307"/>
      <c r="F1664" s="307"/>
    </row>
    <row r="1665" spans="2:6">
      <c r="B1665" s="63"/>
      <c r="C1665" s="82"/>
      <c r="D1665" s="306"/>
      <c r="E1665" s="307"/>
      <c r="F1665" s="307"/>
    </row>
    <row r="1666" spans="2:6">
      <c r="B1666" s="63"/>
      <c r="C1666" s="82"/>
      <c r="D1666" s="306"/>
      <c r="E1666" s="307"/>
      <c r="F1666" s="307"/>
    </row>
    <row r="1667" spans="2:6">
      <c r="B1667" s="63"/>
      <c r="C1667" s="82"/>
      <c r="D1667" s="306"/>
      <c r="E1667" s="307"/>
      <c r="F1667" s="307"/>
    </row>
    <row r="1668" spans="2:6">
      <c r="B1668" s="63"/>
      <c r="C1668" s="82"/>
      <c r="D1668" s="306"/>
      <c r="E1668" s="307"/>
      <c r="F1668" s="307"/>
    </row>
    <row r="1669" spans="2:6">
      <c r="B1669" s="63"/>
      <c r="C1669" s="82"/>
      <c r="D1669" s="306"/>
      <c r="E1669" s="307"/>
      <c r="F1669" s="307"/>
    </row>
    <row r="1670" spans="2:6">
      <c r="B1670" s="63"/>
      <c r="C1670" s="82"/>
      <c r="D1670" s="306"/>
      <c r="E1670" s="307"/>
      <c r="F1670" s="307"/>
    </row>
    <row r="1671" spans="2:6">
      <c r="B1671" s="63"/>
      <c r="C1671" s="82"/>
      <c r="D1671" s="306"/>
      <c r="E1671" s="307"/>
      <c r="F1671" s="307"/>
    </row>
    <row r="1672" spans="2:6">
      <c r="B1672" s="63"/>
      <c r="C1672" s="82"/>
      <c r="D1672" s="306"/>
      <c r="E1672" s="307"/>
      <c r="F1672" s="307"/>
    </row>
    <row r="1673" spans="2:6">
      <c r="B1673" s="63"/>
      <c r="C1673" s="82"/>
      <c r="D1673" s="306"/>
      <c r="E1673" s="307"/>
      <c r="F1673" s="307"/>
    </row>
    <row r="1674" spans="2:6">
      <c r="B1674" s="63"/>
      <c r="C1674" s="82"/>
      <c r="D1674" s="306"/>
      <c r="E1674" s="307"/>
      <c r="F1674" s="307"/>
    </row>
    <row r="1675" spans="2:6">
      <c r="B1675" s="63"/>
      <c r="C1675" s="82"/>
      <c r="D1675" s="306"/>
      <c r="E1675" s="307"/>
      <c r="F1675" s="307"/>
    </row>
    <row r="1676" spans="2:6">
      <c r="B1676" s="63"/>
      <c r="C1676" s="82"/>
      <c r="D1676" s="306"/>
      <c r="E1676" s="307"/>
      <c r="F1676" s="307"/>
    </row>
    <row r="1677" spans="2:6">
      <c r="B1677" s="63"/>
      <c r="C1677" s="82"/>
      <c r="D1677" s="306"/>
      <c r="E1677" s="307"/>
      <c r="F1677" s="307"/>
    </row>
    <row r="1678" spans="2:6">
      <c r="B1678" s="63"/>
      <c r="C1678" s="82"/>
      <c r="D1678" s="306"/>
      <c r="E1678" s="307"/>
      <c r="F1678" s="307"/>
    </row>
    <row r="1679" spans="2:6">
      <c r="B1679" s="63"/>
      <c r="C1679" s="82"/>
      <c r="D1679" s="306"/>
      <c r="E1679" s="307"/>
      <c r="F1679" s="307"/>
    </row>
    <row r="1680" spans="2:6">
      <c r="B1680" s="63"/>
      <c r="C1680" s="82"/>
      <c r="D1680" s="306"/>
      <c r="E1680" s="307"/>
      <c r="F1680" s="307"/>
    </row>
    <row r="1681" spans="2:6">
      <c r="B1681" s="63"/>
      <c r="C1681" s="82"/>
      <c r="D1681" s="306"/>
      <c r="E1681" s="307"/>
      <c r="F1681" s="307"/>
    </row>
    <row r="1682" spans="2:6">
      <c r="B1682" s="63"/>
      <c r="C1682" s="82"/>
      <c r="D1682" s="306"/>
      <c r="E1682" s="307"/>
      <c r="F1682" s="307"/>
    </row>
    <row r="1683" spans="2:6">
      <c r="B1683" s="63"/>
      <c r="C1683" s="82"/>
      <c r="D1683" s="306"/>
      <c r="E1683" s="307"/>
      <c r="F1683" s="307"/>
    </row>
    <row r="1684" spans="2:6">
      <c r="B1684" s="63"/>
      <c r="C1684" s="82"/>
      <c r="D1684" s="306"/>
      <c r="E1684" s="307"/>
      <c r="F1684" s="307"/>
    </row>
    <row r="1685" spans="2:6">
      <c r="B1685" s="63"/>
      <c r="C1685" s="82"/>
      <c r="D1685" s="306"/>
      <c r="E1685" s="307"/>
      <c r="F1685" s="307"/>
    </row>
    <row r="1686" spans="2:6">
      <c r="B1686" s="63"/>
      <c r="C1686" s="82"/>
      <c r="D1686" s="306"/>
      <c r="E1686" s="307"/>
      <c r="F1686" s="307"/>
    </row>
    <row r="1687" spans="2:6">
      <c r="B1687" s="63"/>
      <c r="C1687" s="82"/>
      <c r="D1687" s="306"/>
      <c r="E1687" s="307"/>
      <c r="F1687" s="307"/>
    </row>
    <row r="1688" spans="2:6">
      <c r="B1688" s="63"/>
      <c r="C1688" s="82"/>
      <c r="D1688" s="306"/>
      <c r="E1688" s="307"/>
      <c r="F1688" s="307"/>
    </row>
    <row r="1689" spans="2:6">
      <c r="B1689" s="63"/>
      <c r="C1689" s="82"/>
      <c r="D1689" s="306"/>
      <c r="E1689" s="307"/>
      <c r="F1689" s="307"/>
    </row>
    <row r="1690" spans="2:6">
      <c r="B1690" s="63"/>
      <c r="C1690" s="82"/>
      <c r="D1690" s="306"/>
      <c r="E1690" s="307"/>
      <c r="F1690" s="307"/>
    </row>
    <row r="1691" spans="2:6">
      <c r="B1691" s="63"/>
      <c r="C1691" s="82"/>
      <c r="D1691" s="306"/>
      <c r="E1691" s="307"/>
      <c r="F1691" s="307"/>
    </row>
    <row r="1692" spans="2:6">
      <c r="B1692" s="63"/>
      <c r="C1692" s="82"/>
      <c r="D1692" s="306"/>
      <c r="E1692" s="307"/>
      <c r="F1692" s="307"/>
    </row>
    <row r="1693" spans="2:6">
      <c r="B1693" s="63"/>
      <c r="C1693" s="82"/>
      <c r="D1693" s="306"/>
      <c r="E1693" s="307"/>
      <c r="F1693" s="307"/>
    </row>
    <row r="1694" spans="2:6">
      <c r="B1694" s="63"/>
      <c r="C1694" s="82"/>
      <c r="D1694" s="306"/>
      <c r="E1694" s="307"/>
      <c r="F1694" s="307"/>
    </row>
    <row r="1695" spans="2:6">
      <c r="B1695" s="63"/>
      <c r="C1695" s="82"/>
      <c r="D1695" s="306"/>
      <c r="E1695" s="307"/>
      <c r="F1695" s="307"/>
    </row>
    <row r="1696" spans="2:6">
      <c r="B1696" s="63"/>
      <c r="C1696" s="82"/>
      <c r="D1696" s="306"/>
      <c r="E1696" s="307"/>
      <c r="F1696" s="307"/>
    </row>
    <row r="1697" spans="2:6">
      <c r="B1697" s="63"/>
      <c r="C1697" s="82"/>
      <c r="D1697" s="306"/>
      <c r="E1697" s="307"/>
      <c r="F1697" s="307"/>
    </row>
    <row r="1698" spans="2:6">
      <c r="B1698" s="63"/>
      <c r="C1698" s="82"/>
      <c r="D1698" s="306"/>
      <c r="E1698" s="307"/>
      <c r="F1698" s="307"/>
    </row>
    <row r="1699" spans="2:6">
      <c r="B1699" s="63"/>
      <c r="C1699" s="82"/>
      <c r="D1699" s="306"/>
      <c r="E1699" s="307"/>
      <c r="F1699" s="307"/>
    </row>
    <row r="1700" spans="2:6">
      <c r="B1700" s="63"/>
      <c r="C1700" s="82"/>
      <c r="D1700" s="306"/>
      <c r="E1700" s="307"/>
      <c r="F1700" s="307"/>
    </row>
    <row r="1701" spans="2:6">
      <c r="B1701" s="63"/>
      <c r="C1701" s="82"/>
      <c r="D1701" s="306"/>
      <c r="E1701" s="307"/>
      <c r="F1701" s="307"/>
    </row>
    <row r="1702" spans="2:6">
      <c r="B1702" s="63"/>
      <c r="C1702" s="82"/>
      <c r="D1702" s="306"/>
      <c r="E1702" s="307"/>
      <c r="F1702" s="307"/>
    </row>
    <row r="1703" spans="2:6">
      <c r="B1703" s="63"/>
      <c r="C1703" s="82"/>
      <c r="D1703" s="306"/>
      <c r="E1703" s="307"/>
      <c r="F1703" s="307"/>
    </row>
    <row r="1704" spans="2:6">
      <c r="B1704" s="63"/>
      <c r="C1704" s="82"/>
      <c r="D1704" s="306"/>
      <c r="E1704" s="307"/>
      <c r="F1704" s="307"/>
    </row>
    <row r="1705" spans="2:6">
      <c r="B1705" s="63"/>
      <c r="C1705" s="82"/>
      <c r="D1705" s="306"/>
      <c r="E1705" s="307"/>
      <c r="F1705" s="307"/>
    </row>
    <row r="1706" spans="2:6">
      <c r="B1706" s="63"/>
      <c r="C1706" s="82"/>
      <c r="D1706" s="306"/>
      <c r="E1706" s="307"/>
      <c r="F1706" s="307"/>
    </row>
    <row r="1707" spans="2:6">
      <c r="B1707" s="63"/>
      <c r="C1707" s="82"/>
      <c r="D1707" s="306"/>
      <c r="E1707" s="307"/>
      <c r="F1707" s="307"/>
    </row>
    <row r="1708" spans="2:6">
      <c r="B1708" s="63"/>
      <c r="C1708" s="82"/>
      <c r="D1708" s="306"/>
      <c r="E1708" s="307"/>
      <c r="F1708" s="307"/>
    </row>
    <row r="1709" spans="2:6">
      <c r="B1709" s="63"/>
      <c r="C1709" s="82"/>
      <c r="D1709" s="306"/>
      <c r="E1709" s="307"/>
      <c r="F1709" s="307"/>
    </row>
    <row r="1710" spans="2:6">
      <c r="B1710" s="63"/>
      <c r="C1710" s="82"/>
      <c r="D1710" s="306"/>
      <c r="E1710" s="307"/>
      <c r="F1710" s="307"/>
    </row>
    <row r="1711" spans="2:6">
      <c r="B1711" s="63"/>
      <c r="C1711" s="82"/>
      <c r="D1711" s="306"/>
      <c r="E1711" s="307"/>
      <c r="F1711" s="307"/>
    </row>
    <row r="1712" spans="2:6">
      <c r="B1712" s="63"/>
      <c r="C1712" s="82"/>
      <c r="D1712" s="306"/>
      <c r="E1712" s="307"/>
      <c r="F1712" s="307"/>
    </row>
    <row r="1713" spans="2:6">
      <c r="B1713" s="63"/>
      <c r="C1713" s="82"/>
      <c r="D1713" s="306"/>
      <c r="E1713" s="307"/>
      <c r="F1713" s="307"/>
    </row>
    <row r="1714" spans="2:6">
      <c r="B1714" s="63"/>
      <c r="C1714" s="82"/>
      <c r="D1714" s="306"/>
      <c r="E1714" s="307"/>
      <c r="F1714" s="307"/>
    </row>
    <row r="1715" spans="2:6">
      <c r="B1715" s="63"/>
      <c r="C1715" s="82"/>
      <c r="D1715" s="306"/>
      <c r="E1715" s="307"/>
      <c r="F1715" s="307"/>
    </row>
    <row r="1716" spans="2:6">
      <c r="B1716" s="63"/>
      <c r="C1716" s="82"/>
      <c r="D1716" s="306"/>
      <c r="E1716" s="307"/>
      <c r="F1716" s="307"/>
    </row>
    <row r="1717" spans="2:6">
      <c r="B1717" s="63"/>
      <c r="C1717" s="82"/>
      <c r="D1717" s="306"/>
      <c r="E1717" s="307"/>
      <c r="F1717" s="307"/>
    </row>
    <row r="1718" spans="2:6">
      <c r="B1718" s="63"/>
      <c r="C1718" s="82"/>
      <c r="D1718" s="306"/>
      <c r="E1718" s="307"/>
      <c r="F1718" s="307"/>
    </row>
    <row r="1719" spans="2:6">
      <c r="B1719" s="63"/>
      <c r="C1719" s="82"/>
      <c r="D1719" s="306"/>
      <c r="E1719" s="307"/>
      <c r="F1719" s="307"/>
    </row>
    <row r="1720" spans="2:6">
      <c r="B1720" s="63"/>
      <c r="C1720" s="82"/>
      <c r="D1720" s="306"/>
      <c r="E1720" s="307"/>
      <c r="F1720" s="307"/>
    </row>
    <row r="1721" spans="2:6">
      <c r="B1721" s="63"/>
      <c r="C1721" s="82"/>
      <c r="D1721" s="306"/>
      <c r="E1721" s="307"/>
      <c r="F1721" s="307"/>
    </row>
    <row r="1722" spans="2:6">
      <c r="B1722" s="63"/>
      <c r="C1722" s="82"/>
      <c r="D1722" s="306"/>
      <c r="E1722" s="307"/>
      <c r="F1722" s="307"/>
    </row>
    <row r="1723" spans="2:6">
      <c r="B1723" s="63"/>
      <c r="C1723" s="82"/>
      <c r="D1723" s="306"/>
      <c r="E1723" s="307"/>
      <c r="F1723" s="307"/>
    </row>
    <row r="1724" spans="2:6">
      <c r="B1724" s="63"/>
      <c r="C1724" s="82"/>
      <c r="D1724" s="306"/>
      <c r="E1724" s="307"/>
      <c r="F1724" s="307"/>
    </row>
    <row r="1725" spans="2:6">
      <c r="B1725" s="63"/>
      <c r="C1725" s="82"/>
      <c r="D1725" s="306"/>
      <c r="E1725" s="307"/>
      <c r="F1725" s="307"/>
    </row>
    <row r="1726" spans="2:6">
      <c r="B1726" s="63"/>
      <c r="C1726" s="82"/>
      <c r="D1726" s="306"/>
      <c r="E1726" s="307"/>
      <c r="F1726" s="307"/>
    </row>
    <row r="1727" spans="2:6">
      <c r="B1727" s="63"/>
      <c r="C1727" s="82"/>
      <c r="D1727" s="306"/>
      <c r="E1727" s="307"/>
      <c r="F1727" s="307"/>
    </row>
    <row r="1728" spans="2:6">
      <c r="B1728" s="63"/>
      <c r="C1728" s="82"/>
      <c r="D1728" s="306"/>
      <c r="E1728" s="307"/>
      <c r="F1728" s="307"/>
    </row>
    <row r="1729" spans="2:6">
      <c r="B1729" s="63"/>
      <c r="C1729" s="82"/>
      <c r="D1729" s="306"/>
      <c r="E1729" s="307"/>
      <c r="F1729" s="307"/>
    </row>
    <row r="1730" spans="2:6">
      <c r="B1730" s="63"/>
      <c r="C1730" s="82"/>
      <c r="D1730" s="306"/>
      <c r="E1730" s="307"/>
      <c r="F1730" s="307"/>
    </row>
    <row r="1731" spans="2:6">
      <c r="B1731" s="63"/>
      <c r="C1731" s="82"/>
      <c r="D1731" s="306"/>
      <c r="E1731" s="307"/>
      <c r="F1731" s="307"/>
    </row>
    <row r="1732" spans="2:6">
      <c r="B1732" s="63"/>
      <c r="C1732" s="82"/>
      <c r="D1732" s="306"/>
      <c r="E1732" s="307"/>
      <c r="F1732" s="307"/>
    </row>
    <row r="1733" spans="2:6">
      <c r="B1733" s="63"/>
      <c r="C1733" s="82"/>
      <c r="D1733" s="306"/>
      <c r="E1733" s="307"/>
      <c r="F1733" s="307"/>
    </row>
    <row r="1734" spans="2:6">
      <c r="B1734" s="63"/>
      <c r="C1734" s="82"/>
      <c r="D1734" s="306"/>
      <c r="E1734" s="307"/>
      <c r="F1734" s="307"/>
    </row>
    <row r="1735" spans="2:6">
      <c r="B1735" s="63"/>
      <c r="C1735" s="82"/>
      <c r="D1735" s="306"/>
      <c r="E1735" s="307"/>
      <c r="F1735" s="307"/>
    </row>
    <row r="1736" spans="2:6">
      <c r="B1736" s="63"/>
      <c r="C1736" s="82"/>
      <c r="D1736" s="306"/>
      <c r="E1736" s="307"/>
      <c r="F1736" s="307"/>
    </row>
    <row r="1737" spans="2:6">
      <c r="B1737" s="63"/>
      <c r="C1737" s="82"/>
      <c r="D1737" s="306"/>
      <c r="E1737" s="307"/>
      <c r="F1737" s="307"/>
    </row>
    <row r="1738" spans="2:6">
      <c r="B1738" s="63"/>
      <c r="C1738" s="82"/>
      <c r="D1738" s="306"/>
      <c r="E1738" s="307"/>
      <c r="F1738" s="307"/>
    </row>
    <row r="1739" spans="2:6">
      <c r="B1739" s="63"/>
      <c r="C1739" s="82"/>
      <c r="D1739" s="306"/>
      <c r="E1739" s="307"/>
      <c r="F1739" s="307"/>
    </row>
    <row r="1740" spans="2:6">
      <c r="B1740" s="63"/>
      <c r="C1740" s="82"/>
      <c r="D1740" s="306"/>
      <c r="E1740" s="307"/>
      <c r="F1740" s="307"/>
    </row>
    <row r="1741" spans="2:6">
      <c r="B1741" s="63"/>
      <c r="C1741" s="82"/>
      <c r="D1741" s="306"/>
      <c r="E1741" s="307"/>
      <c r="F1741" s="307"/>
    </row>
    <row r="1742" spans="2:6">
      <c r="B1742" s="63"/>
      <c r="C1742" s="82"/>
      <c r="D1742" s="306"/>
      <c r="E1742" s="307"/>
      <c r="F1742" s="307"/>
    </row>
    <row r="1743" spans="2:6">
      <c r="B1743" s="63"/>
      <c r="C1743" s="82"/>
      <c r="D1743" s="306"/>
      <c r="E1743" s="307"/>
      <c r="F1743" s="307"/>
    </row>
    <row r="1744" spans="2:6">
      <c r="B1744" s="63"/>
      <c r="C1744" s="82"/>
      <c r="D1744" s="306"/>
      <c r="E1744" s="307"/>
      <c r="F1744" s="307"/>
    </row>
    <row r="1745" spans="2:6">
      <c r="B1745" s="63"/>
      <c r="C1745" s="82"/>
      <c r="D1745" s="306"/>
      <c r="E1745" s="307"/>
      <c r="F1745" s="307"/>
    </row>
    <row r="1746" spans="2:6">
      <c r="B1746" s="63"/>
      <c r="C1746" s="82"/>
      <c r="D1746" s="306"/>
      <c r="E1746" s="307"/>
      <c r="F1746" s="307"/>
    </row>
    <row r="1747" spans="2:6">
      <c r="B1747" s="63"/>
      <c r="C1747" s="82"/>
      <c r="D1747" s="306"/>
      <c r="E1747" s="307"/>
      <c r="F1747" s="307"/>
    </row>
    <row r="1748" spans="2:6">
      <c r="B1748" s="63"/>
      <c r="C1748" s="82"/>
      <c r="D1748" s="306"/>
      <c r="E1748" s="307"/>
      <c r="F1748" s="307"/>
    </row>
    <row r="1749" spans="2:6">
      <c r="B1749" s="63"/>
      <c r="C1749" s="82"/>
      <c r="D1749" s="306"/>
      <c r="E1749" s="307"/>
      <c r="F1749" s="307"/>
    </row>
    <row r="1750" spans="2:6">
      <c r="B1750" s="63"/>
      <c r="C1750" s="82"/>
      <c r="D1750" s="306"/>
      <c r="E1750" s="307"/>
      <c r="F1750" s="307"/>
    </row>
    <row r="1751" spans="2:6">
      <c r="B1751" s="63"/>
      <c r="C1751" s="82"/>
      <c r="D1751" s="306"/>
      <c r="E1751" s="307"/>
      <c r="F1751" s="307"/>
    </row>
    <row r="1752" spans="2:6">
      <c r="B1752" s="63"/>
      <c r="C1752" s="82"/>
      <c r="D1752" s="306"/>
      <c r="E1752" s="307"/>
      <c r="F1752" s="307"/>
    </row>
    <row r="1753" spans="2:6">
      <c r="B1753" s="63"/>
      <c r="C1753" s="82"/>
      <c r="D1753" s="306"/>
      <c r="E1753" s="307"/>
      <c r="F1753" s="307"/>
    </row>
    <row r="1754" spans="2:6">
      <c r="B1754" s="63"/>
      <c r="C1754" s="82"/>
      <c r="D1754" s="306"/>
      <c r="E1754" s="307"/>
      <c r="F1754" s="307"/>
    </row>
    <row r="1755" spans="2:6">
      <c r="B1755" s="63"/>
      <c r="C1755" s="82"/>
      <c r="D1755" s="306"/>
      <c r="E1755" s="307"/>
      <c r="F1755" s="307"/>
    </row>
    <row r="1756" spans="2:6">
      <c r="B1756" s="63"/>
      <c r="C1756" s="82"/>
      <c r="D1756" s="306"/>
      <c r="E1756" s="307"/>
      <c r="F1756" s="307"/>
    </row>
    <row r="1757" spans="2:6">
      <c r="B1757" s="63"/>
      <c r="C1757" s="82"/>
      <c r="D1757" s="306"/>
      <c r="E1757" s="307"/>
      <c r="F1757" s="307"/>
    </row>
    <row r="1758" spans="2:6">
      <c r="B1758" s="63"/>
      <c r="C1758" s="82"/>
      <c r="D1758" s="306"/>
      <c r="E1758" s="307"/>
      <c r="F1758" s="307"/>
    </row>
    <row r="1759" spans="2:6">
      <c r="B1759" s="63"/>
      <c r="C1759" s="82"/>
      <c r="D1759" s="306"/>
      <c r="E1759" s="307"/>
      <c r="F1759" s="307"/>
    </row>
    <row r="1760" spans="2:6">
      <c r="B1760" s="63"/>
      <c r="C1760" s="82"/>
      <c r="D1760" s="306"/>
      <c r="E1760" s="307"/>
      <c r="F1760" s="307"/>
    </row>
    <row r="1761" spans="2:6">
      <c r="B1761" s="63"/>
      <c r="C1761" s="82"/>
      <c r="D1761" s="306"/>
      <c r="E1761" s="307"/>
      <c r="F1761" s="307"/>
    </row>
    <row r="1762" spans="2:6">
      <c r="B1762" s="63"/>
      <c r="C1762" s="82"/>
      <c r="D1762" s="306"/>
      <c r="E1762" s="307"/>
      <c r="F1762" s="307"/>
    </row>
    <row r="1763" spans="2:6">
      <c r="B1763" s="63"/>
      <c r="C1763" s="82"/>
      <c r="D1763" s="306"/>
      <c r="E1763" s="307"/>
      <c r="F1763" s="307"/>
    </row>
    <row r="1764" spans="2:6">
      <c r="B1764" s="63"/>
      <c r="C1764" s="82"/>
      <c r="D1764" s="306"/>
      <c r="E1764" s="307"/>
      <c r="F1764" s="307"/>
    </row>
    <row r="1765" spans="2:6">
      <c r="B1765" s="63"/>
      <c r="C1765" s="82"/>
      <c r="D1765" s="306"/>
      <c r="E1765" s="307"/>
      <c r="F1765" s="307"/>
    </row>
    <row r="1766" spans="2:6">
      <c r="B1766" s="63"/>
      <c r="C1766" s="82"/>
      <c r="D1766" s="306"/>
      <c r="E1766" s="307"/>
      <c r="F1766" s="307"/>
    </row>
    <row r="1767" spans="2:6">
      <c r="B1767" s="63"/>
      <c r="C1767" s="82"/>
      <c r="D1767" s="306"/>
      <c r="E1767" s="307"/>
      <c r="F1767" s="307"/>
    </row>
    <row r="1768" spans="2:6">
      <c r="B1768" s="63"/>
      <c r="C1768" s="82"/>
      <c r="D1768" s="306"/>
      <c r="E1768" s="307"/>
      <c r="F1768" s="307"/>
    </row>
    <row r="1769" spans="2:6">
      <c r="B1769" s="63"/>
      <c r="C1769" s="82"/>
      <c r="D1769" s="306"/>
      <c r="E1769" s="307"/>
      <c r="F1769" s="307"/>
    </row>
    <row r="1770" spans="2:6">
      <c r="B1770" s="63"/>
      <c r="C1770" s="82"/>
      <c r="D1770" s="306"/>
      <c r="E1770" s="307"/>
      <c r="F1770" s="307"/>
    </row>
    <row r="1771" spans="2:6">
      <c r="B1771" s="63"/>
      <c r="C1771" s="82"/>
      <c r="D1771" s="306"/>
      <c r="E1771" s="307"/>
      <c r="F1771" s="307"/>
    </row>
    <row r="1772" spans="2:6">
      <c r="B1772" s="63"/>
      <c r="C1772" s="82"/>
      <c r="D1772" s="306"/>
      <c r="E1772" s="307"/>
      <c r="F1772" s="307"/>
    </row>
    <row r="1773" spans="2:6">
      <c r="B1773" s="63"/>
      <c r="C1773" s="82"/>
      <c r="D1773" s="306"/>
      <c r="E1773" s="307"/>
      <c r="F1773" s="307"/>
    </row>
    <row r="1774" spans="2:6">
      <c r="B1774" s="63"/>
      <c r="C1774" s="82"/>
      <c r="D1774" s="306"/>
      <c r="E1774" s="307"/>
      <c r="F1774" s="307"/>
    </row>
    <row r="1775" spans="2:6">
      <c r="B1775" s="63"/>
      <c r="C1775" s="82"/>
      <c r="D1775" s="306"/>
      <c r="E1775" s="307"/>
      <c r="F1775" s="307"/>
    </row>
    <row r="1776" spans="2:6">
      <c r="B1776" s="63"/>
      <c r="C1776" s="82"/>
      <c r="D1776" s="306"/>
      <c r="E1776" s="307"/>
      <c r="F1776" s="307"/>
    </row>
    <row r="1777" spans="2:6">
      <c r="B1777" s="63"/>
      <c r="C1777" s="82"/>
      <c r="D1777" s="306"/>
      <c r="E1777" s="307"/>
      <c r="F1777" s="307"/>
    </row>
    <row r="1778" spans="2:6">
      <c r="B1778" s="63"/>
      <c r="C1778" s="82"/>
      <c r="D1778" s="306"/>
      <c r="E1778" s="307"/>
      <c r="F1778" s="307"/>
    </row>
    <row r="1779" spans="2:6">
      <c r="B1779" s="63"/>
      <c r="C1779" s="82"/>
      <c r="D1779" s="306"/>
      <c r="E1779" s="307"/>
      <c r="F1779" s="307"/>
    </row>
    <row r="1780" spans="2:6">
      <c r="B1780" s="63"/>
      <c r="C1780" s="82"/>
      <c r="D1780" s="306"/>
      <c r="E1780" s="307"/>
      <c r="F1780" s="307"/>
    </row>
    <row r="1781" spans="2:6">
      <c r="B1781" s="63"/>
      <c r="C1781" s="82"/>
      <c r="D1781" s="306"/>
      <c r="E1781" s="307"/>
      <c r="F1781" s="307"/>
    </row>
    <row r="1782" spans="2:6">
      <c r="B1782" s="63"/>
      <c r="C1782" s="82"/>
      <c r="D1782" s="306"/>
      <c r="E1782" s="307"/>
      <c r="F1782" s="307"/>
    </row>
    <row r="1783" spans="2:6">
      <c r="B1783" s="63"/>
      <c r="C1783" s="82"/>
      <c r="D1783" s="306"/>
      <c r="E1783" s="307"/>
      <c r="F1783" s="307"/>
    </row>
    <row r="1784" spans="2:6">
      <c r="B1784" s="63"/>
      <c r="C1784" s="82"/>
      <c r="D1784" s="306"/>
      <c r="E1784" s="307"/>
      <c r="F1784" s="307"/>
    </row>
    <row r="1785" spans="2:6">
      <c r="B1785" s="63"/>
      <c r="C1785" s="82"/>
      <c r="D1785" s="306"/>
      <c r="E1785" s="307"/>
      <c r="F1785" s="307"/>
    </row>
    <row r="1786" spans="2:6">
      <c r="B1786" s="63"/>
      <c r="C1786" s="82"/>
      <c r="D1786" s="306"/>
      <c r="E1786" s="307"/>
      <c r="F1786" s="307"/>
    </row>
    <row r="1787" spans="2:6">
      <c r="B1787" s="63"/>
      <c r="C1787" s="82"/>
      <c r="D1787" s="306"/>
      <c r="E1787" s="307"/>
      <c r="F1787" s="307"/>
    </row>
    <row r="1788" spans="2:6">
      <c r="B1788" s="63"/>
      <c r="C1788" s="82"/>
      <c r="D1788" s="306"/>
      <c r="E1788" s="307"/>
      <c r="F1788" s="307"/>
    </row>
    <row r="1789" spans="2:6">
      <c r="B1789" s="63"/>
      <c r="C1789" s="82"/>
      <c r="D1789" s="306"/>
      <c r="E1789" s="307"/>
      <c r="F1789" s="307"/>
    </row>
    <row r="1790" spans="2:6">
      <c r="B1790" s="63"/>
      <c r="C1790" s="82"/>
      <c r="D1790" s="306"/>
      <c r="E1790" s="307"/>
      <c r="F1790" s="307"/>
    </row>
    <row r="1791" spans="2:6">
      <c r="B1791" s="63"/>
      <c r="C1791" s="82"/>
      <c r="D1791" s="306"/>
      <c r="E1791" s="307"/>
      <c r="F1791" s="307"/>
    </row>
    <row r="1792" spans="2:6">
      <c r="B1792" s="63"/>
      <c r="C1792" s="82"/>
      <c r="D1792" s="306"/>
      <c r="E1792" s="307"/>
      <c r="F1792" s="307"/>
    </row>
    <row r="1793" spans="2:6">
      <c r="B1793" s="63"/>
      <c r="C1793" s="82"/>
      <c r="D1793" s="306"/>
      <c r="E1793" s="307"/>
      <c r="F1793" s="307"/>
    </row>
    <row r="1794" spans="2:6">
      <c r="B1794" s="63"/>
      <c r="C1794" s="82"/>
      <c r="D1794" s="306"/>
      <c r="E1794" s="307"/>
      <c r="F1794" s="307"/>
    </row>
    <row r="1795" spans="2:6">
      <c r="B1795" s="63"/>
      <c r="C1795" s="82"/>
      <c r="D1795" s="306"/>
      <c r="E1795" s="307"/>
      <c r="F1795" s="307"/>
    </row>
    <row r="1796" spans="2:6">
      <c r="B1796" s="63"/>
      <c r="C1796" s="82"/>
      <c r="D1796" s="306"/>
      <c r="E1796" s="307"/>
      <c r="F1796" s="307"/>
    </row>
    <row r="1797" spans="2:6">
      <c r="B1797" s="63"/>
      <c r="C1797" s="82"/>
      <c r="D1797" s="306"/>
      <c r="E1797" s="307"/>
      <c r="F1797" s="307"/>
    </row>
    <row r="1798" spans="2:6">
      <c r="B1798" s="63"/>
      <c r="C1798" s="82"/>
      <c r="D1798" s="306"/>
      <c r="E1798" s="307"/>
      <c r="F1798" s="307"/>
    </row>
    <row r="1799" spans="2:6">
      <c r="B1799" s="63"/>
      <c r="C1799" s="82"/>
      <c r="D1799" s="306"/>
      <c r="E1799" s="307"/>
      <c r="F1799" s="307"/>
    </row>
    <row r="1800" spans="2:6">
      <c r="B1800" s="63"/>
      <c r="C1800" s="82"/>
      <c r="D1800" s="306"/>
      <c r="E1800" s="307"/>
      <c r="F1800" s="307"/>
    </row>
    <row r="1801" spans="2:6">
      <c r="B1801" s="63"/>
      <c r="C1801" s="82"/>
      <c r="D1801" s="306"/>
      <c r="E1801" s="307"/>
      <c r="F1801" s="307"/>
    </row>
    <row r="1802" spans="2:6">
      <c r="B1802" s="63"/>
      <c r="C1802" s="82"/>
      <c r="D1802" s="306"/>
      <c r="E1802" s="307"/>
      <c r="F1802" s="307"/>
    </row>
    <row r="1803" spans="2:6">
      <c r="B1803" s="63"/>
      <c r="C1803" s="82"/>
      <c r="D1803" s="306"/>
      <c r="E1803" s="307"/>
      <c r="F1803" s="307"/>
    </row>
    <row r="1804" spans="2:6">
      <c r="B1804" s="63"/>
      <c r="C1804" s="82"/>
      <c r="D1804" s="306"/>
      <c r="E1804" s="307"/>
      <c r="F1804" s="307"/>
    </row>
    <row r="1805" spans="2:6">
      <c r="B1805" s="63"/>
      <c r="C1805" s="82"/>
      <c r="D1805" s="306"/>
      <c r="E1805" s="307"/>
      <c r="F1805" s="307"/>
    </row>
    <row r="1806" spans="2:6">
      <c r="B1806" s="63"/>
      <c r="C1806" s="82"/>
      <c r="D1806" s="306"/>
      <c r="E1806" s="307"/>
      <c r="F1806" s="307"/>
    </row>
    <row r="1807" spans="2:6">
      <c r="B1807" s="63"/>
      <c r="C1807" s="82"/>
      <c r="D1807" s="306"/>
      <c r="E1807" s="307"/>
      <c r="F1807" s="307"/>
    </row>
    <row r="1808" spans="2:6">
      <c r="B1808" s="63"/>
      <c r="C1808" s="82"/>
      <c r="D1808" s="306"/>
      <c r="E1808" s="307"/>
      <c r="F1808" s="307"/>
    </row>
    <row r="1809" spans="2:6">
      <c r="B1809" s="63"/>
      <c r="C1809" s="82"/>
      <c r="D1809" s="306"/>
      <c r="E1809" s="307"/>
      <c r="F1809" s="307"/>
    </row>
    <row r="1810" spans="2:6">
      <c r="B1810" s="63"/>
      <c r="C1810" s="82"/>
      <c r="D1810" s="306"/>
      <c r="E1810" s="307"/>
      <c r="F1810" s="307"/>
    </row>
    <row r="1811" spans="2:6">
      <c r="B1811" s="63"/>
      <c r="C1811" s="82"/>
      <c r="D1811" s="306"/>
      <c r="E1811" s="307"/>
      <c r="F1811" s="307"/>
    </row>
    <row r="1812" spans="2:6">
      <c r="B1812" s="63"/>
      <c r="C1812" s="82"/>
      <c r="D1812" s="306"/>
      <c r="E1812" s="307"/>
      <c r="F1812" s="307"/>
    </row>
    <row r="1813" spans="2:6">
      <c r="B1813" s="63"/>
      <c r="C1813" s="82"/>
      <c r="D1813" s="306"/>
      <c r="E1813" s="307"/>
      <c r="F1813" s="307"/>
    </row>
    <row r="1814" spans="2:6">
      <c r="B1814" s="63"/>
      <c r="C1814" s="82"/>
      <c r="D1814" s="306"/>
      <c r="E1814" s="307"/>
      <c r="F1814" s="307"/>
    </row>
    <row r="1815" spans="2:6">
      <c r="B1815" s="63"/>
      <c r="C1815" s="82"/>
      <c r="D1815" s="306"/>
      <c r="E1815" s="307"/>
      <c r="F1815" s="307"/>
    </row>
    <row r="1816" spans="2:6">
      <c r="B1816" s="63"/>
      <c r="C1816" s="82"/>
      <c r="D1816" s="306"/>
      <c r="E1816" s="307"/>
      <c r="F1816" s="307"/>
    </row>
    <row r="1817" spans="2:6">
      <c r="B1817" s="63"/>
      <c r="C1817" s="82"/>
      <c r="D1817" s="306"/>
      <c r="E1817" s="307"/>
      <c r="F1817" s="307"/>
    </row>
    <row r="1818" spans="2:6">
      <c r="B1818" s="63"/>
      <c r="C1818" s="82"/>
      <c r="D1818" s="306"/>
      <c r="E1818" s="307"/>
      <c r="F1818" s="307"/>
    </row>
    <row r="1819" spans="2:6">
      <c r="B1819" s="63"/>
      <c r="C1819" s="82"/>
      <c r="D1819" s="306"/>
      <c r="E1819" s="307"/>
      <c r="F1819" s="307"/>
    </row>
    <row r="1820" spans="2:6">
      <c r="B1820" s="63"/>
      <c r="C1820" s="82"/>
      <c r="D1820" s="306"/>
      <c r="E1820" s="307"/>
      <c r="F1820" s="307"/>
    </row>
    <row r="1821" spans="2:6">
      <c r="B1821" s="63"/>
      <c r="C1821" s="82"/>
      <c r="D1821" s="306"/>
      <c r="E1821" s="307"/>
      <c r="F1821" s="307"/>
    </row>
    <row r="1822" spans="2:6">
      <c r="B1822" s="63"/>
      <c r="C1822" s="82"/>
      <c r="D1822" s="306"/>
      <c r="E1822" s="307"/>
      <c r="F1822" s="307"/>
    </row>
    <row r="1823" spans="2:6">
      <c r="B1823" s="63"/>
      <c r="C1823" s="82"/>
      <c r="D1823" s="306"/>
      <c r="E1823" s="307"/>
      <c r="F1823" s="307"/>
    </row>
    <row r="1824" spans="2:6">
      <c r="B1824" s="63"/>
      <c r="C1824" s="82"/>
      <c r="D1824" s="306"/>
      <c r="E1824" s="307"/>
      <c r="F1824" s="307"/>
    </row>
    <row r="1825" spans="2:6">
      <c r="B1825" s="63"/>
      <c r="C1825" s="82"/>
      <c r="D1825" s="306"/>
      <c r="E1825" s="307"/>
      <c r="F1825" s="307"/>
    </row>
    <row r="1826" spans="2:6">
      <c r="B1826" s="63"/>
      <c r="C1826" s="82"/>
      <c r="D1826" s="306"/>
      <c r="E1826" s="307"/>
      <c r="F1826" s="307"/>
    </row>
    <row r="1827" spans="2:6">
      <c r="B1827" s="63"/>
      <c r="C1827" s="82"/>
      <c r="D1827" s="306"/>
      <c r="E1827" s="307"/>
      <c r="F1827" s="307"/>
    </row>
    <row r="1828" spans="2:6">
      <c r="B1828" s="63"/>
      <c r="C1828" s="82"/>
      <c r="D1828" s="306"/>
      <c r="E1828" s="307"/>
      <c r="F1828" s="307"/>
    </row>
    <row r="1829" spans="2:6">
      <c r="B1829" s="63"/>
      <c r="C1829" s="82"/>
      <c r="D1829" s="306"/>
      <c r="E1829" s="307"/>
      <c r="F1829" s="307"/>
    </row>
    <row r="1830" spans="2:6">
      <c r="B1830" s="63"/>
      <c r="C1830" s="82"/>
      <c r="D1830" s="306"/>
      <c r="E1830" s="307"/>
      <c r="F1830" s="307"/>
    </row>
    <row r="1831" spans="2:6">
      <c r="B1831" s="63"/>
      <c r="C1831" s="82"/>
      <c r="D1831" s="306"/>
      <c r="E1831" s="307"/>
      <c r="F1831" s="307"/>
    </row>
    <row r="1832" spans="2:6">
      <c r="B1832" s="63"/>
      <c r="C1832" s="82"/>
      <c r="D1832" s="306"/>
      <c r="E1832" s="307"/>
      <c r="F1832" s="307"/>
    </row>
    <row r="1833" spans="2:6">
      <c r="B1833" s="63"/>
      <c r="C1833" s="82"/>
      <c r="D1833" s="306"/>
      <c r="E1833" s="307"/>
      <c r="F1833" s="307"/>
    </row>
    <row r="1834" spans="2:6">
      <c r="B1834" s="63"/>
      <c r="C1834" s="82"/>
      <c r="D1834" s="306"/>
      <c r="E1834" s="307"/>
      <c r="F1834" s="307"/>
    </row>
    <row r="1835" spans="2:6">
      <c r="B1835" s="63"/>
      <c r="C1835" s="82"/>
      <c r="D1835" s="306"/>
      <c r="E1835" s="307"/>
      <c r="F1835" s="307"/>
    </row>
    <row r="1836" spans="2:6">
      <c r="B1836" s="63"/>
      <c r="C1836" s="82"/>
      <c r="D1836" s="306"/>
      <c r="E1836" s="307"/>
      <c r="F1836" s="307"/>
    </row>
    <row r="1837" spans="2:6">
      <c r="B1837" s="63"/>
      <c r="C1837" s="82"/>
      <c r="D1837" s="306"/>
      <c r="E1837" s="307"/>
      <c r="F1837" s="307"/>
    </row>
    <row r="1838" spans="2:6">
      <c r="B1838" s="63"/>
      <c r="C1838" s="82"/>
      <c r="D1838" s="306"/>
      <c r="E1838" s="307"/>
      <c r="F1838" s="307"/>
    </row>
    <row r="1839" spans="2:6">
      <c r="B1839" s="63"/>
      <c r="C1839" s="82"/>
      <c r="D1839" s="306"/>
      <c r="E1839" s="307"/>
      <c r="F1839" s="307"/>
    </row>
    <row r="1840" spans="2:6">
      <c r="B1840" s="63"/>
      <c r="C1840" s="82"/>
      <c r="D1840" s="306"/>
      <c r="E1840" s="307"/>
      <c r="F1840" s="307"/>
    </row>
    <row r="1841" spans="2:6">
      <c r="B1841" s="63"/>
      <c r="C1841" s="82"/>
      <c r="D1841" s="306"/>
      <c r="E1841" s="307"/>
      <c r="F1841" s="307"/>
    </row>
    <row r="1842" spans="2:6">
      <c r="B1842" s="63"/>
      <c r="C1842" s="82"/>
      <c r="D1842" s="306"/>
      <c r="E1842" s="307"/>
      <c r="F1842" s="307"/>
    </row>
    <row r="1843" spans="2:6">
      <c r="B1843" s="63"/>
      <c r="C1843" s="82"/>
      <c r="D1843" s="306"/>
      <c r="E1843" s="307"/>
      <c r="F1843" s="307"/>
    </row>
    <row r="1844" spans="2:6">
      <c r="B1844" s="63"/>
      <c r="C1844" s="82"/>
      <c r="D1844" s="306"/>
      <c r="E1844" s="307"/>
      <c r="F1844" s="307"/>
    </row>
    <row r="1845" spans="2:6">
      <c r="B1845" s="63"/>
      <c r="C1845" s="82"/>
      <c r="D1845" s="306"/>
      <c r="E1845" s="307"/>
      <c r="F1845" s="307"/>
    </row>
    <row r="1846" spans="2:6">
      <c r="B1846" s="63"/>
      <c r="C1846" s="82"/>
      <c r="D1846" s="306"/>
      <c r="E1846" s="307"/>
      <c r="F1846" s="307"/>
    </row>
    <row r="1847" spans="2:6">
      <c r="B1847" s="63"/>
      <c r="C1847" s="82"/>
      <c r="D1847" s="306"/>
      <c r="E1847" s="307"/>
      <c r="F1847" s="307"/>
    </row>
    <row r="1848" spans="2:6">
      <c r="B1848" s="63"/>
      <c r="C1848" s="82"/>
      <c r="D1848" s="306"/>
      <c r="E1848" s="307"/>
      <c r="F1848" s="307"/>
    </row>
    <row r="1849" spans="2:6">
      <c r="B1849" s="63"/>
      <c r="C1849" s="82"/>
      <c r="D1849" s="306"/>
      <c r="E1849" s="307"/>
      <c r="F1849" s="307"/>
    </row>
    <row r="1850" spans="2:6">
      <c r="B1850" s="63"/>
      <c r="C1850" s="82"/>
      <c r="D1850" s="306"/>
      <c r="E1850" s="307"/>
      <c r="F1850" s="307"/>
    </row>
    <row r="1851" spans="2:6">
      <c r="B1851" s="63"/>
      <c r="C1851" s="82"/>
      <c r="D1851" s="306"/>
      <c r="E1851" s="307"/>
      <c r="F1851" s="307"/>
    </row>
    <row r="1852" spans="2:6">
      <c r="B1852" s="63"/>
      <c r="C1852" s="82"/>
      <c r="D1852" s="306"/>
      <c r="E1852" s="307"/>
      <c r="F1852" s="307"/>
    </row>
    <row r="1853" spans="2:6">
      <c r="B1853" s="63"/>
      <c r="C1853" s="82"/>
      <c r="D1853" s="306"/>
      <c r="E1853" s="307"/>
      <c r="F1853" s="307"/>
    </row>
    <row r="1854" spans="2:6">
      <c r="B1854" s="63"/>
      <c r="C1854" s="82"/>
      <c r="D1854" s="306"/>
      <c r="E1854" s="307"/>
      <c r="F1854" s="307"/>
    </row>
    <row r="1855" spans="2:6">
      <c r="B1855" s="63"/>
      <c r="C1855" s="82"/>
      <c r="D1855" s="306"/>
      <c r="E1855" s="307"/>
      <c r="F1855" s="307"/>
    </row>
    <row r="1856" spans="2:6">
      <c r="B1856" s="63"/>
      <c r="C1856" s="82"/>
      <c r="D1856" s="306"/>
      <c r="E1856" s="307"/>
      <c r="F1856" s="307"/>
    </row>
    <row r="1857" spans="2:6">
      <c r="B1857" s="63"/>
      <c r="C1857" s="82"/>
      <c r="D1857" s="306"/>
      <c r="E1857" s="307"/>
      <c r="F1857" s="307"/>
    </row>
    <row r="1858" spans="2:6">
      <c r="B1858" s="63"/>
      <c r="C1858" s="82"/>
      <c r="D1858" s="306"/>
      <c r="E1858" s="307"/>
      <c r="F1858" s="307"/>
    </row>
    <row r="1859" spans="2:6">
      <c r="B1859" s="63"/>
      <c r="C1859" s="82"/>
      <c r="D1859" s="306"/>
      <c r="E1859" s="307"/>
      <c r="F1859" s="307"/>
    </row>
    <row r="1860" spans="2:6">
      <c r="B1860" s="63"/>
      <c r="C1860" s="82"/>
      <c r="D1860" s="306"/>
      <c r="E1860" s="307"/>
      <c r="F1860" s="307"/>
    </row>
    <row r="1861" spans="2:6">
      <c r="B1861" s="63"/>
      <c r="C1861" s="82"/>
      <c r="D1861" s="306"/>
      <c r="E1861" s="307"/>
      <c r="F1861" s="307"/>
    </row>
    <row r="1862" spans="2:6">
      <c r="B1862" s="63"/>
      <c r="C1862" s="82"/>
      <c r="D1862" s="306"/>
      <c r="E1862" s="307"/>
      <c r="F1862" s="307"/>
    </row>
    <row r="1863" spans="2:6">
      <c r="B1863" s="63"/>
      <c r="C1863" s="82"/>
      <c r="D1863" s="306"/>
      <c r="E1863" s="307"/>
      <c r="F1863" s="307"/>
    </row>
    <row r="1864" spans="2:6">
      <c r="B1864" s="63"/>
      <c r="C1864" s="82"/>
      <c r="D1864" s="306"/>
      <c r="E1864" s="307"/>
      <c r="F1864" s="307"/>
    </row>
    <row r="1865" spans="2:6">
      <c r="B1865" s="63"/>
      <c r="C1865" s="82"/>
      <c r="D1865" s="306"/>
      <c r="E1865" s="307"/>
      <c r="F1865" s="307"/>
    </row>
    <row r="1866" spans="2:6">
      <c r="B1866" s="63"/>
      <c r="C1866" s="82"/>
      <c r="D1866" s="306"/>
      <c r="E1866" s="307"/>
      <c r="F1866" s="307"/>
    </row>
    <row r="1867" spans="2:6">
      <c r="B1867" s="63"/>
      <c r="C1867" s="82"/>
      <c r="D1867" s="306"/>
      <c r="E1867" s="307"/>
      <c r="F1867" s="307"/>
    </row>
    <row r="1868" spans="2:6">
      <c r="B1868" s="63"/>
      <c r="C1868" s="82"/>
      <c r="D1868" s="306"/>
      <c r="E1868" s="307"/>
      <c r="F1868" s="307"/>
    </row>
    <row r="1869" spans="2:6">
      <c r="B1869" s="63"/>
      <c r="C1869" s="82"/>
      <c r="D1869" s="306"/>
      <c r="E1869" s="307"/>
      <c r="F1869" s="307"/>
    </row>
    <row r="1870" spans="2:6">
      <c r="B1870" s="63"/>
      <c r="C1870" s="82"/>
      <c r="D1870" s="306"/>
      <c r="E1870" s="307"/>
      <c r="F1870" s="307"/>
    </row>
    <row r="1871" spans="2:6">
      <c r="B1871" s="63"/>
      <c r="C1871" s="82"/>
      <c r="D1871" s="306"/>
      <c r="E1871" s="307"/>
      <c r="F1871" s="307"/>
    </row>
    <row r="1872" spans="2:6">
      <c r="B1872" s="63"/>
      <c r="C1872" s="82"/>
      <c r="D1872" s="306"/>
      <c r="E1872" s="307"/>
      <c r="F1872" s="307"/>
    </row>
    <row r="1873" spans="2:6">
      <c r="B1873" s="63"/>
      <c r="C1873" s="82"/>
      <c r="D1873" s="306"/>
      <c r="E1873" s="307"/>
      <c r="F1873" s="307"/>
    </row>
    <row r="1874" spans="2:6">
      <c r="B1874" s="63"/>
      <c r="C1874" s="82"/>
      <c r="D1874" s="306"/>
      <c r="E1874" s="307"/>
      <c r="F1874" s="307"/>
    </row>
    <row r="1875" spans="2:6">
      <c r="B1875" s="63"/>
      <c r="C1875" s="82"/>
      <c r="D1875" s="306"/>
      <c r="E1875" s="307"/>
      <c r="F1875" s="307"/>
    </row>
    <row r="1876" spans="2:6">
      <c r="B1876" s="63"/>
      <c r="C1876" s="82"/>
      <c r="D1876" s="306"/>
      <c r="E1876" s="307"/>
      <c r="F1876" s="307"/>
    </row>
    <row r="1877" spans="2:6">
      <c r="B1877" s="63"/>
      <c r="C1877" s="82"/>
      <c r="D1877" s="306"/>
      <c r="E1877" s="307"/>
      <c r="F1877" s="307"/>
    </row>
    <row r="1878" spans="2:6">
      <c r="B1878" s="63"/>
      <c r="C1878" s="82"/>
      <c r="D1878" s="306"/>
      <c r="E1878" s="307"/>
      <c r="F1878" s="307"/>
    </row>
    <row r="1879" spans="2:6">
      <c r="B1879" s="63"/>
      <c r="C1879" s="82"/>
      <c r="D1879" s="306"/>
      <c r="E1879" s="307"/>
      <c r="F1879" s="307"/>
    </row>
    <row r="1880" spans="2:6">
      <c r="B1880" s="63"/>
      <c r="C1880" s="82"/>
      <c r="D1880" s="306"/>
      <c r="E1880" s="307"/>
      <c r="F1880" s="307"/>
    </row>
    <row r="1881" spans="2:6">
      <c r="B1881" s="63"/>
      <c r="C1881" s="82"/>
      <c r="D1881" s="306"/>
      <c r="E1881" s="307"/>
      <c r="F1881" s="307"/>
    </row>
    <row r="1882" spans="2:6">
      <c r="B1882" s="63"/>
      <c r="C1882" s="82"/>
      <c r="D1882" s="306"/>
      <c r="E1882" s="307"/>
      <c r="F1882" s="307"/>
    </row>
    <row r="1883" spans="2:6">
      <c r="B1883" s="63"/>
      <c r="C1883" s="82"/>
      <c r="D1883" s="306"/>
      <c r="E1883" s="307"/>
      <c r="F1883" s="307"/>
    </row>
    <row r="1884" spans="2:6">
      <c r="B1884" s="63"/>
      <c r="C1884" s="82"/>
      <c r="D1884" s="306"/>
      <c r="E1884" s="307"/>
      <c r="F1884" s="307"/>
    </row>
    <row r="1885" spans="2:6">
      <c r="B1885" s="63"/>
      <c r="C1885" s="82"/>
      <c r="D1885" s="306"/>
      <c r="E1885" s="307"/>
      <c r="F1885" s="307"/>
    </row>
    <row r="1886" spans="2:6">
      <c r="B1886" s="63"/>
      <c r="C1886" s="82"/>
      <c r="D1886" s="306"/>
      <c r="E1886" s="307"/>
      <c r="F1886" s="307"/>
    </row>
    <row r="1887" spans="2:6">
      <c r="B1887" s="63"/>
      <c r="C1887" s="82"/>
      <c r="D1887" s="306"/>
      <c r="E1887" s="307"/>
      <c r="F1887" s="307"/>
    </row>
    <row r="1888" spans="2:6">
      <c r="B1888" s="63"/>
      <c r="C1888" s="82"/>
      <c r="D1888" s="306"/>
      <c r="E1888" s="307"/>
      <c r="F1888" s="307"/>
    </row>
    <row r="1889" spans="2:6">
      <c r="B1889" s="63"/>
      <c r="C1889" s="82"/>
      <c r="D1889" s="306"/>
      <c r="E1889" s="307"/>
      <c r="F1889" s="307"/>
    </row>
    <row r="1890" spans="2:6">
      <c r="B1890" s="63"/>
      <c r="C1890" s="82"/>
      <c r="D1890" s="306"/>
      <c r="E1890" s="307"/>
      <c r="F1890" s="307"/>
    </row>
    <row r="1891" spans="2:6">
      <c r="B1891" s="63"/>
      <c r="C1891" s="82"/>
      <c r="D1891" s="306"/>
      <c r="E1891" s="307"/>
      <c r="F1891" s="307"/>
    </row>
    <row r="1892" spans="2:6">
      <c r="B1892" s="63"/>
      <c r="C1892" s="82"/>
      <c r="D1892" s="306"/>
      <c r="E1892" s="307"/>
      <c r="F1892" s="307"/>
    </row>
    <row r="1893" spans="2:6">
      <c r="B1893" s="63"/>
      <c r="C1893" s="82"/>
      <c r="D1893" s="306"/>
      <c r="E1893" s="307"/>
      <c r="F1893" s="307"/>
    </row>
    <row r="1894" spans="2:6">
      <c r="B1894" s="63"/>
      <c r="C1894" s="82"/>
      <c r="D1894" s="306"/>
      <c r="E1894" s="307"/>
      <c r="F1894" s="307"/>
    </row>
    <row r="1895" spans="2:6">
      <c r="B1895" s="63"/>
      <c r="C1895" s="82"/>
      <c r="D1895" s="306"/>
      <c r="E1895" s="307"/>
      <c r="F1895" s="307"/>
    </row>
    <row r="1896" spans="2:6">
      <c r="B1896" s="63"/>
      <c r="C1896" s="82"/>
      <c r="D1896" s="306"/>
      <c r="E1896" s="307"/>
      <c r="F1896" s="307"/>
    </row>
    <row r="1897" spans="2:6">
      <c r="B1897" s="63"/>
      <c r="C1897" s="82"/>
      <c r="D1897" s="306"/>
      <c r="E1897" s="307"/>
      <c r="F1897" s="307"/>
    </row>
    <row r="1898" spans="2:6">
      <c r="B1898" s="63"/>
      <c r="C1898" s="82"/>
      <c r="D1898" s="306"/>
      <c r="E1898" s="307"/>
      <c r="F1898" s="307"/>
    </row>
    <row r="1899" spans="2:6">
      <c r="B1899" s="63"/>
      <c r="C1899" s="82"/>
      <c r="D1899" s="306"/>
      <c r="E1899" s="307"/>
      <c r="F1899" s="307"/>
    </row>
    <row r="1900" spans="2:6">
      <c r="B1900" s="63"/>
      <c r="C1900" s="82"/>
      <c r="D1900" s="306"/>
      <c r="E1900" s="307"/>
      <c r="F1900" s="307"/>
    </row>
    <row r="1901" spans="2:6">
      <c r="B1901" s="63"/>
      <c r="C1901" s="82"/>
      <c r="D1901" s="306"/>
      <c r="E1901" s="307"/>
      <c r="F1901" s="307"/>
    </row>
    <row r="1902" spans="2:6">
      <c r="B1902" s="63"/>
      <c r="C1902" s="82"/>
      <c r="D1902" s="306"/>
      <c r="E1902" s="307"/>
      <c r="F1902" s="307"/>
    </row>
    <row r="1903" spans="2:6">
      <c r="B1903" s="63"/>
      <c r="C1903" s="82"/>
      <c r="D1903" s="306"/>
      <c r="E1903" s="307"/>
      <c r="F1903" s="307"/>
    </row>
    <row r="1904" spans="2:6">
      <c r="B1904" s="63"/>
      <c r="C1904" s="82"/>
      <c r="D1904" s="306"/>
      <c r="E1904" s="307"/>
      <c r="F1904" s="307"/>
    </row>
    <row r="1905" spans="2:6">
      <c r="B1905" s="63"/>
      <c r="C1905" s="82"/>
      <c r="D1905" s="306"/>
      <c r="E1905" s="307"/>
      <c r="F1905" s="307"/>
    </row>
    <row r="1906" spans="2:6">
      <c r="B1906" s="63"/>
      <c r="C1906" s="82"/>
      <c r="D1906" s="306"/>
      <c r="E1906" s="307"/>
      <c r="F1906" s="307"/>
    </row>
    <row r="1907" spans="2:6">
      <c r="B1907" s="63"/>
      <c r="C1907" s="82"/>
      <c r="D1907" s="306"/>
      <c r="E1907" s="307"/>
      <c r="F1907" s="307"/>
    </row>
    <row r="1908" spans="2:6">
      <c r="B1908" s="63"/>
      <c r="C1908" s="82"/>
      <c r="D1908" s="306"/>
      <c r="E1908" s="307"/>
      <c r="F1908" s="307"/>
    </row>
    <row r="1909" spans="2:6">
      <c r="B1909" s="63"/>
      <c r="C1909" s="82"/>
      <c r="D1909" s="306"/>
      <c r="E1909" s="307"/>
      <c r="F1909" s="307"/>
    </row>
    <row r="1910" spans="2:6">
      <c r="B1910" s="63"/>
      <c r="C1910" s="82"/>
      <c r="D1910" s="306"/>
      <c r="E1910" s="307"/>
      <c r="F1910" s="307"/>
    </row>
    <row r="1911" spans="2:6">
      <c r="B1911" s="63"/>
      <c r="C1911" s="82"/>
      <c r="D1911" s="306"/>
      <c r="E1911" s="307"/>
      <c r="F1911" s="307"/>
    </row>
    <row r="1912" spans="2:6">
      <c r="B1912" s="63"/>
      <c r="C1912" s="82"/>
      <c r="D1912" s="306"/>
      <c r="E1912" s="307"/>
      <c r="F1912" s="307"/>
    </row>
    <row r="1913" spans="2:6">
      <c r="B1913" s="63"/>
      <c r="C1913" s="82"/>
      <c r="D1913" s="306"/>
      <c r="E1913" s="307"/>
      <c r="F1913" s="307"/>
    </row>
    <row r="1914" spans="2:6">
      <c r="B1914" s="63"/>
      <c r="C1914" s="82"/>
      <c r="D1914" s="306"/>
      <c r="E1914" s="307"/>
      <c r="F1914" s="307"/>
    </row>
    <row r="1915" spans="2:6">
      <c r="B1915" s="63"/>
      <c r="C1915" s="82"/>
      <c r="D1915" s="306"/>
      <c r="E1915" s="307"/>
      <c r="F1915" s="307"/>
    </row>
    <row r="1916" spans="2:6">
      <c r="B1916" s="63"/>
      <c r="C1916" s="82"/>
      <c r="D1916" s="306"/>
      <c r="E1916" s="307"/>
      <c r="F1916" s="307"/>
    </row>
    <row r="1917" spans="2:6">
      <c r="B1917" s="63"/>
      <c r="C1917" s="82"/>
      <c r="D1917" s="306"/>
      <c r="E1917" s="307"/>
      <c r="F1917" s="307"/>
    </row>
    <row r="1918" spans="2:6">
      <c r="B1918" s="63"/>
      <c r="C1918" s="82"/>
      <c r="D1918" s="306"/>
      <c r="E1918" s="307"/>
      <c r="F1918" s="307"/>
    </row>
    <row r="1919" spans="2:6">
      <c r="B1919" s="63"/>
      <c r="C1919" s="82"/>
      <c r="D1919" s="306"/>
      <c r="E1919" s="307"/>
      <c r="F1919" s="307"/>
    </row>
    <row r="1920" spans="2:6">
      <c r="B1920" s="63"/>
      <c r="C1920" s="82"/>
      <c r="D1920" s="306"/>
      <c r="E1920" s="307"/>
      <c r="F1920" s="307"/>
    </row>
    <row r="1921" spans="2:6">
      <c r="B1921" s="63"/>
      <c r="C1921" s="82"/>
      <c r="D1921" s="306"/>
      <c r="E1921" s="307"/>
      <c r="F1921" s="307"/>
    </row>
    <row r="1922" spans="2:6">
      <c r="B1922" s="63"/>
      <c r="C1922" s="82"/>
      <c r="D1922" s="306"/>
      <c r="E1922" s="307"/>
      <c r="F1922" s="307"/>
    </row>
    <row r="1923" spans="2:6">
      <c r="B1923" s="63"/>
      <c r="C1923" s="82"/>
      <c r="D1923" s="306"/>
      <c r="E1923" s="307"/>
      <c r="F1923" s="307"/>
    </row>
    <row r="1924" spans="2:6">
      <c r="B1924" s="63"/>
      <c r="C1924" s="82"/>
      <c r="D1924" s="306"/>
      <c r="E1924" s="307"/>
      <c r="F1924" s="307"/>
    </row>
    <row r="1925" spans="2:6">
      <c r="B1925" s="63"/>
      <c r="C1925" s="82"/>
      <c r="D1925" s="306"/>
      <c r="E1925" s="307"/>
      <c r="F1925" s="307"/>
    </row>
    <row r="1926" spans="2:6">
      <c r="B1926" s="63"/>
      <c r="C1926" s="82"/>
      <c r="D1926" s="306"/>
      <c r="E1926" s="307"/>
      <c r="F1926" s="307"/>
    </row>
    <row r="1927" spans="2:6">
      <c r="B1927" s="63"/>
      <c r="C1927" s="82"/>
      <c r="D1927" s="306"/>
      <c r="E1927" s="307"/>
      <c r="F1927" s="307"/>
    </row>
    <row r="1928" spans="2:6">
      <c r="B1928" s="63"/>
      <c r="C1928" s="82"/>
      <c r="D1928" s="306"/>
      <c r="E1928" s="307"/>
      <c r="F1928" s="307"/>
    </row>
    <row r="1929" spans="2:6">
      <c r="B1929" s="63"/>
      <c r="C1929" s="82"/>
      <c r="D1929" s="306"/>
      <c r="E1929" s="307"/>
      <c r="F1929" s="307"/>
    </row>
    <row r="1930" spans="2:6">
      <c r="B1930" s="63"/>
      <c r="C1930" s="82"/>
      <c r="D1930" s="306"/>
      <c r="E1930" s="307"/>
      <c r="F1930" s="307"/>
    </row>
    <row r="1931" spans="2:6">
      <c r="B1931" s="63"/>
      <c r="C1931" s="82"/>
      <c r="D1931" s="306"/>
      <c r="E1931" s="307"/>
      <c r="F1931" s="307"/>
    </row>
    <row r="1932" spans="2:6">
      <c r="B1932" s="63"/>
      <c r="C1932" s="82"/>
      <c r="D1932" s="306"/>
      <c r="E1932" s="307"/>
      <c r="F1932" s="307"/>
    </row>
    <row r="1933" spans="2:6">
      <c r="B1933" s="63"/>
      <c r="C1933" s="82"/>
      <c r="D1933" s="306"/>
      <c r="E1933" s="307"/>
      <c r="F1933" s="307"/>
    </row>
    <row r="1934" spans="2:6">
      <c r="B1934" s="63"/>
      <c r="C1934" s="82"/>
      <c r="D1934" s="306"/>
      <c r="E1934" s="307"/>
      <c r="F1934" s="307"/>
    </row>
    <row r="1935" spans="2:6">
      <c r="B1935" s="63"/>
      <c r="C1935" s="82"/>
      <c r="D1935" s="306"/>
      <c r="E1935" s="307"/>
      <c r="F1935" s="307"/>
    </row>
    <row r="1936" spans="2:6">
      <c r="B1936" s="63"/>
      <c r="C1936" s="82"/>
      <c r="D1936" s="306"/>
      <c r="E1936" s="307"/>
      <c r="F1936" s="307"/>
    </row>
    <row r="1937" spans="2:6">
      <c r="B1937" s="63"/>
      <c r="C1937" s="82"/>
      <c r="D1937" s="306"/>
      <c r="E1937" s="307"/>
      <c r="F1937" s="307"/>
    </row>
    <row r="1938" spans="2:6">
      <c r="B1938" s="63"/>
      <c r="C1938" s="82"/>
      <c r="D1938" s="306"/>
      <c r="E1938" s="307"/>
      <c r="F1938" s="307"/>
    </row>
    <row r="1939" spans="2:6">
      <c r="B1939" s="63"/>
      <c r="C1939" s="82"/>
      <c r="D1939" s="306"/>
      <c r="E1939" s="307"/>
      <c r="F1939" s="307"/>
    </row>
    <row r="1940" spans="2:6">
      <c r="B1940" s="63"/>
      <c r="C1940" s="82"/>
      <c r="D1940" s="306"/>
      <c r="E1940" s="307"/>
      <c r="F1940" s="307"/>
    </row>
    <row r="1941" spans="2:6">
      <c r="B1941" s="63"/>
      <c r="C1941" s="82"/>
      <c r="D1941" s="306"/>
      <c r="E1941" s="307"/>
      <c r="F1941" s="307"/>
    </row>
    <row r="1942" spans="2:6">
      <c r="B1942" s="63"/>
      <c r="C1942" s="82"/>
      <c r="D1942" s="306"/>
      <c r="E1942" s="307"/>
      <c r="F1942" s="307"/>
    </row>
    <row r="1943" spans="2:6">
      <c r="B1943" s="63"/>
      <c r="C1943" s="82"/>
      <c r="D1943" s="306"/>
      <c r="E1943" s="307"/>
      <c r="F1943" s="307"/>
    </row>
    <row r="1944" spans="2:6">
      <c r="B1944" s="63"/>
      <c r="C1944" s="82"/>
      <c r="D1944" s="306"/>
      <c r="E1944" s="307"/>
      <c r="F1944" s="307"/>
    </row>
    <row r="1945" spans="2:6">
      <c r="B1945" s="63"/>
      <c r="C1945" s="82"/>
      <c r="D1945" s="306"/>
      <c r="E1945" s="307"/>
      <c r="F1945" s="307"/>
    </row>
    <row r="1946" spans="2:6">
      <c r="B1946" s="63"/>
      <c r="C1946" s="82"/>
      <c r="D1946" s="306"/>
      <c r="E1946" s="307"/>
      <c r="F1946" s="307"/>
    </row>
    <row r="1947" spans="2:6">
      <c r="B1947" s="63"/>
      <c r="C1947" s="82"/>
      <c r="D1947" s="306"/>
      <c r="E1947" s="307"/>
      <c r="F1947" s="307"/>
    </row>
    <row r="1948" spans="2:6">
      <c r="B1948" s="63"/>
      <c r="C1948" s="82"/>
      <c r="D1948" s="306"/>
      <c r="E1948" s="307"/>
      <c r="F1948" s="307"/>
    </row>
    <row r="1949" spans="2:6">
      <c r="B1949" s="63"/>
      <c r="C1949" s="82"/>
      <c r="D1949" s="306"/>
      <c r="E1949" s="307"/>
      <c r="F1949" s="307"/>
    </row>
    <row r="1950" spans="2:6">
      <c r="B1950" s="63"/>
      <c r="C1950" s="82"/>
      <c r="D1950" s="306"/>
      <c r="E1950" s="307"/>
      <c r="F1950" s="307"/>
    </row>
    <row r="1951" spans="2:6">
      <c r="B1951" s="63"/>
      <c r="C1951" s="82"/>
      <c r="D1951" s="306"/>
      <c r="E1951" s="307"/>
      <c r="F1951" s="307"/>
    </row>
    <row r="1952" spans="2:6">
      <c r="B1952" s="63"/>
      <c r="C1952" s="82"/>
      <c r="D1952" s="306"/>
      <c r="E1952" s="307"/>
      <c r="F1952" s="307"/>
    </row>
    <row r="1953" spans="2:6">
      <c r="B1953" s="63"/>
      <c r="C1953" s="82"/>
      <c r="D1953" s="306"/>
      <c r="E1953" s="307"/>
      <c r="F1953" s="307"/>
    </row>
    <row r="1954" spans="2:6">
      <c r="B1954" s="63"/>
      <c r="C1954" s="82"/>
      <c r="D1954" s="306"/>
      <c r="E1954" s="307"/>
      <c r="F1954" s="307"/>
    </row>
    <row r="1955" spans="2:6">
      <c r="B1955" s="63"/>
      <c r="C1955" s="82"/>
      <c r="D1955" s="306"/>
      <c r="E1955" s="307"/>
      <c r="F1955" s="307"/>
    </row>
    <row r="1956" spans="2:6">
      <c r="B1956" s="63"/>
      <c r="C1956" s="82"/>
      <c r="D1956" s="306"/>
      <c r="E1956" s="307"/>
      <c r="F1956" s="307"/>
    </row>
    <row r="1957" spans="2:6">
      <c r="B1957" s="63"/>
      <c r="C1957" s="82"/>
      <c r="D1957" s="306"/>
      <c r="E1957" s="307"/>
      <c r="F1957" s="307"/>
    </row>
    <row r="1958" spans="2:6">
      <c r="B1958" s="63"/>
      <c r="C1958" s="82"/>
      <c r="D1958" s="306"/>
      <c r="E1958" s="307"/>
      <c r="F1958" s="307"/>
    </row>
    <row r="1959" spans="2:6">
      <c r="B1959" s="63"/>
      <c r="C1959" s="82"/>
      <c r="D1959" s="306"/>
      <c r="E1959" s="307"/>
      <c r="F1959" s="307"/>
    </row>
    <row r="1960" spans="2:6">
      <c r="B1960" s="63"/>
      <c r="C1960" s="82"/>
      <c r="D1960" s="306"/>
      <c r="E1960" s="307"/>
      <c r="F1960" s="307"/>
    </row>
    <row r="1961" spans="2:6">
      <c r="B1961" s="63"/>
      <c r="C1961" s="82"/>
      <c r="D1961" s="306"/>
      <c r="E1961" s="307"/>
      <c r="F1961" s="307"/>
    </row>
    <row r="1962" spans="2:6">
      <c r="B1962" s="63"/>
      <c r="C1962" s="82"/>
      <c r="D1962" s="306"/>
      <c r="E1962" s="307"/>
      <c r="F1962" s="307"/>
    </row>
    <row r="1963" spans="2:6">
      <c r="B1963" s="63"/>
      <c r="C1963" s="82"/>
      <c r="D1963" s="306"/>
      <c r="E1963" s="307"/>
      <c r="F1963" s="307"/>
    </row>
    <row r="1964" spans="2:6">
      <c r="B1964" s="63"/>
      <c r="C1964" s="82"/>
      <c r="D1964" s="306"/>
      <c r="E1964" s="307"/>
      <c r="F1964" s="307"/>
    </row>
    <row r="1965" spans="2:6">
      <c r="B1965" s="63"/>
      <c r="C1965" s="82"/>
      <c r="D1965" s="306"/>
      <c r="E1965" s="307"/>
      <c r="F1965" s="307"/>
    </row>
    <row r="1966" spans="2:6">
      <c r="B1966" s="63"/>
      <c r="C1966" s="82"/>
      <c r="D1966" s="306"/>
      <c r="E1966" s="307"/>
      <c r="F1966" s="307"/>
    </row>
    <row r="1967" spans="2:6">
      <c r="B1967" s="63"/>
      <c r="C1967" s="82"/>
      <c r="D1967" s="306"/>
      <c r="E1967" s="307"/>
      <c r="F1967" s="307"/>
    </row>
    <row r="1968" spans="2:6">
      <c r="B1968" s="63"/>
      <c r="C1968" s="82"/>
      <c r="D1968" s="306"/>
      <c r="E1968" s="307"/>
      <c r="F1968" s="307"/>
    </row>
    <row r="1969" spans="2:6">
      <c r="B1969" s="63"/>
      <c r="C1969" s="82"/>
      <c r="D1969" s="306"/>
      <c r="E1969" s="307"/>
      <c r="F1969" s="307"/>
    </row>
    <row r="1970" spans="2:6">
      <c r="B1970" s="63"/>
      <c r="C1970" s="82"/>
      <c r="D1970" s="306"/>
      <c r="E1970" s="307"/>
      <c r="F1970" s="307"/>
    </row>
    <row r="1971" spans="2:6">
      <c r="B1971" s="63"/>
      <c r="C1971" s="82"/>
      <c r="D1971" s="306"/>
      <c r="E1971" s="307"/>
      <c r="F1971" s="307"/>
    </row>
    <row r="1972" spans="2:6">
      <c r="B1972" s="63"/>
      <c r="C1972" s="82"/>
      <c r="D1972" s="306"/>
      <c r="E1972" s="307"/>
      <c r="F1972" s="307"/>
    </row>
    <row r="1973" spans="2:6">
      <c r="B1973" s="63"/>
      <c r="C1973" s="82"/>
      <c r="D1973" s="306"/>
      <c r="E1973" s="307"/>
      <c r="F1973" s="307"/>
    </row>
    <row r="1974" spans="2:6">
      <c r="B1974" s="63"/>
      <c r="C1974" s="82"/>
      <c r="D1974" s="306"/>
      <c r="E1974" s="307"/>
      <c r="F1974" s="307"/>
    </row>
    <row r="1975" spans="2:6">
      <c r="B1975" s="63"/>
      <c r="C1975" s="82"/>
      <c r="D1975" s="306"/>
      <c r="E1975" s="307"/>
      <c r="F1975" s="307"/>
    </row>
    <row r="1976" spans="2:6">
      <c r="B1976" s="63"/>
      <c r="C1976" s="82"/>
      <c r="D1976" s="306"/>
      <c r="E1976" s="307"/>
      <c r="F1976" s="307"/>
    </row>
    <row r="1977" spans="2:6">
      <c r="B1977" s="63"/>
      <c r="C1977" s="82"/>
      <c r="D1977" s="306"/>
      <c r="E1977" s="307"/>
      <c r="F1977" s="307"/>
    </row>
    <row r="1978" spans="2:6">
      <c r="B1978" s="63"/>
      <c r="C1978" s="82"/>
      <c r="D1978" s="306"/>
      <c r="E1978" s="307"/>
      <c r="F1978" s="307"/>
    </row>
    <row r="1979" spans="2:6">
      <c r="B1979" s="63"/>
      <c r="C1979" s="82"/>
      <c r="D1979" s="306"/>
      <c r="E1979" s="307"/>
      <c r="F1979" s="307"/>
    </row>
    <row r="1980" spans="2:6">
      <c r="B1980" s="63"/>
      <c r="C1980" s="82"/>
      <c r="D1980" s="306"/>
      <c r="E1980" s="307"/>
      <c r="F1980" s="307"/>
    </row>
    <row r="1981" spans="2:6">
      <c r="B1981" s="63"/>
      <c r="C1981" s="82"/>
      <c r="D1981" s="306"/>
      <c r="E1981" s="307"/>
      <c r="F1981" s="307"/>
    </row>
    <row r="1982" spans="2:6">
      <c r="B1982" s="63"/>
      <c r="C1982" s="82"/>
      <c r="D1982" s="306"/>
      <c r="E1982" s="307"/>
      <c r="F1982" s="307"/>
    </row>
    <row r="1983" spans="2:6">
      <c r="B1983" s="63"/>
      <c r="C1983" s="82"/>
      <c r="D1983" s="306"/>
      <c r="E1983" s="307"/>
      <c r="F1983" s="307"/>
    </row>
    <row r="1984" spans="2:6">
      <c r="B1984" s="63"/>
      <c r="C1984" s="82"/>
      <c r="D1984" s="306"/>
      <c r="E1984" s="307"/>
      <c r="F1984" s="307"/>
    </row>
    <row r="1985" spans="2:6">
      <c r="B1985" s="63"/>
      <c r="C1985" s="82"/>
      <c r="D1985" s="306"/>
      <c r="E1985" s="307"/>
      <c r="F1985" s="307"/>
    </row>
    <row r="1986" spans="2:6">
      <c r="B1986" s="63"/>
      <c r="C1986" s="82"/>
      <c r="D1986" s="306"/>
      <c r="E1986" s="307"/>
      <c r="F1986" s="307"/>
    </row>
    <row r="1987" spans="2:6">
      <c r="B1987" s="63"/>
      <c r="C1987" s="82"/>
      <c r="D1987" s="306"/>
      <c r="E1987" s="307"/>
      <c r="F1987" s="307"/>
    </row>
    <row r="1988" spans="2:6">
      <c r="B1988" s="63"/>
      <c r="C1988" s="82"/>
      <c r="D1988" s="306"/>
      <c r="E1988" s="307"/>
      <c r="F1988" s="307"/>
    </row>
    <row r="1989" spans="2:6">
      <c r="B1989" s="63"/>
      <c r="C1989" s="82"/>
      <c r="D1989" s="306"/>
      <c r="E1989" s="307"/>
      <c r="F1989" s="307"/>
    </row>
    <row r="1990" spans="2:6">
      <c r="B1990" s="63"/>
      <c r="C1990" s="82"/>
      <c r="D1990" s="306"/>
      <c r="E1990" s="307"/>
      <c r="F1990" s="307"/>
    </row>
    <row r="1991" spans="2:6">
      <c r="B1991" s="63"/>
      <c r="C1991" s="82"/>
      <c r="D1991" s="306"/>
      <c r="E1991" s="307"/>
      <c r="F1991" s="307"/>
    </row>
    <row r="1992" spans="2:6">
      <c r="B1992" s="63"/>
      <c r="C1992" s="82"/>
      <c r="D1992" s="306"/>
      <c r="E1992" s="307"/>
      <c r="F1992" s="307"/>
    </row>
    <row r="1993" spans="2:6">
      <c r="B1993" s="63"/>
      <c r="C1993" s="82"/>
      <c r="D1993" s="306"/>
      <c r="E1993" s="307"/>
      <c r="F1993" s="307"/>
    </row>
    <row r="1994" spans="2:6">
      <c r="B1994" s="63"/>
      <c r="C1994" s="82"/>
      <c r="D1994" s="306"/>
      <c r="E1994" s="307"/>
      <c r="F1994" s="307"/>
    </row>
    <row r="1995" spans="2:6">
      <c r="B1995" s="63"/>
      <c r="C1995" s="82"/>
      <c r="D1995" s="306"/>
      <c r="E1995" s="307"/>
      <c r="F1995" s="307"/>
    </row>
    <row r="1996" spans="2:6">
      <c r="B1996" s="63"/>
      <c r="C1996" s="82"/>
      <c r="D1996" s="306"/>
      <c r="E1996" s="307"/>
      <c r="F1996" s="307"/>
    </row>
    <row r="1997" spans="2:6">
      <c r="B1997" s="63"/>
      <c r="C1997" s="82"/>
      <c r="D1997" s="306"/>
      <c r="E1997" s="307"/>
      <c r="F1997" s="307"/>
    </row>
    <row r="1998" spans="2:6">
      <c r="B1998" s="63"/>
      <c r="C1998" s="82"/>
      <c r="D1998" s="306"/>
      <c r="E1998" s="307"/>
      <c r="F1998" s="307"/>
    </row>
    <row r="1999" spans="2:6">
      <c r="B1999" s="63"/>
      <c r="C1999" s="82"/>
      <c r="D1999" s="306"/>
      <c r="E1999" s="307"/>
      <c r="F1999" s="307"/>
    </row>
    <row r="2000" spans="2:6">
      <c r="B2000" s="63"/>
      <c r="C2000" s="82"/>
      <c r="D2000" s="306"/>
      <c r="E2000" s="307"/>
      <c r="F2000" s="307"/>
    </row>
    <row r="2001" spans="2:6">
      <c r="B2001" s="63"/>
      <c r="C2001" s="82"/>
      <c r="D2001" s="306"/>
      <c r="E2001" s="307"/>
      <c r="F2001" s="307"/>
    </row>
    <row r="2002" spans="2:6">
      <c r="B2002" s="63"/>
      <c r="C2002" s="82"/>
      <c r="D2002" s="306"/>
      <c r="E2002" s="307"/>
      <c r="F2002" s="307"/>
    </row>
    <row r="2003" spans="2:6">
      <c r="B2003" s="63"/>
      <c r="C2003" s="82"/>
      <c r="D2003" s="306"/>
      <c r="E2003" s="307"/>
      <c r="F2003" s="307"/>
    </row>
    <row r="2004" spans="2:6">
      <c r="B2004" s="63"/>
      <c r="C2004" s="82"/>
      <c r="D2004" s="306"/>
      <c r="E2004" s="307"/>
      <c r="F2004" s="307"/>
    </row>
    <row r="2005" spans="2:6">
      <c r="B2005" s="63"/>
      <c r="C2005" s="82"/>
      <c r="D2005" s="306"/>
      <c r="E2005" s="307"/>
      <c r="F2005" s="307"/>
    </row>
    <row r="2006" spans="2:6">
      <c r="B2006" s="63"/>
      <c r="C2006" s="82"/>
      <c r="D2006" s="306"/>
      <c r="E2006" s="307"/>
      <c r="F2006" s="307"/>
    </row>
    <row r="2007" spans="2:6">
      <c r="B2007" s="63"/>
      <c r="C2007" s="82"/>
      <c r="D2007" s="306"/>
      <c r="E2007" s="307"/>
      <c r="F2007" s="307"/>
    </row>
    <row r="2008" spans="2:6">
      <c r="B2008" s="63"/>
      <c r="C2008" s="82"/>
      <c r="D2008" s="306"/>
      <c r="E2008" s="307"/>
      <c r="F2008" s="307"/>
    </row>
    <row r="2009" spans="2:6">
      <c r="B2009" s="63"/>
      <c r="C2009" s="82"/>
      <c r="D2009" s="306"/>
      <c r="E2009" s="307"/>
      <c r="F2009" s="307"/>
    </row>
    <row r="2010" spans="2:6">
      <c r="B2010" s="63"/>
      <c r="C2010" s="82"/>
      <c r="D2010" s="306"/>
      <c r="E2010" s="307"/>
      <c r="F2010" s="307"/>
    </row>
    <row r="2011" spans="2:6">
      <c r="B2011" s="63"/>
      <c r="C2011" s="82"/>
      <c r="D2011" s="306"/>
      <c r="E2011" s="307"/>
      <c r="F2011" s="307"/>
    </row>
    <row r="2012" spans="2:6">
      <c r="B2012" s="63"/>
      <c r="C2012" s="82"/>
      <c r="D2012" s="306"/>
      <c r="E2012" s="307"/>
      <c r="F2012" s="307"/>
    </row>
    <row r="2013" spans="2:6">
      <c r="B2013" s="63"/>
      <c r="C2013" s="82"/>
      <c r="D2013" s="306"/>
      <c r="E2013" s="307"/>
      <c r="F2013" s="307"/>
    </row>
    <row r="2014" spans="2:6">
      <c r="B2014" s="63"/>
      <c r="C2014" s="82"/>
      <c r="D2014" s="306"/>
      <c r="E2014" s="307"/>
      <c r="F2014" s="307"/>
    </row>
    <row r="2015" spans="2:6">
      <c r="B2015" s="63"/>
      <c r="C2015" s="82"/>
      <c r="D2015" s="306"/>
      <c r="E2015" s="307"/>
      <c r="F2015" s="307"/>
    </row>
    <row r="2016" spans="2:6">
      <c r="B2016" s="63"/>
      <c r="C2016" s="82"/>
      <c r="D2016" s="306"/>
      <c r="E2016" s="307"/>
      <c r="F2016" s="307"/>
    </row>
    <row r="2017" spans="2:6">
      <c r="B2017" s="63"/>
      <c r="C2017" s="82"/>
      <c r="D2017" s="306"/>
      <c r="E2017" s="307"/>
      <c r="F2017" s="307"/>
    </row>
    <row r="2018" spans="2:6">
      <c r="B2018" s="63"/>
      <c r="C2018" s="82"/>
      <c r="D2018" s="306"/>
      <c r="E2018" s="307"/>
      <c r="F2018" s="307"/>
    </row>
    <row r="2019" spans="2:6">
      <c r="B2019" s="63"/>
      <c r="C2019" s="82"/>
      <c r="D2019" s="306"/>
      <c r="E2019" s="307"/>
      <c r="F2019" s="307"/>
    </row>
    <row r="2020" spans="2:6">
      <c r="B2020" s="63"/>
      <c r="C2020" s="82"/>
      <c r="D2020" s="306"/>
      <c r="E2020" s="307"/>
      <c r="F2020" s="307"/>
    </row>
    <row r="2021" spans="2:6">
      <c r="B2021" s="63"/>
      <c r="C2021" s="82"/>
      <c r="D2021" s="306"/>
      <c r="E2021" s="307"/>
      <c r="F2021" s="307"/>
    </row>
    <row r="2022" spans="2:6">
      <c r="B2022" s="63"/>
      <c r="C2022" s="82"/>
      <c r="D2022" s="306"/>
      <c r="E2022" s="307"/>
      <c r="F2022" s="307"/>
    </row>
    <row r="2023" spans="2:6">
      <c r="B2023" s="63"/>
      <c r="C2023" s="82"/>
      <c r="D2023" s="306"/>
      <c r="E2023" s="307"/>
      <c r="F2023" s="307"/>
    </row>
    <row r="2024" spans="2:6">
      <c r="B2024" s="63"/>
      <c r="C2024" s="82"/>
      <c r="D2024" s="306"/>
      <c r="E2024" s="307"/>
      <c r="F2024" s="307"/>
    </row>
    <row r="2025" spans="2:6">
      <c r="B2025" s="63"/>
      <c r="C2025" s="82"/>
      <c r="D2025" s="306"/>
      <c r="E2025" s="307"/>
      <c r="F2025" s="307"/>
    </row>
    <row r="2026" spans="2:6">
      <c r="B2026" s="63"/>
      <c r="C2026" s="82"/>
      <c r="D2026" s="306"/>
      <c r="E2026" s="307"/>
      <c r="F2026" s="307"/>
    </row>
    <row r="2027" spans="2:6">
      <c r="B2027" s="63"/>
      <c r="C2027" s="82"/>
      <c r="D2027" s="306"/>
      <c r="E2027" s="307"/>
      <c r="F2027" s="307"/>
    </row>
    <row r="2028" spans="2:6">
      <c r="B2028" s="63"/>
      <c r="C2028" s="82"/>
      <c r="D2028" s="306"/>
      <c r="E2028" s="307"/>
      <c r="F2028" s="307"/>
    </row>
    <row r="2029" spans="2:6">
      <c r="B2029" s="63"/>
      <c r="C2029" s="82"/>
      <c r="D2029" s="306"/>
      <c r="E2029" s="307"/>
      <c r="F2029" s="307"/>
    </row>
    <row r="2030" spans="2:6">
      <c r="B2030" s="63"/>
      <c r="C2030" s="82"/>
      <c r="D2030" s="306"/>
      <c r="E2030" s="307"/>
      <c r="F2030" s="307"/>
    </row>
    <row r="2031" spans="2:6">
      <c r="B2031" s="63"/>
      <c r="C2031" s="82"/>
      <c r="D2031" s="306"/>
      <c r="E2031" s="307"/>
      <c r="F2031" s="307"/>
    </row>
    <row r="2032" spans="2:6">
      <c r="B2032" s="63"/>
      <c r="C2032" s="82"/>
      <c r="D2032" s="306"/>
      <c r="E2032" s="307"/>
      <c r="F2032" s="307"/>
    </row>
    <row r="2033" spans="2:6">
      <c r="B2033" s="63"/>
      <c r="C2033" s="82"/>
      <c r="D2033" s="306"/>
      <c r="E2033" s="307"/>
      <c r="F2033" s="307"/>
    </row>
    <row r="2034" spans="2:6">
      <c r="B2034" s="63"/>
      <c r="C2034" s="82"/>
      <c r="D2034" s="306"/>
      <c r="E2034" s="307"/>
      <c r="F2034" s="307"/>
    </row>
    <row r="2035" spans="2:6">
      <c r="B2035" s="63"/>
      <c r="C2035" s="82"/>
      <c r="D2035" s="306"/>
      <c r="E2035" s="307"/>
      <c r="F2035" s="307"/>
    </row>
    <row r="2036" spans="2:6">
      <c r="B2036" s="63"/>
      <c r="C2036" s="82"/>
      <c r="D2036" s="306"/>
      <c r="E2036" s="307"/>
      <c r="F2036" s="307"/>
    </row>
    <row r="2037" spans="2:6">
      <c r="B2037" s="63"/>
      <c r="C2037" s="82"/>
      <c r="D2037" s="306"/>
      <c r="E2037" s="307"/>
      <c r="F2037" s="307"/>
    </row>
    <row r="2038" spans="2:6">
      <c r="B2038" s="63"/>
      <c r="C2038" s="82"/>
      <c r="D2038" s="306"/>
      <c r="E2038" s="307"/>
      <c r="F2038" s="307"/>
    </row>
    <row r="2039" spans="2:6">
      <c r="B2039" s="63"/>
      <c r="C2039" s="82"/>
      <c r="D2039" s="306"/>
      <c r="E2039" s="307"/>
      <c r="F2039" s="307"/>
    </row>
    <row r="2040" spans="2:6">
      <c r="B2040" s="63"/>
      <c r="C2040" s="82"/>
      <c r="D2040" s="306"/>
      <c r="E2040" s="307"/>
      <c r="F2040" s="307"/>
    </row>
    <row r="2041" spans="2:6">
      <c r="B2041" s="63"/>
      <c r="C2041" s="82"/>
      <c r="D2041" s="306"/>
      <c r="E2041" s="307"/>
      <c r="F2041" s="307"/>
    </row>
    <row r="2042" spans="2:6">
      <c r="B2042" s="63"/>
      <c r="C2042" s="82"/>
      <c r="D2042" s="306"/>
      <c r="E2042" s="307"/>
      <c r="F2042" s="307"/>
    </row>
    <row r="2043" spans="2:6">
      <c r="B2043" s="63"/>
      <c r="C2043" s="82"/>
      <c r="D2043" s="306"/>
      <c r="E2043" s="307"/>
      <c r="F2043" s="307"/>
    </row>
    <row r="2044" spans="2:6">
      <c r="B2044" s="63"/>
      <c r="C2044" s="82"/>
      <c r="D2044" s="306"/>
      <c r="E2044" s="307"/>
      <c r="F2044" s="307"/>
    </row>
    <row r="2045" spans="2:6">
      <c r="B2045" s="63"/>
      <c r="C2045" s="82"/>
      <c r="D2045" s="306"/>
      <c r="E2045" s="307"/>
      <c r="F2045" s="307"/>
    </row>
    <row r="2046" spans="2:6">
      <c r="B2046" s="63"/>
      <c r="C2046" s="82"/>
      <c r="D2046" s="306"/>
      <c r="E2046" s="307"/>
      <c r="F2046" s="307"/>
    </row>
    <row r="2047" spans="2:6">
      <c r="B2047" s="63"/>
      <c r="C2047" s="82"/>
      <c r="D2047" s="306"/>
      <c r="E2047" s="307"/>
      <c r="F2047" s="307"/>
    </row>
    <row r="2048" spans="2:6">
      <c r="B2048" s="63"/>
      <c r="C2048" s="82"/>
      <c r="D2048" s="306"/>
      <c r="E2048" s="307"/>
      <c r="F2048" s="307"/>
    </row>
    <row r="2049" spans="2:6">
      <c r="B2049" s="63"/>
      <c r="C2049" s="82"/>
      <c r="D2049" s="306"/>
      <c r="E2049" s="307"/>
      <c r="F2049" s="307"/>
    </row>
    <row r="2050" spans="2:6">
      <c r="B2050" s="63"/>
      <c r="C2050" s="82"/>
      <c r="D2050" s="306"/>
      <c r="E2050" s="307"/>
      <c r="F2050" s="307"/>
    </row>
    <row r="2051" spans="2:6">
      <c r="B2051" s="63"/>
      <c r="C2051" s="82"/>
      <c r="D2051" s="306"/>
      <c r="E2051" s="307"/>
      <c r="F2051" s="307"/>
    </row>
    <row r="2052" spans="2:6">
      <c r="B2052" s="63"/>
      <c r="C2052" s="82"/>
      <c r="D2052" s="306"/>
      <c r="E2052" s="307"/>
      <c r="F2052" s="307"/>
    </row>
    <row r="2053" spans="2:6">
      <c r="B2053" s="63"/>
      <c r="C2053" s="82"/>
      <c r="D2053" s="306"/>
      <c r="E2053" s="307"/>
      <c r="F2053" s="307"/>
    </row>
    <row r="2054" spans="2:6">
      <c r="B2054" s="63"/>
      <c r="C2054" s="82"/>
      <c r="D2054" s="306"/>
      <c r="E2054" s="307"/>
      <c r="F2054" s="307"/>
    </row>
    <row r="2055" spans="2:6">
      <c r="B2055" s="63"/>
      <c r="C2055" s="82"/>
      <c r="D2055" s="306"/>
      <c r="E2055" s="307"/>
      <c r="F2055" s="307"/>
    </row>
    <row r="2056" spans="2:6">
      <c r="B2056" s="63"/>
      <c r="C2056" s="82"/>
      <c r="D2056" s="306"/>
      <c r="E2056" s="307"/>
      <c r="F2056" s="307"/>
    </row>
    <row r="2057" spans="2:6">
      <c r="B2057" s="63"/>
      <c r="C2057" s="82"/>
      <c r="D2057" s="306"/>
      <c r="E2057" s="307"/>
      <c r="F2057" s="307"/>
    </row>
    <row r="2058" spans="2:6">
      <c r="B2058" s="63"/>
      <c r="C2058" s="82"/>
      <c r="D2058" s="306"/>
      <c r="E2058" s="307"/>
      <c r="F2058" s="307"/>
    </row>
    <row r="2059" spans="2:6">
      <c r="B2059" s="63"/>
      <c r="C2059" s="82"/>
      <c r="D2059" s="306"/>
      <c r="E2059" s="307"/>
      <c r="F2059" s="307"/>
    </row>
    <row r="2060" spans="2:6">
      <c r="B2060" s="63"/>
      <c r="C2060" s="82"/>
      <c r="D2060" s="306"/>
      <c r="E2060" s="307"/>
      <c r="F2060" s="307"/>
    </row>
    <row r="2061" spans="2:6">
      <c r="B2061" s="63"/>
      <c r="C2061" s="82"/>
      <c r="D2061" s="306"/>
      <c r="E2061" s="307"/>
      <c r="F2061" s="307"/>
    </row>
    <row r="2062" spans="2:6">
      <c r="B2062" s="63"/>
      <c r="C2062" s="82"/>
      <c r="D2062" s="306"/>
      <c r="E2062" s="307"/>
      <c r="F2062" s="307"/>
    </row>
    <row r="2063" spans="2:6">
      <c r="B2063" s="63"/>
      <c r="C2063" s="82"/>
      <c r="D2063" s="306"/>
      <c r="E2063" s="307"/>
      <c r="F2063" s="307"/>
    </row>
    <row r="2064" spans="2:6">
      <c r="B2064" s="63"/>
      <c r="C2064" s="82"/>
      <c r="D2064" s="306"/>
      <c r="E2064" s="307"/>
      <c r="F2064" s="307"/>
    </row>
    <row r="2065" spans="2:6">
      <c r="B2065" s="63"/>
      <c r="C2065" s="82"/>
      <c r="D2065" s="306"/>
      <c r="E2065" s="307"/>
      <c r="F2065" s="307"/>
    </row>
    <row r="2066" spans="2:6">
      <c r="B2066" s="63"/>
      <c r="C2066" s="82"/>
      <c r="D2066" s="306"/>
      <c r="E2066" s="307"/>
      <c r="F2066" s="307"/>
    </row>
    <row r="2067" spans="2:6">
      <c r="B2067" s="63"/>
      <c r="C2067" s="82"/>
      <c r="D2067" s="306"/>
      <c r="E2067" s="307"/>
      <c r="F2067" s="307"/>
    </row>
    <row r="2068" spans="2:6">
      <c r="B2068" s="63"/>
      <c r="C2068" s="82"/>
      <c r="D2068" s="306"/>
      <c r="E2068" s="307"/>
      <c r="F2068" s="307"/>
    </row>
    <row r="2069" spans="2:6">
      <c r="B2069" s="63"/>
      <c r="C2069" s="82"/>
      <c r="D2069" s="306"/>
      <c r="E2069" s="307"/>
      <c r="F2069" s="307"/>
    </row>
    <row r="2070" spans="2:6">
      <c r="B2070" s="63"/>
      <c r="C2070" s="82"/>
      <c r="D2070" s="306"/>
      <c r="E2070" s="307"/>
      <c r="F2070" s="307"/>
    </row>
    <row r="2071" spans="2:6">
      <c r="B2071" s="63"/>
      <c r="C2071" s="82"/>
      <c r="D2071" s="306"/>
      <c r="E2071" s="307"/>
      <c r="F2071" s="307"/>
    </row>
    <row r="2072" spans="2:6">
      <c r="B2072" s="63"/>
      <c r="C2072" s="82"/>
      <c r="D2072" s="306"/>
      <c r="E2072" s="307"/>
      <c r="F2072" s="307"/>
    </row>
    <row r="2073" spans="2:6">
      <c r="B2073" s="63"/>
      <c r="C2073" s="82"/>
      <c r="D2073" s="306"/>
      <c r="E2073" s="307"/>
      <c r="F2073" s="307"/>
    </row>
    <row r="2074" spans="2:6">
      <c r="B2074" s="63"/>
      <c r="C2074" s="82"/>
      <c r="D2074" s="306"/>
      <c r="E2074" s="307"/>
      <c r="F2074" s="307"/>
    </row>
    <row r="2075" spans="2:6">
      <c r="B2075" s="63"/>
      <c r="C2075" s="82"/>
      <c r="D2075" s="306"/>
      <c r="E2075" s="307"/>
      <c r="F2075" s="307"/>
    </row>
    <row r="2076" spans="2:6">
      <c r="B2076" s="63"/>
      <c r="C2076" s="82"/>
      <c r="D2076" s="306"/>
      <c r="E2076" s="307"/>
      <c r="F2076" s="307"/>
    </row>
    <row r="2077" spans="2:6">
      <c r="B2077" s="63"/>
      <c r="C2077" s="82"/>
      <c r="D2077" s="306"/>
      <c r="E2077" s="307"/>
      <c r="F2077" s="307"/>
    </row>
    <row r="2078" spans="2:6">
      <c r="B2078" s="63"/>
      <c r="C2078" s="82"/>
      <c r="D2078" s="306"/>
      <c r="E2078" s="307"/>
      <c r="F2078" s="307"/>
    </row>
    <row r="2079" spans="2:6">
      <c r="B2079" s="63"/>
      <c r="C2079" s="82"/>
      <c r="D2079" s="306"/>
      <c r="E2079" s="307"/>
      <c r="F2079" s="307"/>
    </row>
    <row r="2080" spans="2:6">
      <c r="B2080" s="63"/>
      <c r="C2080" s="82"/>
      <c r="D2080" s="306"/>
      <c r="E2080" s="307"/>
      <c r="F2080" s="307"/>
    </row>
    <row r="2081" spans="2:6">
      <c r="B2081" s="63"/>
      <c r="C2081" s="82"/>
      <c r="D2081" s="306"/>
      <c r="E2081" s="307"/>
      <c r="F2081" s="307"/>
    </row>
    <row r="2082" spans="2:6">
      <c r="B2082" s="63"/>
      <c r="C2082" s="82"/>
      <c r="D2082" s="306"/>
      <c r="E2082" s="307"/>
      <c r="F2082" s="307"/>
    </row>
    <row r="2083" spans="2:6">
      <c r="B2083" s="63"/>
      <c r="C2083" s="82"/>
      <c r="D2083" s="306"/>
      <c r="E2083" s="307"/>
      <c r="F2083" s="307"/>
    </row>
    <row r="2084" spans="2:6">
      <c r="B2084" s="63"/>
      <c r="C2084" s="82"/>
      <c r="D2084" s="306"/>
      <c r="E2084" s="307"/>
      <c r="F2084" s="307"/>
    </row>
    <row r="2085" spans="2:6">
      <c r="B2085" s="63"/>
      <c r="C2085" s="82"/>
      <c r="D2085" s="306"/>
      <c r="E2085" s="307"/>
      <c r="F2085" s="307"/>
    </row>
    <row r="2086" spans="2:6">
      <c r="B2086" s="63"/>
      <c r="C2086" s="82"/>
      <c r="D2086" s="306"/>
      <c r="E2086" s="307"/>
      <c r="F2086" s="307"/>
    </row>
    <row r="2087" spans="2:6">
      <c r="B2087" s="63"/>
      <c r="C2087" s="82"/>
      <c r="D2087" s="306"/>
      <c r="E2087" s="307"/>
      <c r="F2087" s="307"/>
    </row>
    <row r="2088" spans="2:6">
      <c r="B2088" s="63"/>
      <c r="C2088" s="82"/>
      <c r="D2088" s="306"/>
      <c r="E2088" s="307"/>
      <c r="F2088" s="307"/>
    </row>
    <row r="2089" spans="2:6">
      <c r="B2089" s="63"/>
      <c r="C2089" s="82"/>
      <c r="D2089" s="306"/>
      <c r="E2089" s="307"/>
      <c r="F2089" s="307"/>
    </row>
    <row r="2090" spans="2:6">
      <c r="B2090" s="63"/>
      <c r="C2090" s="82"/>
      <c r="D2090" s="306"/>
      <c r="E2090" s="307"/>
      <c r="F2090" s="307"/>
    </row>
    <row r="2091" spans="2:6">
      <c r="B2091" s="63"/>
      <c r="C2091" s="82"/>
      <c r="D2091" s="306"/>
      <c r="E2091" s="307"/>
      <c r="F2091" s="307"/>
    </row>
    <row r="2092" spans="2:6">
      <c r="B2092" s="63"/>
      <c r="C2092" s="82"/>
      <c r="D2092" s="306"/>
      <c r="E2092" s="307"/>
      <c r="F2092" s="307"/>
    </row>
    <row r="2093" spans="2:6">
      <c r="B2093" s="63"/>
      <c r="C2093" s="82"/>
      <c r="D2093" s="306"/>
      <c r="E2093" s="307"/>
      <c r="F2093" s="307"/>
    </row>
    <row r="2094" spans="2:6">
      <c r="B2094" s="63"/>
      <c r="C2094" s="82"/>
      <c r="D2094" s="306"/>
      <c r="E2094" s="307"/>
      <c r="F2094" s="307"/>
    </row>
    <row r="2095" spans="2:6">
      <c r="B2095" s="63"/>
      <c r="C2095" s="82"/>
      <c r="D2095" s="306"/>
      <c r="E2095" s="307"/>
      <c r="F2095" s="307"/>
    </row>
    <row r="2096" spans="2:6">
      <c r="B2096" s="63"/>
      <c r="C2096" s="82"/>
      <c r="D2096" s="306"/>
      <c r="E2096" s="307"/>
      <c r="F2096" s="307"/>
    </row>
    <row r="2097" spans="2:6">
      <c r="B2097" s="63"/>
      <c r="C2097" s="82"/>
      <c r="D2097" s="306"/>
      <c r="E2097" s="307"/>
      <c r="F2097" s="307"/>
    </row>
    <row r="2098" spans="2:6">
      <c r="B2098" s="63"/>
      <c r="C2098" s="82"/>
      <c r="D2098" s="306"/>
      <c r="E2098" s="307"/>
      <c r="F2098" s="307"/>
    </row>
    <row r="2099" spans="2:6">
      <c r="B2099" s="63"/>
      <c r="C2099" s="82"/>
      <c r="D2099" s="306"/>
      <c r="E2099" s="307"/>
      <c r="F2099" s="307"/>
    </row>
    <row r="2100" spans="2:6">
      <c r="B2100" s="63"/>
      <c r="C2100" s="82"/>
      <c r="D2100" s="306"/>
      <c r="E2100" s="307"/>
      <c r="F2100" s="307"/>
    </row>
    <row r="2101" spans="2:6">
      <c r="B2101" s="63"/>
      <c r="C2101" s="82"/>
      <c r="D2101" s="306"/>
      <c r="E2101" s="307"/>
      <c r="F2101" s="307"/>
    </row>
    <row r="2102" spans="2:6">
      <c r="B2102" s="63"/>
      <c r="C2102" s="82"/>
      <c r="D2102" s="306"/>
      <c r="E2102" s="307"/>
      <c r="F2102" s="307"/>
    </row>
    <row r="2103" spans="2:6">
      <c r="B2103" s="63"/>
      <c r="C2103" s="82"/>
      <c r="D2103" s="306"/>
      <c r="E2103" s="307"/>
      <c r="F2103" s="307"/>
    </row>
    <row r="2104" spans="2:6">
      <c r="B2104" s="63"/>
      <c r="C2104" s="82"/>
      <c r="D2104" s="306"/>
      <c r="E2104" s="307"/>
      <c r="F2104" s="307"/>
    </row>
    <row r="2105" spans="2:6">
      <c r="B2105" s="63"/>
      <c r="C2105" s="82"/>
      <c r="D2105" s="306"/>
      <c r="E2105" s="307"/>
      <c r="F2105" s="307"/>
    </row>
    <row r="2106" spans="2:6">
      <c r="B2106" s="63"/>
      <c r="C2106" s="82"/>
      <c r="D2106" s="306"/>
      <c r="E2106" s="307"/>
      <c r="F2106" s="307"/>
    </row>
    <row r="2107" spans="2:6">
      <c r="B2107" s="63"/>
      <c r="C2107" s="82"/>
      <c r="D2107" s="306"/>
      <c r="E2107" s="307"/>
      <c r="F2107" s="307"/>
    </row>
    <row r="2108" spans="2:6">
      <c r="B2108" s="63"/>
      <c r="C2108" s="82"/>
      <c r="D2108" s="306"/>
      <c r="E2108" s="307"/>
      <c r="F2108" s="307"/>
    </row>
    <row r="2109" spans="2:6">
      <c r="B2109" s="63"/>
      <c r="C2109" s="82"/>
      <c r="D2109" s="306"/>
      <c r="E2109" s="307"/>
      <c r="F2109" s="307"/>
    </row>
    <row r="2110" spans="2:6">
      <c r="B2110" s="63"/>
      <c r="C2110" s="82"/>
      <c r="D2110" s="306"/>
      <c r="E2110" s="307"/>
      <c r="F2110" s="307"/>
    </row>
    <row r="2111" spans="2:6">
      <c r="B2111" s="63"/>
      <c r="C2111" s="82"/>
      <c r="D2111" s="306"/>
      <c r="E2111" s="307"/>
      <c r="F2111" s="307"/>
    </row>
    <row r="2112" spans="2:6">
      <c r="B2112" s="63"/>
      <c r="C2112" s="82"/>
      <c r="D2112" s="306"/>
      <c r="E2112" s="307"/>
      <c r="F2112" s="307"/>
    </row>
    <row r="2113" spans="2:6">
      <c r="B2113" s="63"/>
      <c r="C2113" s="82"/>
      <c r="D2113" s="306"/>
      <c r="E2113" s="307"/>
      <c r="F2113" s="307"/>
    </row>
    <row r="2114" spans="2:6">
      <c r="B2114" s="63"/>
      <c r="C2114" s="82"/>
      <c r="D2114" s="306"/>
      <c r="E2114" s="307"/>
      <c r="F2114" s="307"/>
    </row>
    <row r="2115" spans="2:6">
      <c r="B2115" s="63"/>
      <c r="C2115" s="82"/>
      <c r="D2115" s="306"/>
      <c r="E2115" s="307"/>
      <c r="F2115" s="307"/>
    </row>
    <row r="2116" spans="2:6">
      <c r="B2116" s="63"/>
      <c r="C2116" s="82"/>
      <c r="D2116" s="306"/>
      <c r="E2116" s="307"/>
      <c r="F2116" s="307"/>
    </row>
    <row r="2117" spans="2:6">
      <c r="B2117" s="63"/>
      <c r="C2117" s="82"/>
      <c r="D2117" s="306"/>
      <c r="E2117" s="307"/>
      <c r="F2117" s="307"/>
    </row>
    <row r="2118" spans="2:6">
      <c r="B2118" s="63"/>
      <c r="C2118" s="82"/>
      <c r="D2118" s="306"/>
      <c r="E2118" s="307"/>
      <c r="F2118" s="307"/>
    </row>
    <row r="2119" spans="2:6">
      <c r="B2119" s="63"/>
      <c r="C2119" s="82"/>
      <c r="D2119" s="306"/>
      <c r="E2119" s="307"/>
      <c r="F2119" s="307"/>
    </row>
    <row r="2120" spans="2:6">
      <c r="B2120" s="63"/>
      <c r="C2120" s="82"/>
      <c r="D2120" s="306"/>
      <c r="E2120" s="307"/>
      <c r="F2120" s="307"/>
    </row>
    <row r="2121" spans="2:6">
      <c r="B2121" s="63"/>
      <c r="C2121" s="82"/>
      <c r="D2121" s="306"/>
      <c r="E2121" s="307"/>
      <c r="F2121" s="307"/>
    </row>
    <row r="2122" spans="2:6">
      <c r="B2122" s="63"/>
      <c r="C2122" s="82"/>
      <c r="D2122" s="306"/>
      <c r="E2122" s="307"/>
      <c r="F2122" s="307"/>
    </row>
    <row r="2123" spans="2:6">
      <c r="B2123" s="63"/>
      <c r="C2123" s="82"/>
      <c r="D2123" s="306"/>
      <c r="E2123" s="307"/>
      <c r="F2123" s="307"/>
    </row>
    <row r="2124" spans="2:6">
      <c r="B2124" s="63"/>
      <c r="C2124" s="82"/>
      <c r="D2124" s="306"/>
      <c r="E2124" s="307"/>
      <c r="F2124" s="307"/>
    </row>
    <row r="2125" spans="2:6">
      <c r="B2125" s="63"/>
      <c r="C2125" s="82"/>
      <c r="D2125" s="306"/>
      <c r="E2125" s="307"/>
      <c r="F2125" s="307"/>
    </row>
    <row r="2126" spans="2:6">
      <c r="B2126" s="63"/>
      <c r="C2126" s="82"/>
      <c r="D2126" s="306"/>
      <c r="E2126" s="307"/>
      <c r="F2126" s="307"/>
    </row>
    <row r="2127" spans="2:6">
      <c r="B2127" s="63"/>
      <c r="C2127" s="82"/>
      <c r="D2127" s="306"/>
      <c r="E2127" s="307"/>
      <c r="F2127" s="307"/>
    </row>
    <row r="2128" spans="2:6">
      <c r="B2128" s="63"/>
      <c r="C2128" s="82"/>
      <c r="D2128" s="306"/>
      <c r="E2128" s="307"/>
      <c r="F2128" s="307"/>
    </row>
    <row r="2129" spans="2:6">
      <c r="B2129" s="63"/>
      <c r="C2129" s="82"/>
      <c r="D2129" s="306"/>
      <c r="E2129" s="307"/>
      <c r="F2129" s="307"/>
    </row>
    <row r="2130" spans="2:6">
      <c r="B2130" s="63"/>
      <c r="C2130" s="82"/>
      <c r="D2130" s="306"/>
      <c r="E2130" s="307"/>
      <c r="F2130" s="307"/>
    </row>
    <row r="2131" spans="2:6">
      <c r="B2131" s="63"/>
      <c r="C2131" s="82"/>
      <c r="D2131" s="306"/>
      <c r="E2131" s="307"/>
      <c r="F2131" s="307"/>
    </row>
    <row r="2132" spans="2:6">
      <c r="B2132" s="63"/>
      <c r="C2132" s="82"/>
      <c r="D2132" s="306"/>
      <c r="E2132" s="307"/>
      <c r="F2132" s="307"/>
    </row>
    <row r="2133" spans="2:6">
      <c r="B2133" s="63"/>
      <c r="C2133" s="82"/>
      <c r="D2133" s="306"/>
      <c r="E2133" s="307"/>
      <c r="F2133" s="307"/>
    </row>
    <row r="2134" spans="2:6">
      <c r="B2134" s="63"/>
      <c r="C2134" s="82"/>
      <c r="D2134" s="306"/>
      <c r="E2134" s="307"/>
      <c r="F2134" s="307"/>
    </row>
    <row r="2135" spans="2:6">
      <c r="B2135" s="63"/>
      <c r="C2135" s="82"/>
      <c r="D2135" s="306"/>
      <c r="E2135" s="307"/>
      <c r="F2135" s="307"/>
    </row>
    <row r="2136" spans="2:6">
      <c r="B2136" s="63"/>
      <c r="C2136" s="82"/>
      <c r="D2136" s="306"/>
      <c r="E2136" s="307"/>
      <c r="F2136" s="307"/>
    </row>
    <row r="2137" spans="2:6">
      <c r="B2137" s="63"/>
      <c r="C2137" s="82"/>
      <c r="D2137" s="306"/>
      <c r="E2137" s="307"/>
      <c r="F2137" s="307"/>
    </row>
    <row r="2138" spans="2:6">
      <c r="B2138" s="63"/>
      <c r="C2138" s="82"/>
      <c r="D2138" s="306"/>
      <c r="E2138" s="307"/>
      <c r="F2138" s="307"/>
    </row>
    <row r="2139" spans="2:6">
      <c r="B2139" s="63"/>
      <c r="C2139" s="82"/>
      <c r="D2139" s="306"/>
      <c r="E2139" s="307"/>
      <c r="F2139" s="307"/>
    </row>
    <row r="2140" spans="2:6">
      <c r="B2140" s="63"/>
      <c r="C2140" s="82"/>
      <c r="D2140" s="306"/>
      <c r="E2140" s="307"/>
      <c r="F2140" s="307"/>
    </row>
    <row r="2141" spans="2:6">
      <c r="B2141" s="63"/>
      <c r="C2141" s="82"/>
      <c r="D2141" s="306"/>
      <c r="E2141" s="307"/>
      <c r="F2141" s="307"/>
    </row>
    <row r="2142" spans="2:6">
      <c r="B2142" s="63"/>
      <c r="C2142" s="82"/>
      <c r="D2142" s="306"/>
      <c r="E2142" s="307"/>
      <c r="F2142" s="307"/>
    </row>
    <row r="2143" spans="2:6">
      <c r="B2143" s="63"/>
      <c r="C2143" s="82"/>
      <c r="D2143" s="306"/>
      <c r="E2143" s="307"/>
      <c r="F2143" s="307"/>
    </row>
    <row r="2144" spans="2:6">
      <c r="B2144" s="63"/>
      <c r="C2144" s="82"/>
      <c r="D2144" s="306"/>
      <c r="E2144" s="307"/>
      <c r="F2144" s="307"/>
    </row>
    <row r="2145" spans="2:6">
      <c r="B2145" s="63"/>
      <c r="C2145" s="82"/>
      <c r="D2145" s="306"/>
      <c r="E2145" s="307"/>
      <c r="F2145" s="307"/>
    </row>
    <row r="2146" spans="2:6">
      <c r="B2146" s="63"/>
      <c r="C2146" s="82"/>
      <c r="D2146" s="306"/>
      <c r="E2146" s="307"/>
      <c r="F2146" s="307"/>
    </row>
    <row r="2147" spans="2:6">
      <c r="B2147" s="63"/>
      <c r="C2147" s="82"/>
      <c r="D2147" s="306"/>
      <c r="E2147" s="307"/>
      <c r="F2147" s="307"/>
    </row>
    <row r="2148" spans="2:6">
      <c r="B2148" s="63"/>
      <c r="C2148" s="82"/>
      <c r="D2148" s="306"/>
      <c r="E2148" s="307"/>
      <c r="F2148" s="307"/>
    </row>
    <row r="2149" spans="2:6">
      <c r="B2149" s="63"/>
      <c r="C2149" s="82"/>
      <c r="D2149" s="306"/>
      <c r="E2149" s="307"/>
      <c r="F2149" s="307"/>
    </row>
    <row r="2150" spans="2:6">
      <c r="B2150" s="63"/>
      <c r="C2150" s="82"/>
      <c r="D2150" s="306"/>
      <c r="E2150" s="307"/>
      <c r="F2150" s="307"/>
    </row>
    <row r="2151" spans="2:6">
      <c r="B2151" s="63"/>
      <c r="C2151" s="82"/>
      <c r="D2151" s="306"/>
      <c r="E2151" s="307"/>
      <c r="F2151" s="307"/>
    </row>
    <row r="2152" spans="2:6">
      <c r="B2152" s="63"/>
      <c r="C2152" s="82"/>
      <c r="D2152" s="306"/>
      <c r="E2152" s="307"/>
      <c r="F2152" s="307"/>
    </row>
    <row r="2153" spans="2:6">
      <c r="B2153" s="63"/>
      <c r="C2153" s="82"/>
      <c r="D2153" s="306"/>
      <c r="E2153" s="307"/>
      <c r="F2153" s="307"/>
    </row>
    <row r="2154" spans="2:6">
      <c r="B2154" s="63"/>
      <c r="C2154" s="82"/>
      <c r="D2154" s="306"/>
      <c r="E2154" s="307"/>
      <c r="F2154" s="307"/>
    </row>
    <row r="2155" spans="2:6">
      <c r="B2155" s="63"/>
      <c r="C2155" s="82"/>
      <c r="D2155" s="306"/>
      <c r="E2155" s="307"/>
      <c r="F2155" s="307"/>
    </row>
    <row r="2156" spans="2:6">
      <c r="B2156" s="63"/>
      <c r="C2156" s="82"/>
      <c r="D2156" s="306"/>
      <c r="E2156" s="307"/>
      <c r="F2156" s="307"/>
    </row>
    <row r="2157" spans="2:6">
      <c r="B2157" s="63"/>
      <c r="C2157" s="82"/>
      <c r="D2157" s="306"/>
      <c r="E2157" s="307"/>
      <c r="F2157" s="307"/>
    </row>
    <row r="2158" spans="2:6">
      <c r="B2158" s="63"/>
      <c r="C2158" s="82"/>
      <c r="D2158" s="306"/>
      <c r="E2158" s="307"/>
      <c r="F2158" s="307"/>
    </row>
    <row r="2159" spans="2:6">
      <c r="B2159" s="63"/>
      <c r="C2159" s="82"/>
      <c r="D2159" s="306"/>
      <c r="E2159" s="307"/>
      <c r="F2159" s="307"/>
    </row>
    <row r="2160" spans="2:6">
      <c r="B2160" s="63"/>
      <c r="C2160" s="82"/>
      <c r="D2160" s="306"/>
      <c r="E2160" s="307"/>
      <c r="F2160" s="307"/>
    </row>
    <row r="2161" spans="2:6">
      <c r="B2161" s="63"/>
      <c r="C2161" s="82"/>
      <c r="D2161" s="306"/>
      <c r="E2161" s="307"/>
      <c r="F2161" s="307"/>
    </row>
    <row r="2162" spans="2:6">
      <c r="B2162" s="63"/>
      <c r="C2162" s="82"/>
      <c r="D2162" s="306"/>
      <c r="E2162" s="307"/>
      <c r="F2162" s="307"/>
    </row>
    <row r="2163" spans="2:6">
      <c r="B2163" s="63"/>
      <c r="C2163" s="82"/>
      <c r="D2163" s="306"/>
      <c r="E2163" s="307"/>
      <c r="F2163" s="307"/>
    </row>
    <row r="2164" spans="2:6">
      <c r="B2164" s="63"/>
      <c r="C2164" s="82"/>
      <c r="D2164" s="306"/>
      <c r="E2164" s="307"/>
      <c r="F2164" s="307"/>
    </row>
    <row r="2165" spans="2:6">
      <c r="B2165" s="63"/>
      <c r="C2165" s="82"/>
      <c r="D2165" s="306"/>
      <c r="E2165" s="307"/>
      <c r="F2165" s="307"/>
    </row>
    <row r="2166" spans="2:6">
      <c r="B2166" s="63"/>
      <c r="C2166" s="82"/>
      <c r="D2166" s="306"/>
      <c r="E2166" s="307"/>
      <c r="F2166" s="307"/>
    </row>
    <row r="2167" spans="2:6">
      <c r="B2167" s="63"/>
      <c r="C2167" s="82"/>
      <c r="D2167" s="306"/>
      <c r="E2167" s="307"/>
      <c r="F2167" s="307"/>
    </row>
    <row r="2168" spans="2:6">
      <c r="B2168" s="63"/>
      <c r="C2168" s="82"/>
      <c r="D2168" s="306"/>
      <c r="E2168" s="307"/>
      <c r="F2168" s="307"/>
    </row>
    <row r="2169" spans="2:6">
      <c r="B2169" s="63"/>
      <c r="C2169" s="82"/>
      <c r="D2169" s="306"/>
      <c r="E2169" s="307"/>
      <c r="F2169" s="307"/>
    </row>
    <row r="2170" spans="2:6">
      <c r="B2170" s="63"/>
      <c r="C2170" s="82"/>
      <c r="D2170" s="306"/>
      <c r="E2170" s="307"/>
      <c r="F2170" s="307"/>
    </row>
    <row r="2171" spans="2:6">
      <c r="B2171" s="63"/>
      <c r="C2171" s="82"/>
      <c r="D2171" s="306"/>
      <c r="E2171" s="307"/>
      <c r="F2171" s="307"/>
    </row>
    <row r="2172" spans="2:6">
      <c r="B2172" s="63"/>
      <c r="C2172" s="82"/>
      <c r="D2172" s="306"/>
      <c r="E2172" s="307"/>
      <c r="F2172" s="307"/>
    </row>
    <row r="2173" spans="2:6">
      <c r="B2173" s="63"/>
      <c r="C2173" s="82"/>
      <c r="D2173" s="306"/>
      <c r="E2173" s="307"/>
      <c r="F2173" s="307"/>
    </row>
    <row r="2174" spans="2:6">
      <c r="B2174" s="63"/>
      <c r="C2174" s="82"/>
      <c r="D2174" s="306"/>
      <c r="E2174" s="307"/>
      <c r="F2174" s="307"/>
    </row>
    <row r="2175" spans="2:6">
      <c r="B2175" s="63"/>
      <c r="C2175" s="82"/>
      <c r="D2175" s="306"/>
      <c r="E2175" s="307"/>
      <c r="F2175" s="307"/>
    </row>
    <row r="2176" spans="2:6">
      <c r="B2176" s="63"/>
      <c r="C2176" s="82"/>
      <c r="D2176" s="306"/>
      <c r="E2176" s="307"/>
      <c r="F2176" s="307"/>
    </row>
    <row r="2177" spans="2:6">
      <c r="B2177" s="63"/>
      <c r="C2177" s="82"/>
      <c r="D2177" s="306"/>
      <c r="E2177" s="307"/>
      <c r="F2177" s="307"/>
    </row>
    <row r="2178" spans="2:6">
      <c r="B2178" s="63"/>
      <c r="C2178" s="82"/>
      <c r="D2178" s="306"/>
      <c r="E2178" s="307"/>
      <c r="F2178" s="307"/>
    </row>
    <row r="2179" spans="2:6">
      <c r="B2179" s="63"/>
      <c r="C2179" s="82"/>
      <c r="D2179" s="306"/>
      <c r="E2179" s="307"/>
      <c r="F2179" s="307"/>
    </row>
    <row r="2180" spans="2:6">
      <c r="B2180" s="63"/>
      <c r="C2180" s="82"/>
      <c r="D2180" s="306"/>
      <c r="E2180" s="307"/>
      <c r="F2180" s="307"/>
    </row>
    <row r="2181" spans="2:6">
      <c r="B2181" s="63"/>
      <c r="C2181" s="82"/>
      <c r="D2181" s="306"/>
      <c r="E2181" s="307"/>
      <c r="F2181" s="307"/>
    </row>
    <row r="2182" spans="2:6">
      <c r="B2182" s="63"/>
      <c r="C2182" s="82"/>
      <c r="D2182" s="306"/>
      <c r="E2182" s="307"/>
      <c r="F2182" s="307"/>
    </row>
    <row r="2183" spans="2:6">
      <c r="B2183" s="63"/>
      <c r="C2183" s="82"/>
      <c r="D2183" s="306"/>
      <c r="E2183" s="307"/>
      <c r="F2183" s="307"/>
    </row>
    <row r="2184" spans="2:6">
      <c r="B2184" s="63"/>
      <c r="C2184" s="82"/>
      <c r="D2184" s="306"/>
      <c r="E2184" s="307"/>
      <c r="F2184" s="307"/>
    </row>
    <row r="2185" spans="2:6">
      <c r="B2185" s="63"/>
      <c r="C2185" s="82"/>
      <c r="D2185" s="306"/>
      <c r="E2185" s="307"/>
      <c r="F2185" s="307"/>
    </row>
    <row r="2186" spans="2:6">
      <c r="B2186" s="63"/>
      <c r="C2186" s="82"/>
      <c r="D2186" s="306"/>
      <c r="E2186" s="307"/>
      <c r="F2186" s="307"/>
    </row>
    <row r="2187" spans="2:6">
      <c r="B2187" s="63"/>
      <c r="C2187" s="82"/>
      <c r="D2187" s="306"/>
      <c r="E2187" s="307"/>
      <c r="F2187" s="307"/>
    </row>
    <row r="2188" spans="2:6">
      <c r="B2188" s="63"/>
      <c r="C2188" s="82"/>
      <c r="D2188" s="306"/>
      <c r="E2188" s="307"/>
      <c r="F2188" s="307"/>
    </row>
    <row r="2189" spans="2:6">
      <c r="B2189" s="63"/>
      <c r="C2189" s="82"/>
      <c r="D2189" s="306"/>
      <c r="E2189" s="307"/>
      <c r="F2189" s="307"/>
    </row>
    <row r="2190" spans="2:6">
      <c r="B2190" s="63"/>
      <c r="C2190" s="82"/>
      <c r="D2190" s="306"/>
      <c r="E2190" s="307"/>
      <c r="F2190" s="307"/>
    </row>
    <row r="2191" spans="2:6">
      <c r="B2191" s="63"/>
      <c r="C2191" s="82"/>
      <c r="D2191" s="306"/>
      <c r="E2191" s="307"/>
      <c r="F2191" s="307"/>
    </row>
    <row r="2192" spans="2:6">
      <c r="B2192" s="63"/>
      <c r="C2192" s="82"/>
      <c r="D2192" s="306"/>
      <c r="E2192" s="307"/>
      <c r="F2192" s="307"/>
    </row>
    <row r="2193" spans="2:6">
      <c r="B2193" s="63"/>
      <c r="C2193" s="82"/>
      <c r="D2193" s="306"/>
      <c r="E2193" s="307"/>
      <c r="F2193" s="307"/>
    </row>
    <row r="2194" spans="2:6">
      <c r="B2194" s="63"/>
      <c r="C2194" s="82"/>
      <c r="D2194" s="306"/>
      <c r="E2194" s="307"/>
      <c r="F2194" s="307"/>
    </row>
    <row r="2195" spans="2:6">
      <c r="B2195" s="63"/>
      <c r="C2195" s="82"/>
      <c r="D2195" s="306"/>
      <c r="E2195" s="307"/>
      <c r="F2195" s="307"/>
    </row>
    <row r="2196" spans="2:6">
      <c r="B2196" s="63"/>
      <c r="C2196" s="82"/>
      <c r="D2196" s="306"/>
      <c r="E2196" s="307"/>
      <c r="F2196" s="307"/>
    </row>
    <row r="2197" spans="2:6">
      <c r="B2197" s="63"/>
      <c r="C2197" s="82"/>
      <c r="D2197" s="306"/>
      <c r="E2197" s="307"/>
      <c r="F2197" s="307"/>
    </row>
    <row r="2198" spans="2:6">
      <c r="B2198" s="63"/>
      <c r="C2198" s="82"/>
      <c r="D2198" s="306"/>
      <c r="E2198" s="307"/>
      <c r="F2198" s="307"/>
    </row>
    <row r="2199" spans="2:6">
      <c r="B2199" s="63"/>
      <c r="C2199" s="82"/>
      <c r="D2199" s="306"/>
      <c r="E2199" s="307"/>
      <c r="F2199" s="307"/>
    </row>
    <row r="2200" spans="2:6">
      <c r="B2200" s="63"/>
      <c r="C2200" s="82"/>
      <c r="D2200" s="306"/>
      <c r="E2200" s="307"/>
      <c r="F2200" s="307"/>
    </row>
    <row r="2201" spans="2:6">
      <c r="B2201" s="63"/>
      <c r="C2201" s="82"/>
      <c r="D2201" s="306"/>
      <c r="E2201" s="307"/>
      <c r="F2201" s="307"/>
    </row>
    <row r="2202" spans="2:6">
      <c r="B2202" s="63"/>
      <c r="C2202" s="82"/>
      <c r="D2202" s="306"/>
      <c r="E2202" s="307"/>
      <c r="F2202" s="307"/>
    </row>
    <row r="2203" spans="2:6">
      <c r="B2203" s="63"/>
      <c r="C2203" s="82"/>
      <c r="D2203" s="306"/>
      <c r="E2203" s="307"/>
      <c r="F2203" s="307"/>
    </row>
    <row r="2204" spans="2:6">
      <c r="B2204" s="63"/>
      <c r="C2204" s="82"/>
      <c r="D2204" s="306"/>
      <c r="E2204" s="307"/>
      <c r="F2204" s="307"/>
    </row>
    <row r="2205" spans="2:6">
      <c r="B2205" s="63"/>
      <c r="C2205" s="82"/>
      <c r="D2205" s="306"/>
      <c r="E2205" s="307"/>
      <c r="F2205" s="307"/>
    </row>
    <row r="2206" spans="2:6">
      <c r="B2206" s="63"/>
      <c r="C2206" s="82"/>
      <c r="D2206" s="306"/>
      <c r="E2206" s="307"/>
      <c r="F2206" s="307"/>
    </row>
    <row r="2207" spans="2:6">
      <c r="B2207" s="63"/>
      <c r="C2207" s="82"/>
      <c r="D2207" s="306"/>
      <c r="E2207" s="307"/>
      <c r="F2207" s="307"/>
    </row>
    <row r="2208" spans="2:6">
      <c r="B2208" s="63"/>
      <c r="C2208" s="82"/>
      <c r="D2208" s="306"/>
      <c r="E2208" s="307"/>
      <c r="F2208" s="307"/>
    </row>
    <row r="2209" spans="2:6">
      <c r="B2209" s="63"/>
      <c r="C2209" s="82"/>
      <c r="D2209" s="306"/>
      <c r="E2209" s="307"/>
      <c r="F2209" s="307"/>
    </row>
    <row r="2210" spans="2:6">
      <c r="B2210" s="63"/>
      <c r="C2210" s="82"/>
      <c r="D2210" s="306"/>
      <c r="E2210" s="307"/>
      <c r="F2210" s="307"/>
    </row>
    <row r="2211" spans="2:6">
      <c r="B2211" s="63"/>
      <c r="C2211" s="82"/>
      <c r="D2211" s="306"/>
      <c r="E2211" s="307"/>
      <c r="F2211" s="307"/>
    </row>
    <row r="2212" spans="2:6">
      <c r="B2212" s="63"/>
      <c r="C2212" s="82"/>
      <c r="D2212" s="306"/>
      <c r="E2212" s="307"/>
      <c r="F2212" s="307"/>
    </row>
    <row r="2213" spans="2:6">
      <c r="B2213" s="63"/>
      <c r="C2213" s="82"/>
      <c r="D2213" s="306"/>
      <c r="E2213" s="307"/>
      <c r="F2213" s="307"/>
    </row>
    <row r="2214" spans="2:6">
      <c r="B2214" s="63"/>
      <c r="C2214" s="82"/>
      <c r="D2214" s="306"/>
      <c r="E2214" s="307"/>
      <c r="F2214" s="307"/>
    </row>
    <row r="2215" spans="2:6">
      <c r="B2215" s="63"/>
      <c r="C2215" s="82"/>
      <c r="D2215" s="306"/>
      <c r="E2215" s="307"/>
      <c r="F2215" s="307"/>
    </row>
    <row r="2216" spans="2:6">
      <c r="B2216" s="63"/>
      <c r="C2216" s="82"/>
      <c r="D2216" s="306"/>
      <c r="E2216" s="307"/>
      <c r="F2216" s="307"/>
    </row>
    <row r="2217" spans="2:6">
      <c r="B2217" s="63"/>
      <c r="C2217" s="82"/>
      <c r="D2217" s="306"/>
      <c r="E2217" s="307"/>
      <c r="F2217" s="307"/>
    </row>
    <row r="2218" spans="2:6">
      <c r="B2218" s="63"/>
      <c r="C2218" s="82"/>
      <c r="D2218" s="306"/>
      <c r="E2218" s="307"/>
      <c r="F2218" s="307"/>
    </row>
    <row r="2219" spans="2:6">
      <c r="B2219" s="63"/>
      <c r="C2219" s="82"/>
      <c r="D2219" s="306"/>
      <c r="E2219" s="307"/>
      <c r="F2219" s="307"/>
    </row>
    <row r="2220" spans="2:6">
      <c r="B2220" s="63"/>
      <c r="C2220" s="82"/>
      <c r="D2220" s="306"/>
      <c r="E2220" s="307"/>
      <c r="F2220" s="307"/>
    </row>
    <row r="2221" spans="2:6">
      <c r="B2221" s="63"/>
      <c r="C2221" s="82"/>
      <c r="D2221" s="306"/>
      <c r="E2221" s="307"/>
      <c r="F2221" s="307"/>
    </row>
    <row r="2222" spans="2:6">
      <c r="B2222" s="63"/>
      <c r="C2222" s="82"/>
      <c r="D2222" s="306"/>
      <c r="E2222" s="307"/>
      <c r="F2222" s="307"/>
    </row>
    <row r="2223" spans="2:6">
      <c r="B2223" s="63"/>
      <c r="C2223" s="82"/>
      <c r="D2223" s="306"/>
      <c r="E2223" s="307"/>
      <c r="F2223" s="307"/>
    </row>
    <row r="2224" spans="2:6">
      <c r="B2224" s="63"/>
      <c r="C2224" s="82"/>
      <c r="D2224" s="306"/>
      <c r="E2224" s="307"/>
      <c r="F2224" s="307"/>
    </row>
    <row r="2225" spans="2:6">
      <c r="B2225" s="63"/>
      <c r="C2225" s="82"/>
      <c r="D2225" s="306"/>
      <c r="E2225" s="307"/>
      <c r="F2225" s="307"/>
    </row>
    <row r="2226" spans="2:6">
      <c r="B2226" s="63"/>
      <c r="C2226" s="82"/>
      <c r="D2226" s="306"/>
      <c r="E2226" s="307"/>
      <c r="F2226" s="307"/>
    </row>
    <row r="2227" spans="2:6">
      <c r="B2227" s="63"/>
      <c r="C2227" s="82"/>
      <c r="D2227" s="306"/>
      <c r="E2227" s="307"/>
      <c r="F2227" s="307"/>
    </row>
    <row r="2228" spans="2:6">
      <c r="B2228" s="63"/>
      <c r="C2228" s="82"/>
      <c r="D2228" s="306"/>
      <c r="E2228" s="307"/>
      <c r="F2228" s="307"/>
    </row>
    <row r="2229" spans="2:6">
      <c r="B2229" s="63"/>
      <c r="C2229" s="82"/>
      <c r="D2229" s="306"/>
      <c r="E2229" s="307"/>
      <c r="F2229" s="307"/>
    </row>
    <row r="2230" spans="2:6">
      <c r="B2230" s="63"/>
      <c r="C2230" s="82"/>
      <c r="D2230" s="306"/>
      <c r="E2230" s="307"/>
      <c r="F2230" s="307"/>
    </row>
    <row r="2231" spans="2:6">
      <c r="B2231" s="63"/>
      <c r="C2231" s="82"/>
      <c r="D2231" s="306"/>
      <c r="E2231" s="307"/>
      <c r="F2231" s="307"/>
    </row>
    <row r="2232" spans="2:6">
      <c r="B2232" s="63"/>
      <c r="C2232" s="82"/>
      <c r="D2232" s="306"/>
      <c r="E2232" s="307"/>
      <c r="F2232" s="307"/>
    </row>
    <row r="2233" spans="2:6">
      <c r="B2233" s="63"/>
      <c r="C2233" s="82"/>
      <c r="D2233" s="306"/>
      <c r="E2233" s="307"/>
      <c r="F2233" s="307"/>
    </row>
    <row r="2234" spans="2:6">
      <c r="B2234" s="63"/>
      <c r="C2234" s="82"/>
      <c r="D2234" s="306"/>
      <c r="E2234" s="307"/>
      <c r="F2234" s="307"/>
    </row>
    <row r="2235" spans="2:6">
      <c r="B2235" s="63"/>
      <c r="C2235" s="82"/>
      <c r="D2235" s="306"/>
      <c r="E2235" s="307"/>
      <c r="F2235" s="307"/>
    </row>
    <row r="2236" spans="2:6">
      <c r="B2236" s="63"/>
      <c r="C2236" s="82"/>
      <c r="D2236" s="306"/>
      <c r="E2236" s="307"/>
      <c r="F2236" s="307"/>
    </row>
    <row r="2237" spans="2:6">
      <c r="B2237" s="63"/>
      <c r="C2237" s="82"/>
      <c r="D2237" s="306"/>
      <c r="E2237" s="307"/>
      <c r="F2237" s="307"/>
    </row>
    <row r="2238" spans="2:6">
      <c r="B2238" s="63"/>
      <c r="C2238" s="82"/>
      <c r="D2238" s="306"/>
      <c r="E2238" s="307"/>
      <c r="F2238" s="307"/>
    </row>
    <row r="2239" spans="2:6">
      <c r="B2239" s="63"/>
      <c r="C2239" s="82"/>
      <c r="D2239" s="306"/>
      <c r="E2239" s="307"/>
      <c r="F2239" s="307"/>
    </row>
    <row r="2240" spans="2:6">
      <c r="B2240" s="63"/>
      <c r="C2240" s="82"/>
      <c r="D2240" s="306"/>
      <c r="E2240" s="307"/>
      <c r="F2240" s="307"/>
    </row>
    <row r="2241" spans="2:6">
      <c r="B2241" s="63"/>
      <c r="C2241" s="82"/>
      <c r="D2241" s="306"/>
      <c r="E2241" s="307"/>
      <c r="F2241" s="307"/>
    </row>
    <row r="2242" spans="2:6">
      <c r="B2242" s="63"/>
      <c r="C2242" s="82"/>
      <c r="D2242" s="306"/>
      <c r="E2242" s="307"/>
      <c r="F2242" s="307"/>
    </row>
    <row r="2243" spans="2:6">
      <c r="B2243" s="63"/>
      <c r="C2243" s="82"/>
      <c r="D2243" s="306"/>
      <c r="E2243" s="307"/>
      <c r="F2243" s="307"/>
    </row>
    <row r="2244" spans="2:6">
      <c r="B2244" s="63"/>
      <c r="C2244" s="82"/>
      <c r="D2244" s="306"/>
      <c r="E2244" s="307"/>
      <c r="F2244" s="307"/>
    </row>
    <row r="2245" spans="2:6">
      <c r="B2245" s="63"/>
      <c r="C2245" s="82"/>
      <c r="D2245" s="306"/>
      <c r="E2245" s="307"/>
      <c r="F2245" s="307"/>
    </row>
    <row r="2246" spans="2:6">
      <c r="B2246" s="63"/>
      <c r="C2246" s="82"/>
      <c r="D2246" s="306"/>
      <c r="E2246" s="307"/>
      <c r="F2246" s="307"/>
    </row>
    <row r="2247" spans="2:6">
      <c r="B2247" s="63"/>
      <c r="C2247" s="82"/>
      <c r="D2247" s="306"/>
      <c r="E2247" s="307"/>
      <c r="F2247" s="307"/>
    </row>
    <row r="2248" spans="2:6">
      <c r="B2248" s="63"/>
      <c r="C2248" s="82"/>
      <c r="D2248" s="306"/>
      <c r="E2248" s="307"/>
      <c r="F2248" s="307"/>
    </row>
    <row r="2249" spans="2:6">
      <c r="B2249" s="63"/>
      <c r="C2249" s="82"/>
      <c r="D2249" s="306"/>
      <c r="E2249" s="307"/>
      <c r="F2249" s="307"/>
    </row>
    <row r="2250" spans="2:6">
      <c r="B2250" s="63"/>
      <c r="C2250" s="82"/>
      <c r="D2250" s="306"/>
      <c r="E2250" s="307"/>
      <c r="F2250" s="307"/>
    </row>
    <row r="2251" spans="2:6">
      <c r="B2251" s="63"/>
      <c r="C2251" s="82"/>
      <c r="D2251" s="306"/>
      <c r="E2251" s="307"/>
      <c r="F2251" s="307"/>
    </row>
    <row r="2252" spans="2:6">
      <c r="B2252" s="63"/>
      <c r="C2252" s="82"/>
      <c r="D2252" s="306"/>
      <c r="E2252" s="307"/>
      <c r="F2252" s="307"/>
    </row>
    <row r="2253" spans="2:6">
      <c r="B2253" s="63"/>
      <c r="C2253" s="82"/>
      <c r="D2253" s="306"/>
      <c r="E2253" s="307"/>
      <c r="F2253" s="307"/>
    </row>
    <row r="2254" spans="2:6">
      <c r="B2254" s="63"/>
      <c r="C2254" s="82"/>
      <c r="D2254" s="306"/>
      <c r="E2254" s="307"/>
      <c r="F2254" s="307"/>
    </row>
    <row r="2255" spans="2:6">
      <c r="B2255" s="63"/>
      <c r="C2255" s="82"/>
      <c r="D2255" s="306"/>
      <c r="E2255" s="307"/>
      <c r="F2255" s="307"/>
    </row>
    <row r="2256" spans="2:6">
      <c r="B2256" s="63"/>
      <c r="C2256" s="82"/>
      <c r="D2256" s="306"/>
      <c r="E2256" s="307"/>
      <c r="F2256" s="307"/>
    </row>
    <row r="2257" spans="2:6">
      <c r="B2257" s="63"/>
      <c r="C2257" s="82"/>
      <c r="D2257" s="306"/>
      <c r="E2257" s="307"/>
      <c r="F2257" s="307"/>
    </row>
    <row r="2258" spans="2:6">
      <c r="B2258" s="63"/>
      <c r="C2258" s="82"/>
      <c r="D2258" s="306"/>
      <c r="E2258" s="307"/>
      <c r="F2258" s="307"/>
    </row>
    <row r="2259" spans="2:6">
      <c r="B2259" s="63"/>
      <c r="C2259" s="82"/>
      <c r="D2259" s="306"/>
      <c r="E2259" s="307"/>
      <c r="F2259" s="307"/>
    </row>
    <row r="2260" spans="2:6">
      <c r="B2260" s="63"/>
      <c r="C2260" s="82"/>
      <c r="D2260" s="306"/>
      <c r="E2260" s="307"/>
      <c r="F2260" s="307"/>
    </row>
    <row r="2261" spans="2:6">
      <c r="B2261" s="63"/>
      <c r="C2261" s="82"/>
      <c r="D2261" s="306"/>
      <c r="E2261" s="307"/>
      <c r="F2261" s="307"/>
    </row>
    <row r="2262" spans="2:6">
      <c r="B2262" s="63"/>
      <c r="C2262" s="82"/>
      <c r="D2262" s="306"/>
      <c r="E2262" s="307"/>
      <c r="F2262" s="307"/>
    </row>
    <row r="2263" spans="2:6">
      <c r="B2263" s="63"/>
      <c r="C2263" s="82"/>
      <c r="D2263" s="306"/>
      <c r="E2263" s="307"/>
      <c r="F2263" s="307"/>
    </row>
    <row r="2264" spans="2:6">
      <c r="B2264" s="63"/>
      <c r="C2264" s="82"/>
      <c r="D2264" s="306"/>
      <c r="E2264" s="307"/>
      <c r="F2264" s="307"/>
    </row>
    <row r="2265" spans="2:6">
      <c r="B2265" s="63"/>
      <c r="C2265" s="82"/>
      <c r="D2265" s="306"/>
      <c r="E2265" s="307"/>
      <c r="F2265" s="307"/>
    </row>
    <row r="2266" spans="2:6">
      <c r="B2266" s="63"/>
      <c r="C2266" s="82"/>
      <c r="D2266" s="306"/>
      <c r="E2266" s="307"/>
      <c r="F2266" s="307"/>
    </row>
    <row r="2267" spans="2:6">
      <c r="B2267" s="63"/>
      <c r="C2267" s="82"/>
      <c r="D2267" s="306"/>
      <c r="E2267" s="307"/>
      <c r="F2267" s="307"/>
    </row>
    <row r="2268" spans="2:6">
      <c r="B2268" s="63"/>
      <c r="C2268" s="82"/>
      <c r="D2268" s="306"/>
      <c r="E2268" s="307"/>
      <c r="F2268" s="307"/>
    </row>
    <row r="2269" spans="2:6">
      <c r="B2269" s="63"/>
      <c r="C2269" s="82"/>
      <c r="D2269" s="306"/>
      <c r="E2269" s="307"/>
      <c r="F2269" s="307"/>
    </row>
    <row r="2270" spans="2:6">
      <c r="B2270" s="63"/>
      <c r="C2270" s="82"/>
      <c r="D2270" s="306"/>
      <c r="E2270" s="307"/>
      <c r="F2270" s="307"/>
    </row>
    <row r="2271" spans="2:6">
      <c r="B2271" s="63"/>
      <c r="C2271" s="82"/>
      <c r="D2271" s="306"/>
      <c r="E2271" s="307"/>
      <c r="F2271" s="307"/>
    </row>
    <row r="2272" spans="2:6">
      <c r="B2272" s="63"/>
      <c r="C2272" s="82"/>
      <c r="D2272" s="306"/>
      <c r="E2272" s="307"/>
      <c r="F2272" s="307"/>
    </row>
    <row r="2273" spans="2:6">
      <c r="B2273" s="63"/>
      <c r="C2273" s="82"/>
      <c r="D2273" s="306"/>
      <c r="E2273" s="307"/>
      <c r="F2273" s="307"/>
    </row>
    <row r="2274" spans="2:6">
      <c r="B2274" s="63"/>
      <c r="C2274" s="82"/>
      <c r="D2274" s="306"/>
      <c r="E2274" s="307"/>
      <c r="F2274" s="307"/>
    </row>
    <row r="2275" spans="2:6">
      <c r="B2275" s="63"/>
      <c r="C2275" s="82"/>
      <c r="D2275" s="306"/>
      <c r="E2275" s="307"/>
      <c r="F2275" s="307"/>
    </row>
    <row r="2276" spans="2:6">
      <c r="B2276" s="63"/>
      <c r="C2276" s="82"/>
      <c r="D2276" s="306"/>
      <c r="E2276" s="307"/>
      <c r="F2276" s="307"/>
    </row>
    <row r="2277" spans="2:6">
      <c r="B2277" s="63"/>
      <c r="C2277" s="82"/>
      <c r="D2277" s="306"/>
      <c r="E2277" s="307"/>
      <c r="F2277" s="307"/>
    </row>
    <row r="2278" spans="2:6">
      <c r="B2278" s="63"/>
      <c r="C2278" s="82"/>
      <c r="D2278" s="306"/>
      <c r="E2278" s="307"/>
      <c r="F2278" s="307"/>
    </row>
    <row r="2279" spans="2:6">
      <c r="B2279" s="63"/>
      <c r="C2279" s="82"/>
      <c r="D2279" s="306"/>
      <c r="E2279" s="307"/>
      <c r="F2279" s="307"/>
    </row>
    <row r="2280" spans="2:6">
      <c r="B2280" s="63"/>
      <c r="C2280" s="82"/>
      <c r="D2280" s="306"/>
      <c r="E2280" s="307"/>
      <c r="F2280" s="307"/>
    </row>
    <row r="2281" spans="2:6">
      <c r="B2281" s="63"/>
      <c r="C2281" s="82"/>
      <c r="D2281" s="306"/>
      <c r="E2281" s="307"/>
      <c r="F2281" s="307"/>
    </row>
    <row r="2282" spans="2:6">
      <c r="B2282" s="63"/>
      <c r="C2282" s="82"/>
      <c r="D2282" s="306"/>
      <c r="E2282" s="307"/>
      <c r="F2282" s="307"/>
    </row>
    <row r="2283" spans="2:6">
      <c r="B2283" s="63"/>
      <c r="C2283" s="82"/>
      <c r="D2283" s="306"/>
      <c r="E2283" s="307"/>
      <c r="F2283" s="307"/>
    </row>
    <row r="2284" spans="2:6">
      <c r="B2284" s="63"/>
      <c r="C2284" s="82"/>
      <c r="D2284" s="306"/>
      <c r="E2284" s="307"/>
      <c r="F2284" s="307"/>
    </row>
    <row r="2285" spans="2:6">
      <c r="B2285" s="63"/>
      <c r="C2285" s="82"/>
      <c r="D2285" s="306"/>
      <c r="E2285" s="307"/>
      <c r="F2285" s="307"/>
    </row>
    <row r="2286" spans="2:6">
      <c r="B2286" s="63"/>
      <c r="C2286" s="82"/>
      <c r="D2286" s="306"/>
      <c r="E2286" s="307"/>
      <c r="F2286" s="307"/>
    </row>
    <row r="2287" spans="2:6">
      <c r="B2287" s="63"/>
      <c r="C2287" s="82"/>
      <c r="D2287" s="306"/>
      <c r="E2287" s="307"/>
      <c r="F2287" s="307"/>
    </row>
    <row r="2288" spans="2:6">
      <c r="B2288" s="63"/>
      <c r="C2288" s="82"/>
      <c r="D2288" s="306"/>
      <c r="E2288" s="307"/>
      <c r="F2288" s="307"/>
    </row>
    <row r="2289" spans="2:6">
      <c r="B2289" s="63"/>
      <c r="C2289" s="82"/>
      <c r="D2289" s="306"/>
      <c r="E2289" s="307"/>
      <c r="F2289" s="307"/>
    </row>
    <row r="2290" spans="2:6">
      <c r="B2290" s="63"/>
      <c r="C2290" s="82"/>
      <c r="D2290" s="306"/>
      <c r="E2290" s="307"/>
      <c r="F2290" s="307"/>
    </row>
    <row r="2291" spans="2:6">
      <c r="B2291" s="63"/>
      <c r="C2291" s="82"/>
      <c r="D2291" s="306"/>
      <c r="E2291" s="307"/>
      <c r="F2291" s="307"/>
    </row>
    <row r="2292" spans="2:6">
      <c r="B2292" s="63"/>
      <c r="C2292" s="82"/>
      <c r="D2292" s="306"/>
      <c r="E2292" s="307"/>
      <c r="F2292" s="307"/>
    </row>
    <row r="2293" spans="2:6">
      <c r="B2293" s="63"/>
      <c r="C2293" s="82"/>
      <c r="D2293" s="306"/>
      <c r="E2293" s="307"/>
      <c r="F2293" s="307"/>
    </row>
    <row r="2294" spans="2:6">
      <c r="B2294" s="63"/>
      <c r="C2294" s="82"/>
      <c r="D2294" s="306"/>
      <c r="E2294" s="307"/>
      <c r="F2294" s="307"/>
    </row>
    <row r="2295" spans="2:6">
      <c r="B2295" s="63"/>
      <c r="C2295" s="82"/>
      <c r="D2295" s="306"/>
      <c r="E2295" s="307"/>
      <c r="F2295" s="307"/>
    </row>
    <row r="2296" spans="2:6">
      <c r="B2296" s="63"/>
      <c r="C2296" s="82"/>
      <c r="D2296" s="306"/>
      <c r="E2296" s="307"/>
      <c r="F2296" s="307"/>
    </row>
    <row r="2297" spans="2:6">
      <c r="B2297" s="63"/>
      <c r="C2297" s="82"/>
      <c r="D2297" s="306"/>
      <c r="E2297" s="307"/>
      <c r="F2297" s="307"/>
    </row>
    <row r="2298" spans="2:6">
      <c r="B2298" s="63"/>
      <c r="C2298" s="82"/>
      <c r="D2298" s="306"/>
      <c r="E2298" s="307"/>
      <c r="F2298" s="307"/>
    </row>
    <row r="2299" spans="2:6">
      <c r="B2299" s="63"/>
      <c r="C2299" s="82"/>
      <c r="D2299" s="306"/>
      <c r="E2299" s="307"/>
      <c r="F2299" s="307"/>
    </row>
    <row r="2300" spans="2:6">
      <c r="B2300" s="63"/>
      <c r="C2300" s="82"/>
      <c r="D2300" s="306"/>
      <c r="E2300" s="307"/>
      <c r="F2300" s="307"/>
    </row>
    <row r="2301" spans="2:6">
      <c r="B2301" s="63"/>
      <c r="C2301" s="82"/>
      <c r="D2301" s="306"/>
      <c r="E2301" s="307"/>
      <c r="F2301" s="307"/>
    </row>
    <row r="2302" spans="2:6">
      <c r="B2302" s="63"/>
      <c r="C2302" s="82"/>
      <c r="D2302" s="306"/>
      <c r="E2302" s="307"/>
      <c r="F2302" s="307"/>
    </row>
    <row r="2303" spans="2:6">
      <c r="B2303" s="63"/>
      <c r="C2303" s="82"/>
      <c r="D2303" s="306"/>
      <c r="E2303" s="307"/>
      <c r="F2303" s="307"/>
    </row>
    <row r="2304" spans="2:6">
      <c r="B2304" s="63"/>
      <c r="C2304" s="82"/>
      <c r="D2304" s="306"/>
      <c r="E2304" s="307"/>
      <c r="F2304" s="307"/>
    </row>
    <row r="2305" spans="2:6">
      <c r="B2305" s="63"/>
      <c r="C2305" s="82"/>
      <c r="D2305" s="306"/>
      <c r="E2305" s="307"/>
      <c r="F2305" s="307"/>
    </row>
    <row r="2306" spans="2:6">
      <c r="B2306" s="63"/>
      <c r="C2306" s="82"/>
      <c r="D2306" s="306"/>
      <c r="E2306" s="307"/>
      <c r="F2306" s="307"/>
    </row>
    <row r="2307" spans="2:6">
      <c r="B2307" s="63"/>
      <c r="C2307" s="82"/>
      <c r="D2307" s="306"/>
      <c r="E2307" s="307"/>
      <c r="F2307" s="307"/>
    </row>
    <row r="2308" spans="2:6">
      <c r="B2308" s="63"/>
      <c r="C2308" s="82"/>
      <c r="D2308" s="306"/>
      <c r="E2308" s="307"/>
      <c r="F2308" s="307"/>
    </row>
    <row r="2309" spans="2:6">
      <c r="B2309" s="63"/>
      <c r="C2309" s="82"/>
      <c r="D2309" s="306"/>
      <c r="E2309" s="307"/>
      <c r="F2309" s="307"/>
    </row>
    <row r="2310" spans="2:6">
      <c r="B2310" s="63"/>
      <c r="C2310" s="82"/>
      <c r="D2310" s="306"/>
      <c r="E2310" s="307"/>
      <c r="F2310" s="307"/>
    </row>
    <row r="2311" spans="2:6">
      <c r="B2311" s="63"/>
      <c r="C2311" s="82"/>
      <c r="D2311" s="306"/>
      <c r="E2311" s="307"/>
      <c r="F2311" s="307"/>
    </row>
    <row r="2312" spans="2:6">
      <c r="B2312" s="63"/>
      <c r="C2312" s="82"/>
      <c r="D2312" s="306"/>
      <c r="E2312" s="307"/>
      <c r="F2312" s="307"/>
    </row>
    <row r="2313" spans="2:6">
      <c r="B2313" s="63"/>
      <c r="C2313" s="82"/>
      <c r="D2313" s="306"/>
      <c r="E2313" s="307"/>
      <c r="F2313" s="307"/>
    </row>
    <row r="2314" spans="2:6">
      <c r="B2314" s="63"/>
      <c r="C2314" s="82"/>
      <c r="D2314" s="306"/>
      <c r="E2314" s="307"/>
      <c r="F2314" s="307"/>
    </row>
    <row r="2315" spans="2:6">
      <c r="B2315" s="63"/>
      <c r="C2315" s="82"/>
      <c r="D2315" s="306"/>
      <c r="E2315" s="307"/>
      <c r="F2315" s="307"/>
    </row>
    <row r="2316" spans="2:6">
      <c r="B2316" s="63"/>
      <c r="C2316" s="82"/>
      <c r="D2316" s="306"/>
      <c r="E2316" s="307"/>
      <c r="F2316" s="307"/>
    </row>
    <row r="2317" spans="2:6">
      <c r="B2317" s="63"/>
      <c r="C2317" s="82"/>
      <c r="D2317" s="306"/>
      <c r="E2317" s="307"/>
      <c r="F2317" s="307"/>
    </row>
    <row r="2318" spans="2:6">
      <c r="B2318" s="63"/>
      <c r="C2318" s="82"/>
      <c r="D2318" s="306"/>
      <c r="E2318" s="307"/>
      <c r="F2318" s="307"/>
    </row>
    <row r="2319" spans="2:6">
      <c r="B2319" s="63"/>
      <c r="C2319" s="82"/>
      <c r="D2319" s="306"/>
      <c r="E2319" s="307"/>
      <c r="F2319" s="307"/>
    </row>
    <row r="2320" spans="2:6">
      <c r="B2320" s="63"/>
      <c r="C2320" s="82"/>
      <c r="D2320" s="306"/>
      <c r="E2320" s="307"/>
      <c r="F2320" s="307"/>
    </row>
    <row r="2321" spans="2:6">
      <c r="B2321" s="63"/>
      <c r="C2321" s="82"/>
      <c r="D2321" s="306"/>
      <c r="E2321" s="307"/>
      <c r="F2321" s="307"/>
    </row>
    <row r="2322" spans="2:6">
      <c r="B2322" s="63"/>
      <c r="C2322" s="82"/>
      <c r="D2322" s="306"/>
      <c r="E2322" s="307"/>
      <c r="F2322" s="307"/>
    </row>
    <row r="2323" spans="2:6">
      <c r="B2323" s="63"/>
      <c r="C2323" s="82"/>
      <c r="D2323" s="306"/>
      <c r="E2323" s="307"/>
      <c r="F2323" s="307"/>
    </row>
    <row r="2324" spans="2:6">
      <c r="B2324" s="63"/>
      <c r="C2324" s="82"/>
      <c r="D2324" s="306"/>
      <c r="E2324" s="307"/>
      <c r="F2324" s="307"/>
    </row>
    <row r="2325" spans="2:6">
      <c r="B2325" s="63"/>
      <c r="C2325" s="82"/>
      <c r="D2325" s="306"/>
      <c r="E2325" s="307"/>
      <c r="F2325" s="307"/>
    </row>
    <row r="2326" spans="2:6">
      <c r="B2326" s="63"/>
      <c r="C2326" s="82"/>
      <c r="D2326" s="306"/>
      <c r="E2326" s="307"/>
      <c r="F2326" s="307"/>
    </row>
    <row r="2327" spans="2:6">
      <c r="B2327" s="63"/>
      <c r="C2327" s="82"/>
      <c r="D2327" s="306"/>
      <c r="E2327" s="307"/>
      <c r="F2327" s="307"/>
    </row>
    <row r="2328" spans="2:6">
      <c r="B2328" s="63"/>
      <c r="C2328" s="82"/>
      <c r="D2328" s="306"/>
      <c r="E2328" s="307"/>
      <c r="F2328" s="307"/>
    </row>
    <row r="2329" spans="2:6">
      <c r="B2329" s="63"/>
      <c r="C2329" s="82"/>
      <c r="D2329" s="306"/>
      <c r="E2329" s="307"/>
      <c r="F2329" s="307"/>
    </row>
    <row r="2330" spans="2:6">
      <c r="B2330" s="63"/>
      <c r="C2330" s="82"/>
      <c r="D2330" s="306"/>
      <c r="E2330" s="307"/>
      <c r="F2330" s="307"/>
    </row>
    <row r="2331" spans="2:6">
      <c r="B2331" s="63"/>
      <c r="C2331" s="82"/>
      <c r="D2331" s="306"/>
      <c r="E2331" s="307"/>
      <c r="F2331" s="307"/>
    </row>
    <row r="2332" spans="2:6">
      <c r="B2332" s="63"/>
      <c r="C2332" s="82"/>
      <c r="D2332" s="306"/>
      <c r="E2332" s="307"/>
      <c r="F2332" s="307"/>
    </row>
    <row r="2333" spans="2:6">
      <c r="B2333" s="63"/>
      <c r="C2333" s="82"/>
      <c r="D2333" s="306"/>
      <c r="E2333" s="307"/>
      <c r="F2333" s="307"/>
    </row>
    <row r="2334" spans="2:6">
      <c r="B2334" s="63"/>
      <c r="C2334" s="82"/>
      <c r="D2334" s="306"/>
      <c r="E2334" s="307"/>
      <c r="F2334" s="307"/>
    </row>
    <row r="2335" spans="2:6">
      <c r="B2335" s="63"/>
      <c r="C2335" s="82"/>
      <c r="D2335" s="306"/>
      <c r="E2335" s="307"/>
      <c r="F2335" s="307"/>
    </row>
    <row r="2336" spans="2:6">
      <c r="B2336" s="63"/>
      <c r="C2336" s="82"/>
      <c r="D2336" s="306"/>
      <c r="E2336" s="307"/>
      <c r="F2336" s="307"/>
    </row>
    <row r="2337" spans="2:6">
      <c r="B2337" s="63"/>
      <c r="C2337" s="82"/>
      <c r="D2337" s="306"/>
      <c r="E2337" s="307"/>
      <c r="F2337" s="307"/>
    </row>
    <row r="2338" spans="2:6">
      <c r="B2338" s="63"/>
      <c r="C2338" s="82"/>
      <c r="D2338" s="306"/>
      <c r="E2338" s="307"/>
      <c r="F2338" s="307"/>
    </row>
    <row r="2339" spans="2:6">
      <c r="B2339" s="63"/>
      <c r="C2339" s="82"/>
      <c r="D2339" s="306"/>
      <c r="E2339" s="307"/>
      <c r="F2339" s="307"/>
    </row>
    <row r="2340" spans="2:6">
      <c r="B2340" s="63"/>
      <c r="C2340" s="82"/>
      <c r="D2340" s="306"/>
      <c r="E2340" s="307"/>
      <c r="F2340" s="307"/>
    </row>
    <row r="2341" spans="2:6">
      <c r="B2341" s="63"/>
      <c r="C2341" s="82"/>
      <c r="D2341" s="306"/>
      <c r="E2341" s="307"/>
      <c r="F2341" s="307"/>
    </row>
    <row r="2342" spans="2:6">
      <c r="B2342" s="63"/>
      <c r="C2342" s="82"/>
      <c r="D2342" s="306"/>
      <c r="E2342" s="307"/>
      <c r="F2342" s="307"/>
    </row>
    <row r="2343" spans="2:6">
      <c r="B2343" s="63"/>
      <c r="C2343" s="82"/>
      <c r="D2343" s="306"/>
      <c r="E2343" s="307"/>
      <c r="F2343" s="307"/>
    </row>
    <row r="2344" spans="2:6">
      <c r="B2344" s="63"/>
      <c r="C2344" s="82"/>
      <c r="D2344" s="306"/>
      <c r="E2344" s="307"/>
      <c r="F2344" s="307"/>
    </row>
    <row r="2345" spans="2:6">
      <c r="B2345" s="63"/>
      <c r="C2345" s="82"/>
      <c r="D2345" s="306"/>
      <c r="E2345" s="307"/>
      <c r="F2345" s="307"/>
    </row>
    <row r="2346" spans="2:6">
      <c r="B2346" s="63"/>
      <c r="C2346" s="82"/>
      <c r="D2346" s="306"/>
      <c r="E2346" s="307"/>
      <c r="F2346" s="307"/>
    </row>
    <row r="2347" spans="2:6">
      <c r="B2347" s="63"/>
      <c r="C2347" s="82"/>
      <c r="D2347" s="306"/>
      <c r="E2347" s="307"/>
      <c r="F2347" s="307"/>
    </row>
    <row r="2348" spans="2:6">
      <c r="B2348" s="63"/>
      <c r="C2348" s="82"/>
      <c r="D2348" s="306"/>
      <c r="E2348" s="307"/>
      <c r="F2348" s="307"/>
    </row>
    <row r="2349" spans="2:6">
      <c r="B2349" s="63"/>
      <c r="C2349" s="82"/>
      <c r="D2349" s="306"/>
      <c r="E2349" s="307"/>
      <c r="F2349" s="307"/>
    </row>
    <row r="2350" spans="2:6">
      <c r="B2350" s="63"/>
      <c r="C2350" s="82"/>
      <c r="D2350" s="306"/>
      <c r="E2350" s="307"/>
      <c r="F2350" s="307"/>
    </row>
    <row r="2351" spans="2:6">
      <c r="B2351" s="63"/>
      <c r="C2351" s="82"/>
      <c r="D2351" s="306"/>
      <c r="E2351" s="307"/>
      <c r="F2351" s="307"/>
    </row>
    <row r="2352" spans="2:6">
      <c r="B2352" s="63"/>
      <c r="C2352" s="82"/>
      <c r="D2352" s="306"/>
      <c r="E2352" s="307"/>
      <c r="F2352" s="307"/>
    </row>
    <row r="2353" spans="2:6">
      <c r="B2353" s="63"/>
      <c r="C2353" s="82"/>
      <c r="D2353" s="306"/>
      <c r="E2353" s="307"/>
      <c r="F2353" s="307"/>
    </row>
    <row r="2354" spans="2:6">
      <c r="B2354" s="63"/>
      <c r="C2354" s="82"/>
      <c r="D2354" s="306"/>
      <c r="E2354" s="307"/>
      <c r="F2354" s="307"/>
    </row>
    <row r="2355" spans="2:6">
      <c r="B2355" s="63"/>
      <c r="C2355" s="82"/>
      <c r="D2355" s="306"/>
      <c r="E2355" s="307"/>
      <c r="F2355" s="307"/>
    </row>
    <row r="2356" spans="2:6">
      <c r="B2356" s="63"/>
      <c r="C2356" s="82"/>
      <c r="D2356" s="306"/>
      <c r="E2356" s="307"/>
      <c r="F2356" s="307"/>
    </row>
    <row r="2357" spans="2:6">
      <c r="B2357" s="63"/>
      <c r="C2357" s="82"/>
      <c r="D2357" s="306"/>
      <c r="E2357" s="307"/>
      <c r="F2357" s="307"/>
    </row>
    <row r="2358" spans="2:6">
      <c r="B2358" s="63"/>
      <c r="C2358" s="82"/>
      <c r="D2358" s="306"/>
      <c r="E2358" s="307"/>
      <c r="F2358" s="307"/>
    </row>
    <row r="2359" spans="2:6">
      <c r="B2359" s="63"/>
      <c r="C2359" s="82"/>
      <c r="D2359" s="306"/>
      <c r="E2359" s="307"/>
      <c r="F2359" s="307"/>
    </row>
    <row r="2360" spans="2:6">
      <c r="B2360" s="63"/>
      <c r="C2360" s="82"/>
      <c r="D2360" s="306"/>
      <c r="E2360" s="307"/>
      <c r="F2360" s="307"/>
    </row>
    <row r="2361" spans="2:6">
      <c r="B2361" s="63"/>
      <c r="C2361" s="82"/>
      <c r="D2361" s="306"/>
      <c r="E2361" s="307"/>
      <c r="F2361" s="307"/>
    </row>
    <row r="2362" spans="2:6">
      <c r="B2362" s="63"/>
      <c r="C2362" s="82"/>
      <c r="D2362" s="306"/>
      <c r="E2362" s="307"/>
      <c r="F2362" s="307"/>
    </row>
    <row r="2363" spans="2:6">
      <c r="B2363" s="63"/>
      <c r="C2363" s="82"/>
      <c r="D2363" s="306"/>
      <c r="E2363" s="307"/>
      <c r="F2363" s="307"/>
    </row>
    <row r="2364" spans="2:6">
      <c r="B2364" s="63"/>
      <c r="C2364" s="82"/>
      <c r="D2364" s="306"/>
      <c r="E2364" s="307"/>
      <c r="F2364" s="307"/>
    </row>
    <row r="2365" spans="2:6">
      <c r="B2365" s="63"/>
      <c r="C2365" s="82"/>
      <c r="D2365" s="306"/>
      <c r="E2365" s="307"/>
      <c r="F2365" s="307"/>
    </row>
    <row r="2366" spans="2:6">
      <c r="B2366" s="63"/>
      <c r="C2366" s="82"/>
      <c r="D2366" s="306"/>
      <c r="E2366" s="307"/>
      <c r="F2366" s="307"/>
    </row>
    <row r="2367" spans="2:6">
      <c r="B2367" s="63"/>
      <c r="C2367" s="82"/>
      <c r="D2367" s="306"/>
      <c r="E2367" s="307"/>
      <c r="F2367" s="307"/>
    </row>
    <row r="2368" spans="2:6">
      <c r="B2368" s="63"/>
      <c r="C2368" s="82"/>
      <c r="D2368" s="306"/>
      <c r="E2368" s="307"/>
      <c r="F2368" s="307"/>
    </row>
    <row r="2369" spans="2:6">
      <c r="B2369" s="63"/>
      <c r="C2369" s="82"/>
      <c r="D2369" s="306"/>
      <c r="E2369" s="307"/>
      <c r="F2369" s="307"/>
    </row>
    <row r="2370" spans="2:6">
      <c r="B2370" s="63"/>
      <c r="C2370" s="82"/>
      <c r="D2370" s="306"/>
      <c r="E2370" s="307"/>
      <c r="F2370" s="307"/>
    </row>
    <row r="2371" spans="2:6">
      <c r="B2371" s="63"/>
      <c r="C2371" s="82"/>
      <c r="D2371" s="306"/>
      <c r="E2371" s="307"/>
      <c r="F2371" s="307"/>
    </row>
    <row r="2372" spans="2:6">
      <c r="B2372" s="63"/>
      <c r="C2372" s="82"/>
      <c r="D2372" s="306"/>
      <c r="E2372" s="307"/>
      <c r="F2372" s="307"/>
    </row>
    <row r="2373" spans="2:6">
      <c r="B2373" s="63"/>
      <c r="C2373" s="82"/>
      <c r="D2373" s="306"/>
      <c r="E2373" s="307"/>
      <c r="F2373" s="307"/>
    </row>
    <row r="2374" spans="2:6">
      <c r="B2374" s="63"/>
      <c r="C2374" s="82"/>
      <c r="D2374" s="306"/>
      <c r="E2374" s="307"/>
      <c r="F2374" s="307"/>
    </row>
    <row r="2375" spans="2:6">
      <c r="B2375" s="63"/>
      <c r="C2375" s="82"/>
      <c r="D2375" s="306"/>
      <c r="E2375" s="307"/>
      <c r="F2375" s="307"/>
    </row>
    <row r="2376" spans="2:6">
      <c r="B2376" s="63"/>
      <c r="C2376" s="82"/>
      <c r="D2376" s="306"/>
      <c r="E2376" s="307"/>
      <c r="F2376" s="307"/>
    </row>
    <row r="2377" spans="2:6">
      <c r="B2377" s="63"/>
      <c r="C2377" s="82"/>
      <c r="D2377" s="306"/>
      <c r="E2377" s="307"/>
      <c r="F2377" s="307"/>
    </row>
    <row r="2378" spans="2:6">
      <c r="B2378" s="63"/>
      <c r="C2378" s="82"/>
      <c r="D2378" s="306"/>
      <c r="E2378" s="307"/>
      <c r="F2378" s="307"/>
    </row>
    <row r="2379" spans="2:6">
      <c r="B2379" s="63"/>
      <c r="C2379" s="82"/>
      <c r="D2379" s="306"/>
      <c r="E2379" s="307"/>
      <c r="F2379" s="307"/>
    </row>
    <row r="2380" spans="2:6">
      <c r="B2380" s="63"/>
      <c r="C2380" s="82"/>
      <c r="D2380" s="306"/>
      <c r="E2380" s="307"/>
      <c r="F2380" s="307"/>
    </row>
    <row r="2381" spans="2:6">
      <c r="B2381" s="63"/>
      <c r="C2381" s="82"/>
      <c r="D2381" s="306"/>
      <c r="E2381" s="307"/>
      <c r="F2381" s="307"/>
    </row>
    <row r="2382" spans="2:6">
      <c r="B2382" s="63"/>
      <c r="C2382" s="82"/>
      <c r="D2382" s="306"/>
      <c r="E2382" s="307"/>
      <c r="F2382" s="307"/>
    </row>
    <row r="2383" spans="2:6">
      <c r="B2383" s="63"/>
      <c r="C2383" s="82"/>
      <c r="D2383" s="306"/>
      <c r="E2383" s="307"/>
      <c r="F2383" s="307"/>
    </row>
    <row r="2384" spans="2:6">
      <c r="B2384" s="63"/>
      <c r="C2384" s="82"/>
      <c r="D2384" s="306"/>
      <c r="E2384" s="307"/>
      <c r="F2384" s="307"/>
    </row>
    <row r="2385" spans="2:6">
      <c r="B2385" s="63"/>
      <c r="C2385" s="82"/>
      <c r="D2385" s="306"/>
      <c r="E2385" s="307"/>
      <c r="F2385" s="307"/>
    </row>
    <row r="2386" spans="2:6">
      <c r="B2386" s="63"/>
      <c r="C2386" s="82"/>
      <c r="D2386" s="306"/>
      <c r="E2386" s="307"/>
      <c r="F2386" s="307"/>
    </row>
    <row r="2387" spans="2:6">
      <c r="B2387" s="63"/>
      <c r="C2387" s="82"/>
      <c r="D2387" s="306"/>
      <c r="E2387" s="307"/>
      <c r="F2387" s="307"/>
    </row>
    <row r="2388" spans="2:6">
      <c r="B2388" s="63"/>
      <c r="C2388" s="82"/>
      <c r="D2388" s="306"/>
      <c r="E2388" s="307"/>
      <c r="F2388" s="307"/>
    </row>
    <row r="2389" spans="2:6">
      <c r="B2389" s="63"/>
      <c r="C2389" s="82"/>
      <c r="D2389" s="306"/>
      <c r="E2389" s="307"/>
      <c r="F2389" s="307"/>
    </row>
    <row r="2390" spans="2:6">
      <c r="B2390" s="63"/>
      <c r="C2390" s="82"/>
      <c r="D2390" s="306"/>
      <c r="E2390" s="307"/>
      <c r="F2390" s="307"/>
    </row>
    <row r="2391" spans="2:6">
      <c r="B2391" s="63"/>
      <c r="C2391" s="82"/>
      <c r="D2391" s="306"/>
      <c r="E2391" s="307"/>
      <c r="F2391" s="307"/>
    </row>
    <row r="2392" spans="2:6">
      <c r="B2392" s="63"/>
      <c r="C2392" s="82"/>
      <c r="D2392" s="306"/>
      <c r="E2392" s="307"/>
      <c r="F2392" s="307"/>
    </row>
    <row r="2393" spans="2:6">
      <c r="B2393" s="63"/>
      <c r="C2393" s="82"/>
      <c r="D2393" s="306"/>
      <c r="E2393" s="307"/>
      <c r="F2393" s="307"/>
    </row>
    <row r="2394" spans="2:6">
      <c r="B2394" s="63"/>
      <c r="C2394" s="82"/>
      <c r="D2394" s="306"/>
      <c r="E2394" s="307"/>
      <c r="F2394" s="307"/>
    </row>
    <row r="2395" spans="2:6">
      <c r="B2395" s="63"/>
      <c r="C2395" s="82"/>
      <c r="D2395" s="306"/>
      <c r="E2395" s="307"/>
      <c r="F2395" s="307"/>
    </row>
    <row r="2396" spans="2:6">
      <c r="B2396" s="63"/>
      <c r="C2396" s="82"/>
      <c r="D2396" s="306"/>
      <c r="E2396" s="307"/>
      <c r="F2396" s="307"/>
    </row>
    <row r="2397" spans="2:6">
      <c r="B2397" s="63"/>
      <c r="C2397" s="82"/>
      <c r="D2397" s="306"/>
      <c r="E2397" s="307"/>
      <c r="F2397" s="307"/>
    </row>
    <row r="2398" spans="2:6">
      <c r="B2398" s="63"/>
      <c r="C2398" s="82"/>
      <c r="D2398" s="306"/>
      <c r="E2398" s="307"/>
      <c r="F2398" s="307"/>
    </row>
    <row r="2399" spans="2:6">
      <c r="B2399" s="63"/>
      <c r="C2399" s="82"/>
      <c r="D2399" s="306"/>
      <c r="E2399" s="307"/>
      <c r="F2399" s="307"/>
    </row>
    <row r="2400" spans="2:6">
      <c r="B2400" s="63"/>
      <c r="C2400" s="82"/>
      <c r="D2400" s="306"/>
      <c r="E2400" s="307"/>
      <c r="F2400" s="307"/>
    </row>
    <row r="2401" spans="2:6">
      <c r="B2401" s="63"/>
      <c r="C2401" s="82"/>
      <c r="D2401" s="306"/>
      <c r="E2401" s="307"/>
      <c r="F2401" s="307"/>
    </row>
    <row r="2402" spans="2:6">
      <c r="B2402" s="63"/>
      <c r="C2402" s="82"/>
      <c r="D2402" s="306"/>
      <c r="E2402" s="307"/>
      <c r="F2402" s="307"/>
    </row>
    <row r="2403" spans="2:6">
      <c r="B2403" s="63"/>
      <c r="C2403" s="82"/>
      <c r="D2403" s="306"/>
      <c r="E2403" s="307"/>
      <c r="F2403" s="307"/>
    </row>
    <row r="2404" spans="2:6">
      <c r="B2404" s="63"/>
      <c r="C2404" s="82"/>
      <c r="D2404" s="306"/>
      <c r="E2404" s="307"/>
      <c r="F2404" s="307"/>
    </row>
    <row r="2405" spans="2:6">
      <c r="B2405" s="63"/>
      <c r="C2405" s="82"/>
      <c r="D2405" s="306"/>
      <c r="E2405" s="307"/>
      <c r="F2405" s="307"/>
    </row>
    <row r="2406" spans="2:6">
      <c r="B2406" s="63"/>
      <c r="C2406" s="82"/>
      <c r="D2406" s="306"/>
      <c r="E2406" s="307"/>
      <c r="F2406" s="307"/>
    </row>
    <row r="2407" spans="2:6">
      <c r="B2407" s="63"/>
      <c r="C2407" s="82"/>
      <c r="D2407" s="306"/>
      <c r="E2407" s="307"/>
      <c r="F2407" s="307"/>
    </row>
    <row r="2408" spans="2:6">
      <c r="B2408" s="63"/>
      <c r="C2408" s="82"/>
      <c r="D2408" s="306"/>
      <c r="E2408" s="307"/>
      <c r="F2408" s="307"/>
    </row>
    <row r="2409" spans="2:6">
      <c r="B2409" s="63"/>
      <c r="C2409" s="82"/>
      <c r="D2409" s="306"/>
      <c r="E2409" s="307"/>
      <c r="F2409" s="307"/>
    </row>
    <row r="2410" spans="2:6">
      <c r="B2410" s="63"/>
      <c r="C2410" s="82"/>
      <c r="D2410" s="306"/>
      <c r="E2410" s="307"/>
      <c r="F2410" s="307"/>
    </row>
    <row r="2411" spans="2:6">
      <c r="B2411" s="63"/>
      <c r="C2411" s="82"/>
      <c r="D2411" s="306"/>
      <c r="E2411" s="307"/>
      <c r="F2411" s="307"/>
    </row>
    <row r="2412" spans="2:6">
      <c r="B2412" s="63"/>
      <c r="C2412" s="82"/>
      <c r="D2412" s="306"/>
      <c r="E2412" s="307"/>
      <c r="F2412" s="307"/>
    </row>
    <row r="2413" spans="2:6">
      <c r="B2413" s="63"/>
      <c r="C2413" s="82"/>
      <c r="D2413" s="306"/>
      <c r="E2413" s="307"/>
      <c r="F2413" s="307"/>
    </row>
    <row r="2414" spans="2:6">
      <c r="B2414" s="63"/>
      <c r="C2414" s="82"/>
      <c r="D2414" s="306"/>
      <c r="E2414" s="307"/>
      <c r="F2414" s="307"/>
    </row>
    <row r="2415" spans="2:6">
      <c r="B2415" s="63"/>
      <c r="C2415" s="82"/>
      <c r="D2415" s="306"/>
      <c r="E2415" s="307"/>
      <c r="F2415" s="307"/>
    </row>
    <row r="2416" spans="2:6">
      <c r="B2416" s="63"/>
      <c r="C2416" s="82"/>
      <c r="D2416" s="306"/>
      <c r="E2416" s="307"/>
      <c r="F2416" s="307"/>
    </row>
    <row r="2417" spans="2:6">
      <c r="B2417" s="63"/>
      <c r="C2417" s="82"/>
      <c r="D2417" s="306"/>
      <c r="E2417" s="307"/>
      <c r="F2417" s="307"/>
    </row>
    <row r="2418" spans="2:6">
      <c r="B2418" s="63"/>
      <c r="C2418" s="82"/>
      <c r="D2418" s="306"/>
      <c r="E2418" s="307"/>
      <c r="F2418" s="307"/>
    </row>
    <row r="2419" spans="2:6">
      <c r="B2419" s="63"/>
      <c r="C2419" s="82"/>
      <c r="D2419" s="306"/>
      <c r="E2419" s="307"/>
      <c r="F2419" s="307"/>
    </row>
    <row r="2420" spans="2:6">
      <c r="B2420" s="63"/>
      <c r="C2420" s="82"/>
      <c r="D2420" s="306"/>
      <c r="E2420" s="307"/>
      <c r="F2420" s="307"/>
    </row>
    <row r="2421" spans="2:6">
      <c r="B2421" s="63"/>
      <c r="C2421" s="82"/>
      <c r="D2421" s="306"/>
      <c r="E2421" s="307"/>
      <c r="F2421" s="307"/>
    </row>
    <row r="2422" spans="2:6">
      <c r="B2422" s="63"/>
      <c r="C2422" s="82"/>
      <c r="D2422" s="306"/>
      <c r="E2422" s="307"/>
      <c r="F2422" s="307"/>
    </row>
    <row r="2423" spans="2:6">
      <c r="B2423" s="63"/>
      <c r="C2423" s="82"/>
      <c r="D2423" s="306"/>
      <c r="E2423" s="307"/>
      <c r="F2423" s="307"/>
    </row>
    <row r="2424" spans="2:6">
      <c r="B2424" s="63"/>
      <c r="C2424" s="82"/>
      <c r="D2424" s="306"/>
      <c r="E2424" s="307"/>
      <c r="F2424" s="307"/>
    </row>
    <row r="2425" spans="2:6">
      <c r="B2425" s="63"/>
      <c r="C2425" s="82"/>
      <c r="D2425" s="306"/>
      <c r="E2425" s="307"/>
      <c r="F2425" s="307"/>
    </row>
    <row r="2426" spans="2:6">
      <c r="B2426" s="63"/>
      <c r="C2426" s="82"/>
      <c r="D2426" s="306"/>
      <c r="E2426" s="307"/>
      <c r="F2426" s="307"/>
    </row>
    <row r="2427" spans="2:6">
      <c r="B2427" s="63"/>
      <c r="C2427" s="82"/>
      <c r="D2427" s="306"/>
      <c r="E2427" s="307"/>
      <c r="F2427" s="307"/>
    </row>
    <row r="2428" spans="2:6">
      <c r="B2428" s="63"/>
      <c r="C2428" s="82"/>
      <c r="D2428" s="306"/>
      <c r="E2428" s="307"/>
      <c r="F2428" s="307"/>
    </row>
    <row r="2429" spans="2:6">
      <c r="B2429" s="63"/>
      <c r="C2429" s="82"/>
      <c r="D2429" s="306"/>
      <c r="E2429" s="307"/>
      <c r="F2429" s="307"/>
    </row>
    <row r="2430" spans="2:6">
      <c r="B2430" s="63"/>
      <c r="C2430" s="82"/>
      <c r="D2430" s="306"/>
      <c r="E2430" s="307"/>
      <c r="F2430" s="307"/>
    </row>
    <row r="2431" spans="2:6">
      <c r="B2431" s="63"/>
      <c r="C2431" s="82"/>
      <c r="D2431" s="306"/>
      <c r="E2431" s="307"/>
      <c r="F2431" s="307"/>
    </row>
    <row r="2432" spans="2:6">
      <c r="B2432" s="63"/>
      <c r="C2432" s="82"/>
      <c r="D2432" s="306"/>
      <c r="E2432" s="307"/>
      <c r="F2432" s="307"/>
    </row>
    <row r="2433" spans="2:6">
      <c r="B2433" s="63"/>
      <c r="C2433" s="82"/>
      <c r="D2433" s="306"/>
      <c r="E2433" s="307"/>
      <c r="F2433" s="307"/>
    </row>
    <row r="2434" spans="2:6">
      <c r="B2434" s="63"/>
      <c r="C2434" s="82"/>
      <c r="D2434" s="306"/>
      <c r="E2434" s="307"/>
      <c r="F2434" s="307"/>
    </row>
    <row r="2435" spans="2:6">
      <c r="B2435" s="63"/>
      <c r="C2435" s="82"/>
      <c r="D2435" s="306"/>
      <c r="E2435" s="307"/>
      <c r="F2435" s="307"/>
    </row>
    <row r="2436" spans="2:6">
      <c r="B2436" s="63"/>
      <c r="C2436" s="82"/>
      <c r="D2436" s="306"/>
      <c r="E2436" s="307"/>
      <c r="F2436" s="307"/>
    </row>
    <row r="2437" spans="2:6">
      <c r="B2437" s="63"/>
      <c r="C2437" s="82"/>
      <c r="D2437" s="306"/>
      <c r="E2437" s="307"/>
      <c r="F2437" s="307"/>
    </row>
    <row r="2438" spans="2:6">
      <c r="B2438" s="63"/>
      <c r="C2438" s="82"/>
      <c r="D2438" s="306"/>
      <c r="E2438" s="307"/>
      <c r="F2438" s="307"/>
    </row>
    <row r="2439" spans="2:6">
      <c r="B2439" s="63"/>
      <c r="C2439" s="82"/>
      <c r="D2439" s="306"/>
      <c r="E2439" s="307"/>
      <c r="F2439" s="307"/>
    </row>
    <row r="2440" spans="2:6">
      <c r="B2440" s="63"/>
      <c r="C2440" s="82"/>
      <c r="D2440" s="306"/>
      <c r="E2440" s="307"/>
      <c r="F2440" s="307"/>
    </row>
    <row r="2441" spans="2:6">
      <c r="B2441" s="63"/>
      <c r="C2441" s="82"/>
      <c r="D2441" s="306"/>
      <c r="E2441" s="307"/>
      <c r="F2441" s="307"/>
    </row>
    <row r="2442" spans="2:6">
      <c r="B2442" s="63"/>
      <c r="C2442" s="82"/>
      <c r="D2442" s="306"/>
      <c r="E2442" s="307"/>
      <c r="F2442" s="307"/>
    </row>
    <row r="2443" spans="2:6">
      <c r="B2443" s="63"/>
      <c r="C2443" s="82"/>
      <c r="D2443" s="306"/>
      <c r="E2443" s="307"/>
      <c r="F2443" s="307"/>
    </row>
    <row r="2444" spans="2:6">
      <c r="B2444" s="63"/>
      <c r="C2444" s="82"/>
      <c r="D2444" s="306"/>
      <c r="E2444" s="307"/>
      <c r="F2444" s="307"/>
    </row>
    <row r="2445" spans="2:6">
      <c r="B2445" s="63"/>
      <c r="C2445" s="82"/>
      <c r="D2445" s="306"/>
      <c r="E2445" s="307"/>
      <c r="F2445" s="307"/>
    </row>
    <row r="2446" spans="2:6">
      <c r="B2446" s="63"/>
      <c r="C2446" s="82"/>
      <c r="D2446" s="306"/>
      <c r="E2446" s="307"/>
      <c r="F2446" s="307"/>
    </row>
    <row r="2447" spans="2:6">
      <c r="B2447" s="63"/>
      <c r="C2447" s="82"/>
      <c r="D2447" s="306"/>
      <c r="E2447" s="307"/>
      <c r="F2447" s="307"/>
    </row>
    <row r="2448" spans="2:6">
      <c r="B2448" s="63"/>
      <c r="C2448" s="82"/>
      <c r="D2448" s="306"/>
      <c r="E2448" s="307"/>
      <c r="F2448" s="307"/>
    </row>
    <row r="2449" spans="2:6">
      <c r="B2449" s="63"/>
      <c r="C2449" s="82"/>
      <c r="D2449" s="306"/>
      <c r="E2449" s="307"/>
      <c r="F2449" s="307"/>
    </row>
    <row r="2450" spans="2:6">
      <c r="B2450" s="63"/>
      <c r="C2450" s="82"/>
      <c r="D2450" s="306"/>
      <c r="E2450" s="307"/>
      <c r="F2450" s="307"/>
    </row>
    <row r="2451" spans="2:6">
      <c r="B2451" s="63"/>
      <c r="C2451" s="82"/>
      <c r="D2451" s="306"/>
      <c r="E2451" s="307"/>
      <c r="F2451" s="307"/>
    </row>
    <row r="2452" spans="2:6">
      <c r="B2452" s="63"/>
      <c r="C2452" s="82"/>
      <c r="D2452" s="306"/>
      <c r="E2452" s="307"/>
      <c r="F2452" s="307"/>
    </row>
    <row r="2453" spans="2:6">
      <c r="B2453" s="63"/>
      <c r="C2453" s="82"/>
      <c r="D2453" s="306"/>
      <c r="E2453" s="307"/>
      <c r="F2453" s="307"/>
    </row>
    <row r="2454" spans="2:6">
      <c r="B2454" s="63"/>
      <c r="C2454" s="82"/>
      <c r="D2454" s="306"/>
      <c r="E2454" s="307"/>
      <c r="F2454" s="307"/>
    </row>
    <row r="2455" spans="2:6">
      <c r="B2455" s="63"/>
      <c r="C2455" s="82"/>
      <c r="D2455" s="306"/>
      <c r="E2455" s="307"/>
      <c r="F2455" s="307"/>
    </row>
    <row r="2456" spans="2:6">
      <c r="B2456" s="63"/>
      <c r="C2456" s="82"/>
      <c r="D2456" s="306"/>
      <c r="E2456" s="307"/>
      <c r="F2456" s="307"/>
    </row>
    <row r="2457" spans="2:6">
      <c r="B2457" s="63"/>
      <c r="C2457" s="82"/>
      <c r="D2457" s="306"/>
      <c r="E2457" s="307"/>
      <c r="F2457" s="307"/>
    </row>
    <row r="2458" spans="2:6">
      <c r="B2458" s="63"/>
      <c r="C2458" s="82"/>
      <c r="D2458" s="306"/>
      <c r="E2458" s="307"/>
      <c r="F2458" s="307"/>
    </row>
    <row r="2459" spans="2:6">
      <c r="B2459" s="63"/>
      <c r="C2459" s="82"/>
      <c r="D2459" s="306"/>
      <c r="E2459" s="307"/>
      <c r="F2459" s="307"/>
    </row>
    <row r="2460" spans="2:6">
      <c r="B2460" s="63"/>
      <c r="C2460" s="82"/>
      <c r="D2460" s="306"/>
      <c r="E2460" s="307"/>
      <c r="F2460" s="307"/>
    </row>
    <row r="2461" spans="2:6">
      <c r="B2461" s="63"/>
      <c r="C2461" s="82"/>
      <c r="D2461" s="306"/>
      <c r="E2461" s="307"/>
      <c r="F2461" s="307"/>
    </row>
    <row r="2462" spans="2:6">
      <c r="B2462" s="63"/>
      <c r="C2462" s="82"/>
      <c r="D2462" s="306"/>
      <c r="E2462" s="307"/>
      <c r="F2462" s="307"/>
    </row>
    <row r="2463" spans="2:6">
      <c r="B2463" s="63"/>
      <c r="C2463" s="82"/>
      <c r="D2463" s="306"/>
      <c r="E2463" s="307"/>
      <c r="F2463" s="307"/>
    </row>
    <row r="2464" spans="2:6">
      <c r="B2464" s="63"/>
      <c r="C2464" s="82"/>
      <c r="D2464" s="306"/>
      <c r="E2464" s="307"/>
      <c r="F2464" s="307"/>
    </row>
    <row r="2465" spans="2:6">
      <c r="B2465" s="63"/>
      <c r="C2465" s="82"/>
      <c r="D2465" s="306"/>
      <c r="E2465" s="307"/>
      <c r="F2465" s="307"/>
    </row>
    <row r="2466" spans="2:6">
      <c r="B2466" s="63"/>
      <c r="C2466" s="82"/>
      <c r="D2466" s="306"/>
      <c r="E2466" s="307"/>
      <c r="F2466" s="307"/>
    </row>
    <row r="2467" spans="2:6">
      <c r="B2467" s="63"/>
      <c r="C2467" s="82"/>
      <c r="D2467" s="306"/>
      <c r="E2467" s="307"/>
      <c r="F2467" s="307"/>
    </row>
    <row r="2468" spans="2:6">
      <c r="B2468" s="63"/>
      <c r="C2468" s="82"/>
      <c r="D2468" s="306"/>
      <c r="E2468" s="307"/>
      <c r="F2468" s="307"/>
    </row>
    <row r="2469" spans="2:6">
      <c r="B2469" s="63"/>
      <c r="C2469" s="82"/>
      <c r="D2469" s="306"/>
      <c r="E2469" s="307"/>
      <c r="F2469" s="307"/>
    </row>
    <row r="2470" spans="2:6">
      <c r="B2470" s="63"/>
      <c r="C2470" s="82"/>
      <c r="D2470" s="306"/>
      <c r="E2470" s="307"/>
      <c r="F2470" s="307"/>
    </row>
    <row r="2471" spans="2:6">
      <c r="B2471" s="63"/>
      <c r="C2471" s="82"/>
      <c r="D2471" s="306"/>
      <c r="E2471" s="307"/>
      <c r="F2471" s="307"/>
    </row>
    <row r="2472" spans="2:6">
      <c r="B2472" s="63"/>
      <c r="C2472" s="82"/>
      <c r="D2472" s="306"/>
      <c r="E2472" s="307"/>
      <c r="F2472" s="307"/>
    </row>
    <row r="2473" spans="2:6">
      <c r="B2473" s="63"/>
      <c r="C2473" s="82"/>
      <c r="D2473" s="306"/>
      <c r="E2473" s="307"/>
      <c r="F2473" s="307"/>
    </row>
    <row r="2474" spans="2:6">
      <c r="B2474" s="63"/>
      <c r="C2474" s="82"/>
      <c r="D2474" s="306"/>
      <c r="E2474" s="307"/>
      <c r="F2474" s="307"/>
    </row>
    <row r="2475" spans="2:6">
      <c r="B2475" s="63"/>
      <c r="C2475" s="82"/>
      <c r="D2475" s="306"/>
      <c r="E2475" s="307"/>
      <c r="F2475" s="307"/>
    </row>
    <row r="2476" spans="2:6">
      <c r="B2476" s="63"/>
      <c r="C2476" s="82"/>
      <c r="D2476" s="306"/>
      <c r="E2476" s="307"/>
      <c r="F2476" s="307"/>
    </row>
    <row r="2477" spans="2:6">
      <c r="B2477" s="63"/>
      <c r="C2477" s="82"/>
      <c r="D2477" s="306"/>
      <c r="E2477" s="307"/>
      <c r="F2477" s="307"/>
    </row>
    <row r="2478" spans="2:6">
      <c r="B2478" s="63"/>
      <c r="C2478" s="82"/>
      <c r="D2478" s="306"/>
      <c r="E2478" s="307"/>
      <c r="F2478" s="307"/>
    </row>
    <row r="2479" spans="2:6">
      <c r="B2479" s="63"/>
      <c r="C2479" s="82"/>
      <c r="D2479" s="306"/>
      <c r="E2479" s="307"/>
      <c r="F2479" s="307"/>
    </row>
    <row r="2480" spans="2:6">
      <c r="B2480" s="63"/>
      <c r="C2480" s="82"/>
      <c r="D2480" s="306"/>
      <c r="E2480" s="307"/>
      <c r="F2480" s="307"/>
    </row>
    <row r="2481" spans="2:6">
      <c r="B2481" s="63"/>
      <c r="C2481" s="82"/>
      <c r="D2481" s="306"/>
      <c r="E2481" s="307"/>
      <c r="F2481" s="307"/>
    </row>
    <row r="2482" spans="2:6">
      <c r="B2482" s="63"/>
      <c r="C2482" s="82"/>
      <c r="D2482" s="306"/>
      <c r="E2482" s="307"/>
      <c r="F2482" s="307"/>
    </row>
    <row r="2483" spans="2:6">
      <c r="B2483" s="63"/>
      <c r="C2483" s="82"/>
      <c r="D2483" s="306"/>
      <c r="E2483" s="307"/>
      <c r="F2483" s="307"/>
    </row>
    <row r="2484" spans="2:6">
      <c r="B2484" s="63"/>
      <c r="C2484" s="82"/>
      <c r="D2484" s="306"/>
      <c r="E2484" s="307"/>
      <c r="F2484" s="307"/>
    </row>
    <row r="2485" spans="2:6">
      <c r="B2485" s="63"/>
      <c r="C2485" s="82"/>
      <c r="D2485" s="306"/>
      <c r="E2485" s="307"/>
      <c r="F2485" s="307"/>
    </row>
    <row r="2486" spans="2:6">
      <c r="B2486" s="63"/>
      <c r="C2486" s="82"/>
      <c r="D2486" s="306"/>
      <c r="E2486" s="307"/>
      <c r="F2486" s="307"/>
    </row>
    <row r="2487" spans="2:6">
      <c r="B2487" s="63"/>
      <c r="C2487" s="82"/>
      <c r="D2487" s="306"/>
      <c r="E2487" s="307"/>
      <c r="F2487" s="307"/>
    </row>
    <row r="2488" spans="2:6">
      <c r="B2488" s="63"/>
      <c r="C2488" s="82"/>
      <c r="D2488" s="306"/>
      <c r="E2488" s="307"/>
      <c r="F2488" s="307"/>
    </row>
    <row r="2489" spans="2:6">
      <c r="B2489" s="63"/>
      <c r="C2489" s="82"/>
      <c r="D2489" s="306"/>
      <c r="E2489" s="307"/>
      <c r="F2489" s="307"/>
    </row>
    <row r="2490" spans="2:6">
      <c r="B2490" s="63"/>
      <c r="C2490" s="82"/>
      <c r="D2490" s="306"/>
      <c r="E2490" s="307"/>
      <c r="F2490" s="307"/>
    </row>
    <row r="2491" spans="2:6">
      <c r="B2491" s="63"/>
      <c r="C2491" s="82"/>
      <c r="D2491" s="306"/>
      <c r="E2491" s="307"/>
      <c r="F2491" s="307"/>
    </row>
    <row r="2492" spans="2:6">
      <c r="B2492" s="63"/>
      <c r="C2492" s="82"/>
      <c r="D2492" s="306"/>
      <c r="E2492" s="307"/>
      <c r="F2492" s="307"/>
    </row>
    <row r="2493" spans="2:6">
      <c r="B2493" s="63"/>
      <c r="C2493" s="82"/>
      <c r="D2493" s="306"/>
      <c r="E2493" s="307"/>
      <c r="F2493" s="307"/>
    </row>
    <row r="2494" spans="2:6">
      <c r="B2494" s="63"/>
      <c r="C2494" s="82"/>
      <c r="D2494" s="306"/>
      <c r="E2494" s="307"/>
      <c r="F2494" s="307"/>
    </row>
    <row r="2495" spans="2:6">
      <c r="B2495" s="63"/>
      <c r="C2495" s="82"/>
      <c r="D2495" s="306"/>
      <c r="E2495" s="307"/>
      <c r="F2495" s="307"/>
    </row>
    <row r="2496" spans="2:6">
      <c r="B2496" s="63"/>
      <c r="C2496" s="82"/>
      <c r="D2496" s="306"/>
      <c r="E2496" s="307"/>
      <c r="F2496" s="307"/>
    </row>
    <row r="2497" spans="2:6">
      <c r="B2497" s="63"/>
      <c r="C2497" s="82"/>
      <c r="D2497" s="306"/>
      <c r="E2497" s="307"/>
      <c r="F2497" s="307"/>
    </row>
    <row r="2498" spans="2:6">
      <c r="B2498" s="63"/>
      <c r="C2498" s="82"/>
      <c r="D2498" s="306"/>
      <c r="E2498" s="307"/>
      <c r="F2498" s="307"/>
    </row>
    <row r="2499" spans="2:6">
      <c r="B2499" s="63"/>
      <c r="C2499" s="82"/>
      <c r="D2499" s="306"/>
      <c r="E2499" s="307"/>
      <c r="F2499" s="307"/>
    </row>
    <row r="2500" spans="2:6">
      <c r="B2500" s="63"/>
      <c r="C2500" s="82"/>
      <c r="D2500" s="306"/>
      <c r="E2500" s="307"/>
      <c r="F2500" s="307"/>
    </row>
    <row r="2501" spans="2:6">
      <c r="B2501" s="63"/>
      <c r="C2501" s="82"/>
      <c r="D2501" s="306"/>
      <c r="E2501" s="307"/>
      <c r="F2501" s="307"/>
    </row>
    <row r="2502" spans="2:6">
      <c r="B2502" s="63"/>
      <c r="C2502" s="82"/>
      <c r="D2502" s="306"/>
      <c r="E2502" s="307"/>
      <c r="F2502" s="307"/>
    </row>
    <row r="2503" spans="2:6">
      <c r="B2503" s="63"/>
      <c r="C2503" s="82"/>
      <c r="D2503" s="306"/>
      <c r="E2503" s="307"/>
      <c r="F2503" s="307"/>
    </row>
    <row r="2504" spans="2:6">
      <c r="B2504" s="63"/>
      <c r="C2504" s="82"/>
      <c r="D2504" s="306"/>
      <c r="E2504" s="307"/>
      <c r="F2504" s="307"/>
    </row>
    <row r="2505" spans="2:6">
      <c r="B2505" s="63"/>
      <c r="C2505" s="82"/>
      <c r="D2505" s="306"/>
      <c r="E2505" s="307"/>
      <c r="F2505" s="307"/>
    </row>
    <row r="2506" spans="2:6">
      <c r="B2506" s="63"/>
      <c r="C2506" s="82"/>
      <c r="D2506" s="306"/>
      <c r="E2506" s="307"/>
      <c r="F2506" s="307"/>
    </row>
    <row r="2507" spans="2:6">
      <c r="B2507" s="63"/>
      <c r="C2507" s="82"/>
      <c r="D2507" s="306"/>
      <c r="E2507" s="307"/>
      <c r="F2507" s="307"/>
    </row>
    <row r="2508" spans="2:6">
      <c r="B2508" s="63"/>
      <c r="C2508" s="82"/>
      <c r="D2508" s="306"/>
      <c r="E2508" s="307"/>
      <c r="F2508" s="307"/>
    </row>
    <row r="2509" spans="2:6">
      <c r="B2509" s="63"/>
      <c r="C2509" s="82"/>
      <c r="D2509" s="306"/>
      <c r="E2509" s="307"/>
      <c r="F2509" s="307"/>
    </row>
    <row r="2510" spans="2:6">
      <c r="B2510" s="63"/>
      <c r="C2510" s="82"/>
      <c r="D2510" s="306"/>
      <c r="E2510" s="307"/>
      <c r="F2510" s="307"/>
    </row>
    <row r="2511" spans="2:6">
      <c r="B2511" s="63"/>
      <c r="C2511" s="82"/>
      <c r="D2511" s="306"/>
      <c r="E2511" s="307"/>
      <c r="F2511" s="307"/>
    </row>
    <row r="2512" spans="2:6">
      <c r="B2512" s="63"/>
      <c r="C2512" s="82"/>
      <c r="D2512" s="306"/>
      <c r="E2512" s="307"/>
      <c r="F2512" s="307"/>
    </row>
    <row r="2513" spans="2:6">
      <c r="B2513" s="63"/>
      <c r="C2513" s="82"/>
      <c r="D2513" s="306"/>
      <c r="E2513" s="307"/>
      <c r="F2513" s="307"/>
    </row>
    <row r="2514" spans="2:6">
      <c r="B2514" s="63"/>
      <c r="C2514" s="82"/>
      <c r="D2514" s="306"/>
      <c r="E2514" s="307"/>
      <c r="F2514" s="307"/>
    </row>
    <row r="2515" spans="2:6">
      <c r="B2515" s="63"/>
      <c r="C2515" s="82"/>
      <c r="D2515" s="306"/>
      <c r="E2515" s="307"/>
      <c r="F2515" s="307"/>
    </row>
    <row r="2516" spans="2:6">
      <c r="B2516" s="63"/>
      <c r="C2516" s="82"/>
      <c r="D2516" s="306"/>
      <c r="E2516" s="307"/>
      <c r="F2516" s="307"/>
    </row>
    <row r="2517" spans="2:6">
      <c r="B2517" s="63"/>
      <c r="C2517" s="82"/>
      <c r="D2517" s="306"/>
      <c r="E2517" s="307"/>
      <c r="F2517" s="307"/>
    </row>
    <row r="2518" spans="2:6">
      <c r="B2518" s="63"/>
      <c r="C2518" s="82"/>
      <c r="D2518" s="306"/>
      <c r="E2518" s="307"/>
      <c r="F2518" s="307"/>
    </row>
    <row r="2519" spans="2:6">
      <c r="B2519" s="63"/>
      <c r="C2519" s="82"/>
      <c r="D2519" s="306"/>
      <c r="E2519" s="307"/>
      <c r="F2519" s="307"/>
    </row>
    <row r="2520" spans="2:6">
      <c r="B2520" s="63"/>
      <c r="C2520" s="82"/>
      <c r="D2520" s="306"/>
      <c r="E2520" s="307"/>
      <c r="F2520" s="307"/>
    </row>
    <row r="2521" spans="2:6">
      <c r="B2521" s="63"/>
      <c r="C2521" s="82"/>
      <c r="D2521" s="306"/>
      <c r="E2521" s="307"/>
      <c r="F2521" s="307"/>
    </row>
    <row r="2522" spans="2:6">
      <c r="B2522" s="63"/>
      <c r="C2522" s="82"/>
      <c r="D2522" s="306"/>
      <c r="E2522" s="307"/>
      <c r="F2522" s="307"/>
    </row>
    <row r="2523" spans="2:6">
      <c r="B2523" s="63"/>
      <c r="C2523" s="82"/>
      <c r="D2523" s="306"/>
      <c r="E2523" s="307"/>
      <c r="F2523" s="307"/>
    </row>
  </sheetData>
  <mergeCells count="2">
    <mergeCell ref="A1:F1"/>
    <mergeCell ref="A2:F2"/>
  </mergeCells>
  <pageMargins left="0.74803149606299213" right="0.74803149606299213" top="0.98425196850393704" bottom="0.98425196850393704" header="0.51181102362204722" footer="0.51181102362204722"/>
  <pageSetup paperSize="9" scale="61" fitToHeight="5" orientation="portrait" r:id="rId1"/>
  <headerFooter alignWithMargins="0">
    <oddFooter>&amp;LBill No. NAM W-12&amp;RNAM W-12/&amp;P</oddFooter>
  </headerFooter>
  <rowBreaks count="4" manualBreakCount="4">
    <brk id="54" max="5" man="1"/>
    <brk id="96" max="5" man="1"/>
    <brk id="143" max="5" man="1"/>
    <brk id="200"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5:I16"/>
  <sheetViews>
    <sheetView view="pageBreakPreview" zoomScale="60" zoomScaleNormal="100" workbookViewId="0">
      <selection activeCell="K30" sqref="K30:K31"/>
    </sheetView>
  </sheetViews>
  <sheetFormatPr defaultRowHeight="15"/>
  <sheetData>
    <row r="15" spans="1:9" ht="26.25">
      <c r="D15" s="1766" t="s">
        <v>1753</v>
      </c>
    </row>
    <row r="16" spans="1:9" ht="55.5" customHeight="1">
      <c r="A16" s="3420" t="s">
        <v>1756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53"/>
  <sheetViews>
    <sheetView showGridLines="0" defaultGridColor="0" view="pageBreakPreview" topLeftCell="A130" colorId="22" zoomScaleNormal="75" zoomScaleSheetLayoutView="100" workbookViewId="0">
      <selection activeCell="H81" sqref="H81:H95"/>
    </sheetView>
  </sheetViews>
  <sheetFormatPr defaultRowHeight="12.75"/>
  <cols>
    <col min="1" max="1" width="12.7109375" style="3" customWidth="1"/>
    <col min="2" max="2" width="56.42578125" style="2" customWidth="1"/>
    <col min="3" max="3" width="7.140625" style="3" customWidth="1"/>
    <col min="4" max="4" width="10.7109375" style="308" customWidth="1"/>
    <col min="5" max="5" width="14.5703125" style="395" customWidth="1"/>
    <col min="6" max="6" width="16.7109375" style="396" customWidth="1"/>
    <col min="7" max="7" width="9.140625" style="2"/>
    <col min="8" max="8" width="14" style="2" bestFit="1" customWidth="1"/>
    <col min="9" max="9" width="9.5703125" style="2" bestFit="1" customWidth="1"/>
    <col min="10" max="255" width="9.140625" style="2"/>
    <col min="256" max="256" width="9.140625" style="2" customWidth="1"/>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9.140625" style="2"/>
    <col min="264" max="264" width="11.28515625" style="2" bestFit="1" customWidth="1"/>
    <col min="265" max="265" width="9.5703125" style="2" bestFit="1" customWidth="1"/>
    <col min="266" max="511" width="9.140625" style="2"/>
    <col min="512" max="512" width="9.140625" style="2" customWidth="1"/>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9.140625" style="2"/>
    <col min="520" max="520" width="11.28515625" style="2" bestFit="1" customWidth="1"/>
    <col min="521" max="521" width="9.5703125" style="2" bestFit="1" customWidth="1"/>
    <col min="522" max="767" width="9.140625" style="2"/>
    <col min="768" max="768" width="9.140625" style="2" customWidth="1"/>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9.140625" style="2"/>
    <col min="776" max="776" width="11.28515625" style="2" bestFit="1" customWidth="1"/>
    <col min="777" max="777" width="9.5703125" style="2" bestFit="1" customWidth="1"/>
    <col min="778" max="1023" width="9.140625" style="2"/>
    <col min="1024" max="1024" width="9.140625" style="2" customWidth="1"/>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9.140625" style="2"/>
    <col min="1032" max="1032" width="11.28515625" style="2" bestFit="1" customWidth="1"/>
    <col min="1033" max="1033" width="9.5703125" style="2" bestFit="1" customWidth="1"/>
    <col min="1034" max="1279" width="9.140625" style="2"/>
    <col min="1280" max="1280" width="9.140625" style="2" customWidth="1"/>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9.140625" style="2"/>
    <col min="1288" max="1288" width="11.28515625" style="2" bestFit="1" customWidth="1"/>
    <col min="1289" max="1289" width="9.5703125" style="2" bestFit="1" customWidth="1"/>
    <col min="1290" max="1535" width="9.140625" style="2"/>
    <col min="1536" max="1536" width="9.140625" style="2" customWidth="1"/>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9.140625" style="2"/>
    <col min="1544" max="1544" width="11.28515625" style="2" bestFit="1" customWidth="1"/>
    <col min="1545" max="1545" width="9.5703125" style="2" bestFit="1" customWidth="1"/>
    <col min="1546" max="1791" width="9.140625" style="2"/>
    <col min="1792" max="1792" width="9.140625" style="2" customWidth="1"/>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9.140625" style="2"/>
    <col min="1800" max="1800" width="11.28515625" style="2" bestFit="1" customWidth="1"/>
    <col min="1801" max="1801" width="9.5703125" style="2" bestFit="1" customWidth="1"/>
    <col min="1802" max="2047" width="9.140625" style="2"/>
    <col min="2048" max="2048" width="9.140625" style="2" customWidth="1"/>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9.140625" style="2"/>
    <col min="2056" max="2056" width="11.28515625" style="2" bestFit="1" customWidth="1"/>
    <col min="2057" max="2057" width="9.5703125" style="2" bestFit="1" customWidth="1"/>
    <col min="2058" max="2303" width="9.140625" style="2"/>
    <col min="2304" max="2304" width="9.140625" style="2" customWidth="1"/>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9.140625" style="2"/>
    <col min="2312" max="2312" width="11.28515625" style="2" bestFit="1" customWidth="1"/>
    <col min="2313" max="2313" width="9.5703125" style="2" bestFit="1" customWidth="1"/>
    <col min="2314" max="2559" width="9.140625" style="2"/>
    <col min="2560" max="2560" width="9.140625" style="2" customWidth="1"/>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9.140625" style="2"/>
    <col min="2568" max="2568" width="11.28515625" style="2" bestFit="1" customWidth="1"/>
    <col min="2569" max="2569" width="9.5703125" style="2" bestFit="1" customWidth="1"/>
    <col min="2570" max="2815" width="9.140625" style="2"/>
    <col min="2816" max="2816" width="9.140625" style="2" customWidth="1"/>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9.140625" style="2"/>
    <col min="2824" max="2824" width="11.28515625" style="2" bestFit="1" customWidth="1"/>
    <col min="2825" max="2825" width="9.5703125" style="2" bestFit="1" customWidth="1"/>
    <col min="2826" max="3071" width="9.140625" style="2"/>
    <col min="3072" max="3072" width="9.140625" style="2" customWidth="1"/>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9.140625" style="2"/>
    <col min="3080" max="3080" width="11.28515625" style="2" bestFit="1" customWidth="1"/>
    <col min="3081" max="3081" width="9.5703125" style="2" bestFit="1" customWidth="1"/>
    <col min="3082" max="3327" width="9.140625" style="2"/>
    <col min="3328" max="3328" width="9.140625" style="2" customWidth="1"/>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9.140625" style="2"/>
    <col min="3336" max="3336" width="11.28515625" style="2" bestFit="1" customWidth="1"/>
    <col min="3337" max="3337" width="9.5703125" style="2" bestFit="1" customWidth="1"/>
    <col min="3338" max="3583" width="9.140625" style="2"/>
    <col min="3584" max="3584" width="9.140625" style="2" customWidth="1"/>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9.140625" style="2"/>
    <col min="3592" max="3592" width="11.28515625" style="2" bestFit="1" customWidth="1"/>
    <col min="3593" max="3593" width="9.5703125" style="2" bestFit="1" customWidth="1"/>
    <col min="3594" max="3839" width="9.140625" style="2"/>
    <col min="3840" max="3840" width="9.140625" style="2" customWidth="1"/>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9.140625" style="2"/>
    <col min="3848" max="3848" width="11.28515625" style="2" bestFit="1" customWidth="1"/>
    <col min="3849" max="3849" width="9.5703125" style="2" bestFit="1" customWidth="1"/>
    <col min="3850" max="4095" width="9.140625" style="2"/>
    <col min="4096" max="4096" width="9.140625" style="2" customWidth="1"/>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9.140625" style="2"/>
    <col min="4104" max="4104" width="11.28515625" style="2" bestFit="1" customWidth="1"/>
    <col min="4105" max="4105" width="9.5703125" style="2" bestFit="1" customWidth="1"/>
    <col min="4106" max="4351" width="9.140625" style="2"/>
    <col min="4352" max="4352" width="9.140625" style="2" customWidth="1"/>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9.140625" style="2"/>
    <col min="4360" max="4360" width="11.28515625" style="2" bestFit="1" customWidth="1"/>
    <col min="4361" max="4361" width="9.5703125" style="2" bestFit="1" customWidth="1"/>
    <col min="4362" max="4607" width="9.140625" style="2"/>
    <col min="4608" max="4608" width="9.140625" style="2" customWidth="1"/>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9.140625" style="2"/>
    <col min="4616" max="4616" width="11.28515625" style="2" bestFit="1" customWidth="1"/>
    <col min="4617" max="4617" width="9.5703125" style="2" bestFit="1" customWidth="1"/>
    <col min="4618" max="4863" width="9.140625" style="2"/>
    <col min="4864" max="4864" width="9.140625" style="2" customWidth="1"/>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9.140625" style="2"/>
    <col min="4872" max="4872" width="11.28515625" style="2" bestFit="1" customWidth="1"/>
    <col min="4873" max="4873" width="9.5703125" style="2" bestFit="1" customWidth="1"/>
    <col min="4874" max="5119" width="9.140625" style="2"/>
    <col min="5120" max="5120" width="9.140625" style="2" customWidth="1"/>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9.140625" style="2"/>
    <col min="5128" max="5128" width="11.28515625" style="2" bestFit="1" customWidth="1"/>
    <col min="5129" max="5129" width="9.5703125" style="2" bestFit="1" customWidth="1"/>
    <col min="5130" max="5375" width="9.140625" style="2"/>
    <col min="5376" max="5376" width="9.140625" style="2" customWidth="1"/>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9.140625" style="2"/>
    <col min="5384" max="5384" width="11.28515625" style="2" bestFit="1" customWidth="1"/>
    <col min="5385" max="5385" width="9.5703125" style="2" bestFit="1" customWidth="1"/>
    <col min="5386" max="5631" width="9.140625" style="2"/>
    <col min="5632" max="5632" width="9.140625" style="2" customWidth="1"/>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9.140625" style="2"/>
    <col min="5640" max="5640" width="11.28515625" style="2" bestFit="1" customWidth="1"/>
    <col min="5641" max="5641" width="9.5703125" style="2" bestFit="1" customWidth="1"/>
    <col min="5642" max="5887" width="9.140625" style="2"/>
    <col min="5888" max="5888" width="9.140625" style="2" customWidth="1"/>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9.140625" style="2"/>
    <col min="5896" max="5896" width="11.28515625" style="2" bestFit="1" customWidth="1"/>
    <col min="5897" max="5897" width="9.5703125" style="2" bestFit="1" customWidth="1"/>
    <col min="5898" max="6143" width="9.140625" style="2"/>
    <col min="6144" max="6144" width="9.140625" style="2" customWidth="1"/>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9.140625" style="2"/>
    <col min="6152" max="6152" width="11.28515625" style="2" bestFit="1" customWidth="1"/>
    <col min="6153" max="6153" width="9.5703125" style="2" bestFit="1" customWidth="1"/>
    <col min="6154" max="6399" width="9.140625" style="2"/>
    <col min="6400" max="6400" width="9.140625" style="2" customWidth="1"/>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9.140625" style="2"/>
    <col min="6408" max="6408" width="11.28515625" style="2" bestFit="1" customWidth="1"/>
    <col min="6409" max="6409" width="9.5703125" style="2" bestFit="1" customWidth="1"/>
    <col min="6410" max="6655" width="9.140625" style="2"/>
    <col min="6656" max="6656" width="9.140625" style="2" customWidth="1"/>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9.140625" style="2"/>
    <col min="6664" max="6664" width="11.28515625" style="2" bestFit="1" customWidth="1"/>
    <col min="6665" max="6665" width="9.5703125" style="2" bestFit="1" customWidth="1"/>
    <col min="6666" max="6911" width="9.140625" style="2"/>
    <col min="6912" max="6912" width="9.140625" style="2" customWidth="1"/>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9.140625" style="2"/>
    <col min="6920" max="6920" width="11.28515625" style="2" bestFit="1" customWidth="1"/>
    <col min="6921" max="6921" width="9.5703125" style="2" bestFit="1" customWidth="1"/>
    <col min="6922" max="7167" width="9.140625" style="2"/>
    <col min="7168" max="7168" width="9.140625" style="2" customWidth="1"/>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9.140625" style="2"/>
    <col min="7176" max="7176" width="11.28515625" style="2" bestFit="1" customWidth="1"/>
    <col min="7177" max="7177" width="9.5703125" style="2" bestFit="1" customWidth="1"/>
    <col min="7178" max="7423" width="9.140625" style="2"/>
    <col min="7424" max="7424" width="9.140625" style="2" customWidth="1"/>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9.140625" style="2"/>
    <col min="7432" max="7432" width="11.28515625" style="2" bestFit="1" customWidth="1"/>
    <col min="7433" max="7433" width="9.5703125" style="2" bestFit="1" customWidth="1"/>
    <col min="7434" max="7679" width="9.140625" style="2"/>
    <col min="7680" max="7680" width="9.140625" style="2" customWidth="1"/>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9.140625" style="2"/>
    <col min="7688" max="7688" width="11.28515625" style="2" bestFit="1" customWidth="1"/>
    <col min="7689" max="7689" width="9.5703125" style="2" bestFit="1" customWidth="1"/>
    <col min="7690" max="7935" width="9.140625" style="2"/>
    <col min="7936" max="7936" width="9.140625" style="2" customWidth="1"/>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9.140625" style="2"/>
    <col min="7944" max="7944" width="11.28515625" style="2" bestFit="1" customWidth="1"/>
    <col min="7945" max="7945" width="9.5703125" style="2" bestFit="1" customWidth="1"/>
    <col min="7946" max="8191" width="9.140625" style="2"/>
    <col min="8192" max="8192" width="9.140625" style="2" customWidth="1"/>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9.140625" style="2"/>
    <col min="8200" max="8200" width="11.28515625" style="2" bestFit="1" customWidth="1"/>
    <col min="8201" max="8201" width="9.5703125" style="2" bestFit="1" customWidth="1"/>
    <col min="8202" max="8447" width="9.140625" style="2"/>
    <col min="8448" max="8448" width="9.140625" style="2" customWidth="1"/>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9.140625" style="2"/>
    <col min="8456" max="8456" width="11.28515625" style="2" bestFit="1" customWidth="1"/>
    <col min="8457" max="8457" width="9.5703125" style="2" bestFit="1" customWidth="1"/>
    <col min="8458" max="8703" width="9.140625" style="2"/>
    <col min="8704" max="8704" width="9.140625" style="2" customWidth="1"/>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9.140625" style="2"/>
    <col min="8712" max="8712" width="11.28515625" style="2" bestFit="1" customWidth="1"/>
    <col min="8713" max="8713" width="9.5703125" style="2" bestFit="1" customWidth="1"/>
    <col min="8714" max="8959" width="9.140625" style="2"/>
    <col min="8960" max="8960" width="9.140625" style="2" customWidth="1"/>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9.140625" style="2"/>
    <col min="8968" max="8968" width="11.28515625" style="2" bestFit="1" customWidth="1"/>
    <col min="8969" max="8969" width="9.5703125" style="2" bestFit="1" customWidth="1"/>
    <col min="8970" max="9215" width="9.140625" style="2"/>
    <col min="9216" max="9216" width="9.140625" style="2" customWidth="1"/>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9.140625" style="2"/>
    <col min="9224" max="9224" width="11.28515625" style="2" bestFit="1" customWidth="1"/>
    <col min="9225" max="9225" width="9.5703125" style="2" bestFit="1" customWidth="1"/>
    <col min="9226" max="9471" width="9.140625" style="2"/>
    <col min="9472" max="9472" width="9.140625" style="2" customWidth="1"/>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9.140625" style="2"/>
    <col min="9480" max="9480" width="11.28515625" style="2" bestFit="1" customWidth="1"/>
    <col min="9481" max="9481" width="9.5703125" style="2" bestFit="1" customWidth="1"/>
    <col min="9482" max="9727" width="9.140625" style="2"/>
    <col min="9728" max="9728" width="9.140625" style="2" customWidth="1"/>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9.140625" style="2"/>
    <col min="9736" max="9736" width="11.28515625" style="2" bestFit="1" customWidth="1"/>
    <col min="9737" max="9737" width="9.5703125" style="2" bestFit="1" customWidth="1"/>
    <col min="9738" max="9983" width="9.140625" style="2"/>
    <col min="9984" max="9984" width="9.140625" style="2" customWidth="1"/>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9.140625" style="2"/>
    <col min="9992" max="9992" width="11.28515625" style="2" bestFit="1" customWidth="1"/>
    <col min="9993" max="9993" width="9.5703125" style="2" bestFit="1" customWidth="1"/>
    <col min="9994" max="10239" width="9.140625" style="2"/>
    <col min="10240" max="10240" width="9.140625" style="2" customWidth="1"/>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9.140625" style="2"/>
    <col min="10248" max="10248" width="11.28515625" style="2" bestFit="1" customWidth="1"/>
    <col min="10249" max="10249" width="9.5703125" style="2" bestFit="1" customWidth="1"/>
    <col min="10250" max="10495" width="9.140625" style="2"/>
    <col min="10496" max="10496" width="9.140625" style="2" customWidth="1"/>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9.140625" style="2"/>
    <col min="10504" max="10504" width="11.28515625" style="2" bestFit="1" customWidth="1"/>
    <col min="10505" max="10505" width="9.5703125" style="2" bestFit="1" customWidth="1"/>
    <col min="10506" max="10751" width="9.140625" style="2"/>
    <col min="10752" max="10752" width="9.140625" style="2" customWidth="1"/>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9.140625" style="2"/>
    <col min="10760" max="10760" width="11.28515625" style="2" bestFit="1" customWidth="1"/>
    <col min="10761" max="10761" width="9.5703125" style="2" bestFit="1" customWidth="1"/>
    <col min="10762" max="11007" width="9.140625" style="2"/>
    <col min="11008" max="11008" width="9.140625" style="2" customWidth="1"/>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9.140625" style="2"/>
    <col min="11016" max="11016" width="11.28515625" style="2" bestFit="1" customWidth="1"/>
    <col min="11017" max="11017" width="9.5703125" style="2" bestFit="1" customWidth="1"/>
    <col min="11018" max="11263" width="9.140625" style="2"/>
    <col min="11264" max="11264" width="9.140625" style="2" customWidth="1"/>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9.140625" style="2"/>
    <col min="11272" max="11272" width="11.28515625" style="2" bestFit="1" customWidth="1"/>
    <col min="11273" max="11273" width="9.5703125" style="2" bestFit="1" customWidth="1"/>
    <col min="11274" max="11519" width="9.140625" style="2"/>
    <col min="11520" max="11520" width="9.140625" style="2" customWidth="1"/>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9.140625" style="2"/>
    <col min="11528" max="11528" width="11.28515625" style="2" bestFit="1" customWidth="1"/>
    <col min="11529" max="11529" width="9.5703125" style="2" bestFit="1" customWidth="1"/>
    <col min="11530" max="11775" width="9.140625" style="2"/>
    <col min="11776" max="11776" width="9.140625" style="2" customWidth="1"/>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9.140625" style="2"/>
    <col min="11784" max="11784" width="11.28515625" style="2" bestFit="1" customWidth="1"/>
    <col min="11785" max="11785" width="9.5703125" style="2" bestFit="1" customWidth="1"/>
    <col min="11786" max="12031" width="9.140625" style="2"/>
    <col min="12032" max="12032" width="9.140625" style="2" customWidth="1"/>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9.140625" style="2"/>
    <col min="12040" max="12040" width="11.28515625" style="2" bestFit="1" customWidth="1"/>
    <col min="12041" max="12041" width="9.5703125" style="2" bestFit="1" customWidth="1"/>
    <col min="12042" max="12287" width="9.140625" style="2"/>
    <col min="12288" max="12288" width="9.140625" style="2" customWidth="1"/>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9.140625" style="2"/>
    <col min="12296" max="12296" width="11.28515625" style="2" bestFit="1" customWidth="1"/>
    <col min="12297" max="12297" width="9.5703125" style="2" bestFit="1" customWidth="1"/>
    <col min="12298" max="12543" width="9.140625" style="2"/>
    <col min="12544" max="12544" width="9.140625" style="2" customWidth="1"/>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9.140625" style="2"/>
    <col min="12552" max="12552" width="11.28515625" style="2" bestFit="1" customWidth="1"/>
    <col min="12553" max="12553" width="9.5703125" style="2" bestFit="1" customWidth="1"/>
    <col min="12554" max="12799" width="9.140625" style="2"/>
    <col min="12800" max="12800" width="9.140625" style="2" customWidth="1"/>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9.140625" style="2"/>
    <col min="12808" max="12808" width="11.28515625" style="2" bestFit="1" customWidth="1"/>
    <col min="12809" max="12809" width="9.5703125" style="2" bestFit="1" customWidth="1"/>
    <col min="12810" max="13055" width="9.140625" style="2"/>
    <col min="13056" max="13056" width="9.140625" style="2" customWidth="1"/>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9.140625" style="2"/>
    <col min="13064" max="13064" width="11.28515625" style="2" bestFit="1" customWidth="1"/>
    <col min="13065" max="13065" width="9.5703125" style="2" bestFit="1" customWidth="1"/>
    <col min="13066" max="13311" width="9.140625" style="2"/>
    <col min="13312" max="13312" width="9.140625" style="2" customWidth="1"/>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9.140625" style="2"/>
    <col min="13320" max="13320" width="11.28515625" style="2" bestFit="1" customWidth="1"/>
    <col min="13321" max="13321" width="9.5703125" style="2" bestFit="1" customWidth="1"/>
    <col min="13322" max="13567" width="9.140625" style="2"/>
    <col min="13568" max="13568" width="9.140625" style="2" customWidth="1"/>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9.140625" style="2"/>
    <col min="13576" max="13576" width="11.28515625" style="2" bestFit="1" customWidth="1"/>
    <col min="13577" max="13577" width="9.5703125" style="2" bestFit="1" customWidth="1"/>
    <col min="13578" max="13823" width="9.140625" style="2"/>
    <col min="13824" max="13824" width="9.140625" style="2" customWidth="1"/>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9.140625" style="2"/>
    <col min="13832" max="13832" width="11.28515625" style="2" bestFit="1" customWidth="1"/>
    <col min="13833" max="13833" width="9.5703125" style="2" bestFit="1" customWidth="1"/>
    <col min="13834" max="14079" width="9.140625" style="2"/>
    <col min="14080" max="14080" width="9.140625" style="2" customWidth="1"/>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9.140625" style="2"/>
    <col min="14088" max="14088" width="11.28515625" style="2" bestFit="1" customWidth="1"/>
    <col min="14089" max="14089" width="9.5703125" style="2" bestFit="1" customWidth="1"/>
    <col min="14090" max="14335" width="9.140625" style="2"/>
    <col min="14336" max="14336" width="9.140625" style="2" customWidth="1"/>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9.140625" style="2"/>
    <col min="14344" max="14344" width="11.28515625" style="2" bestFit="1" customWidth="1"/>
    <col min="14345" max="14345" width="9.5703125" style="2" bestFit="1" customWidth="1"/>
    <col min="14346" max="14591" width="9.140625" style="2"/>
    <col min="14592" max="14592" width="9.140625" style="2" customWidth="1"/>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9.140625" style="2"/>
    <col min="14600" max="14600" width="11.28515625" style="2" bestFit="1" customWidth="1"/>
    <col min="14601" max="14601" width="9.5703125" style="2" bestFit="1" customWidth="1"/>
    <col min="14602" max="14847" width="9.140625" style="2"/>
    <col min="14848" max="14848" width="9.140625" style="2" customWidth="1"/>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9.140625" style="2"/>
    <col min="14856" max="14856" width="11.28515625" style="2" bestFit="1" customWidth="1"/>
    <col min="14857" max="14857" width="9.5703125" style="2" bestFit="1" customWidth="1"/>
    <col min="14858" max="15103" width="9.140625" style="2"/>
    <col min="15104" max="15104" width="9.140625" style="2" customWidth="1"/>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9.140625" style="2"/>
    <col min="15112" max="15112" width="11.28515625" style="2" bestFit="1" customWidth="1"/>
    <col min="15113" max="15113" width="9.5703125" style="2" bestFit="1" customWidth="1"/>
    <col min="15114" max="15359" width="9.140625" style="2"/>
    <col min="15360" max="15360" width="9.140625" style="2" customWidth="1"/>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9.140625" style="2"/>
    <col min="15368" max="15368" width="11.28515625" style="2" bestFit="1" customWidth="1"/>
    <col min="15369" max="15369" width="9.5703125" style="2" bestFit="1" customWidth="1"/>
    <col min="15370" max="15615" width="9.140625" style="2"/>
    <col min="15616" max="15616" width="9.140625" style="2" customWidth="1"/>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9.140625" style="2"/>
    <col min="15624" max="15624" width="11.28515625" style="2" bestFit="1" customWidth="1"/>
    <col min="15625" max="15625" width="9.5703125" style="2" bestFit="1" customWidth="1"/>
    <col min="15626" max="15871" width="9.140625" style="2"/>
    <col min="15872" max="15872" width="9.140625" style="2" customWidth="1"/>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9.140625" style="2"/>
    <col min="15880" max="15880" width="11.28515625" style="2" bestFit="1" customWidth="1"/>
    <col min="15881" max="15881" width="9.5703125" style="2" bestFit="1" customWidth="1"/>
    <col min="15882" max="16127" width="9.140625" style="2"/>
    <col min="16128" max="16128" width="9.140625" style="2" customWidth="1"/>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9.140625" style="2"/>
    <col min="16136" max="16136" width="11.28515625" style="2" bestFit="1" customWidth="1"/>
    <col min="16137" max="16137" width="9.5703125" style="2" bestFit="1" customWidth="1"/>
    <col min="16138"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3455" t="s">
        <v>2531</v>
      </c>
      <c r="B2" s="3455"/>
      <c r="C2" s="3455"/>
      <c r="D2" s="3455"/>
      <c r="E2" s="3455"/>
      <c r="F2" s="3455"/>
      <c r="G2" s="3455"/>
    </row>
    <row r="3" spans="1:7" ht="20.100000000000001" customHeight="1">
      <c r="A3" s="2441" t="s">
        <v>1721</v>
      </c>
      <c r="B3" s="57"/>
      <c r="C3" s="87"/>
      <c r="D3" s="87"/>
      <c r="E3" s="327"/>
      <c r="F3" s="328"/>
    </row>
    <row r="4" spans="1:7" ht="20.100000000000001" customHeight="1">
      <c r="A4" s="5" t="s">
        <v>351</v>
      </c>
      <c r="B4" s="57"/>
      <c r="C4" s="87"/>
      <c r="D4" s="209"/>
      <c r="E4" s="327"/>
      <c r="F4" s="329"/>
    </row>
    <row r="5" spans="1:7" ht="13.15" customHeight="1">
      <c r="A5" s="87"/>
      <c r="B5" s="57"/>
      <c r="C5" s="87"/>
      <c r="D5" s="209"/>
      <c r="E5" s="327"/>
      <c r="F5" s="329"/>
    </row>
    <row r="6" spans="1:7">
      <c r="A6" s="12" t="s">
        <v>1</v>
      </c>
      <c r="B6" s="12" t="s">
        <v>2</v>
      </c>
      <c r="C6" s="12" t="s">
        <v>3</v>
      </c>
      <c r="D6" s="13" t="s">
        <v>4</v>
      </c>
      <c r="E6" s="330" t="s">
        <v>5</v>
      </c>
      <c r="F6" s="330" t="s">
        <v>6</v>
      </c>
    </row>
    <row r="7" spans="1:7">
      <c r="A7" s="158"/>
      <c r="B7" s="159"/>
      <c r="C7" s="158"/>
      <c r="D7" s="160"/>
      <c r="E7" s="331" t="s">
        <v>160</v>
      </c>
      <c r="F7" s="331" t="s">
        <v>160</v>
      </c>
    </row>
    <row r="8" spans="1:7">
      <c r="A8" s="154"/>
      <c r="B8" s="161"/>
      <c r="C8" s="332"/>
      <c r="D8" s="333"/>
      <c r="E8" s="334"/>
      <c r="F8" s="335"/>
    </row>
    <row r="9" spans="1:7">
      <c r="A9" s="154"/>
      <c r="B9" s="163" t="s">
        <v>161</v>
      </c>
      <c r="C9" s="155"/>
      <c r="D9" s="336"/>
      <c r="E9" s="337"/>
      <c r="F9" s="335"/>
    </row>
    <row r="10" spans="1:7" ht="13.15" customHeight="1">
      <c r="A10" s="154"/>
      <c r="B10" s="164"/>
      <c r="C10" s="155"/>
      <c r="D10" s="336"/>
      <c r="E10" s="337"/>
      <c r="F10" s="335"/>
    </row>
    <row r="11" spans="1:7" ht="51">
      <c r="A11" s="154"/>
      <c r="B11" s="338" t="s">
        <v>2675</v>
      </c>
      <c r="C11" s="155"/>
      <c r="D11" s="339"/>
      <c r="E11" s="337"/>
      <c r="F11" s="335"/>
    </row>
    <row r="12" spans="1:7">
      <c r="A12" s="154"/>
      <c r="B12" s="165"/>
      <c r="C12" s="155"/>
      <c r="D12" s="339"/>
      <c r="E12" s="337"/>
      <c r="F12" s="335"/>
    </row>
    <row r="13" spans="1:7">
      <c r="A13" s="340"/>
      <c r="B13" s="175" t="s">
        <v>166</v>
      </c>
      <c r="C13" s="189"/>
      <c r="D13" s="341"/>
      <c r="E13" s="342"/>
      <c r="F13" s="342"/>
    </row>
    <row r="14" spans="1:7">
      <c r="A14" s="340"/>
      <c r="B14" s="189"/>
      <c r="C14" s="189"/>
      <c r="D14" s="341"/>
      <c r="E14" s="342"/>
      <c r="F14" s="342"/>
    </row>
    <row r="15" spans="1:7">
      <c r="A15" s="340"/>
      <c r="B15" s="175" t="s">
        <v>277</v>
      </c>
      <c r="C15" s="189"/>
      <c r="D15" s="343"/>
      <c r="E15" s="342"/>
      <c r="F15" s="342"/>
    </row>
    <row r="16" spans="1:7">
      <c r="A16" s="340"/>
      <c r="B16" s="175"/>
      <c r="C16" s="189"/>
      <c r="D16" s="343"/>
      <c r="E16" s="342"/>
      <c r="F16" s="342"/>
    </row>
    <row r="17" spans="1:7">
      <c r="A17" s="340"/>
      <c r="B17" s="188" t="s">
        <v>278</v>
      </c>
      <c r="C17" s="189"/>
      <c r="D17" s="343"/>
      <c r="E17" s="342"/>
      <c r="F17" s="342"/>
    </row>
    <row r="18" spans="1:7">
      <c r="A18" s="340"/>
      <c r="B18" s="188"/>
      <c r="C18" s="189"/>
      <c r="D18" s="343"/>
      <c r="E18" s="342"/>
      <c r="F18" s="342"/>
    </row>
    <row r="19" spans="1:7" ht="45" customHeight="1">
      <c r="A19" s="340"/>
      <c r="B19" s="184" t="s">
        <v>352</v>
      </c>
      <c r="C19" s="189"/>
      <c r="D19" s="343"/>
      <c r="E19" s="342"/>
      <c r="F19" s="342"/>
    </row>
    <row r="20" spans="1:7">
      <c r="A20" s="340"/>
      <c r="B20" s="189"/>
      <c r="C20" s="174"/>
      <c r="D20" s="176"/>
      <c r="E20" s="344"/>
      <c r="F20" s="342"/>
    </row>
    <row r="21" spans="1:7">
      <c r="A21" s="340" t="s">
        <v>280</v>
      </c>
      <c r="B21" s="187" t="s">
        <v>353</v>
      </c>
      <c r="C21" s="174" t="s">
        <v>88</v>
      </c>
      <c r="D21" s="177">
        <f>MROUND((350)/3,10)</f>
        <v>120</v>
      </c>
      <c r="E21" s="325"/>
      <c r="F21" s="342">
        <f>D21*E21</f>
        <v>0</v>
      </c>
      <c r="G21" s="63"/>
    </row>
    <row r="22" spans="1:7">
      <c r="A22" s="340"/>
      <c r="B22" s="187"/>
      <c r="C22" s="174"/>
      <c r="D22" s="176"/>
      <c r="E22" s="344"/>
      <c r="F22" s="342"/>
      <c r="G22" s="63"/>
    </row>
    <row r="23" spans="1:7">
      <c r="A23" s="340"/>
      <c r="B23" s="188" t="s">
        <v>282</v>
      </c>
      <c r="C23" s="174"/>
      <c r="D23" s="176"/>
      <c r="E23" s="344"/>
      <c r="F23" s="342"/>
      <c r="G23" s="63"/>
    </row>
    <row r="24" spans="1:7">
      <c r="A24" s="340"/>
      <c r="B24" s="188"/>
      <c r="C24" s="174"/>
      <c r="D24" s="176"/>
      <c r="E24" s="344"/>
      <c r="F24" s="342"/>
      <c r="G24" s="63"/>
    </row>
    <row r="25" spans="1:7" ht="25.5">
      <c r="A25" s="340"/>
      <c r="B25" s="184" t="s">
        <v>283</v>
      </c>
      <c r="C25" s="174"/>
      <c r="D25" s="176"/>
      <c r="E25" s="344"/>
      <c r="F25" s="342"/>
      <c r="G25" s="63"/>
    </row>
    <row r="26" spans="1:7">
      <c r="A26" s="340"/>
      <c r="B26" s="189"/>
      <c r="C26" s="174"/>
      <c r="D26" s="176"/>
      <c r="E26" s="344"/>
      <c r="F26" s="342"/>
      <c r="G26" s="63"/>
    </row>
    <row r="27" spans="1:7">
      <c r="A27" s="340" t="s">
        <v>354</v>
      </c>
      <c r="B27" s="187" t="s">
        <v>353</v>
      </c>
      <c r="C27" s="174" t="s">
        <v>88</v>
      </c>
      <c r="D27" s="177">
        <f>0.2*D21</f>
        <v>24</v>
      </c>
      <c r="E27" s="325"/>
      <c r="F27" s="342">
        <f>D27*E27</f>
        <v>0</v>
      </c>
      <c r="G27" s="63"/>
    </row>
    <row r="28" spans="1:7">
      <c r="A28" s="340"/>
      <c r="B28" s="178"/>
      <c r="C28" s="174"/>
      <c r="D28" s="176"/>
      <c r="E28" s="344"/>
      <c r="F28" s="342"/>
      <c r="G28" s="63"/>
    </row>
    <row r="29" spans="1:7">
      <c r="A29" s="340"/>
      <c r="B29" s="178" t="s">
        <v>284</v>
      </c>
      <c r="C29" s="174"/>
      <c r="D29" s="176"/>
      <c r="E29" s="344"/>
      <c r="F29" s="342"/>
      <c r="G29" s="63"/>
    </row>
    <row r="30" spans="1:7">
      <c r="A30" s="340"/>
      <c r="B30" s="187"/>
      <c r="C30" s="174"/>
      <c r="D30" s="176"/>
      <c r="E30" s="344"/>
      <c r="F30" s="342"/>
      <c r="G30" s="63"/>
    </row>
    <row r="31" spans="1:7">
      <c r="A31" s="340"/>
      <c r="B31" s="345" t="s">
        <v>285</v>
      </c>
      <c r="C31" s="174"/>
      <c r="D31" s="176"/>
      <c r="E31" s="344"/>
      <c r="F31" s="342"/>
      <c r="G31" s="63"/>
    </row>
    <row r="32" spans="1:7">
      <c r="A32" s="340"/>
      <c r="B32" s="345"/>
      <c r="C32" s="174"/>
      <c r="D32" s="176"/>
      <c r="E32" s="344"/>
      <c r="F32" s="342"/>
      <c r="G32" s="63"/>
    </row>
    <row r="33" spans="1:7">
      <c r="A33" s="340"/>
      <c r="B33" s="199" t="s">
        <v>286</v>
      </c>
      <c r="C33" s="174"/>
      <c r="D33" s="176"/>
      <c r="E33" s="344"/>
      <c r="F33" s="342"/>
      <c r="G33" s="63"/>
    </row>
    <row r="34" spans="1:7">
      <c r="A34" s="340"/>
      <c r="B34" s="187"/>
      <c r="C34" s="174"/>
      <c r="D34" s="176"/>
      <c r="E34" s="344"/>
      <c r="F34" s="342"/>
      <c r="G34" s="63"/>
    </row>
    <row r="35" spans="1:7" ht="25.5">
      <c r="A35" s="346" t="s">
        <v>287</v>
      </c>
      <c r="B35" s="187" t="s">
        <v>355</v>
      </c>
      <c r="C35" s="174" t="s">
        <v>96</v>
      </c>
      <c r="D35" s="177">
        <f>D21/1</f>
        <v>120</v>
      </c>
      <c r="E35" s="325"/>
      <c r="F35" s="342">
        <f>D35*E35</f>
        <v>0</v>
      </c>
    </row>
    <row r="36" spans="1:7">
      <c r="A36" s="346"/>
      <c r="B36" s="181"/>
      <c r="C36" s="174"/>
      <c r="D36" s="274"/>
      <c r="E36" s="344"/>
      <c r="F36" s="342"/>
    </row>
    <row r="37" spans="1:7" ht="25.5">
      <c r="A37" s="346" t="s">
        <v>289</v>
      </c>
      <c r="B37" s="181" t="s">
        <v>290</v>
      </c>
      <c r="C37" s="174" t="s">
        <v>96</v>
      </c>
      <c r="D37" s="177">
        <v>24</v>
      </c>
      <c r="E37" s="325"/>
      <c r="F37" s="342">
        <f>D37*E37</f>
        <v>0</v>
      </c>
    </row>
    <row r="38" spans="1:7">
      <c r="A38" s="340"/>
      <c r="B38" s="181"/>
      <c r="C38" s="176"/>
      <c r="D38" s="347"/>
      <c r="E38" s="348"/>
      <c r="F38" s="342"/>
      <c r="G38" s="63"/>
    </row>
    <row r="39" spans="1:7">
      <c r="A39" s="340"/>
      <c r="B39" s="200" t="s">
        <v>291</v>
      </c>
      <c r="C39" s="176"/>
      <c r="D39" s="347"/>
      <c r="E39" s="348"/>
      <c r="F39" s="342"/>
      <c r="G39" s="63"/>
    </row>
    <row r="40" spans="1:7">
      <c r="A40" s="340"/>
      <c r="B40" s="200"/>
      <c r="C40" s="174"/>
      <c r="D40" s="176"/>
      <c r="E40" s="344"/>
      <c r="F40" s="342"/>
      <c r="G40" s="63"/>
    </row>
    <row r="41" spans="1:7" ht="24.75" customHeight="1">
      <c r="A41" s="340"/>
      <c r="B41" s="180" t="s">
        <v>1008</v>
      </c>
      <c r="C41" s="174"/>
      <c r="D41" s="176"/>
      <c r="E41" s="344"/>
      <c r="F41" s="342"/>
      <c r="G41" s="63"/>
    </row>
    <row r="42" spans="1:7">
      <c r="A42" s="340"/>
      <c r="B42" s="181"/>
      <c r="C42" s="174"/>
      <c r="D42" s="176"/>
      <c r="E42" s="344"/>
      <c r="F42" s="342"/>
      <c r="G42" s="63"/>
    </row>
    <row r="43" spans="1:7">
      <c r="A43" s="340" t="s">
        <v>292</v>
      </c>
      <c r="B43" s="181" t="s">
        <v>293</v>
      </c>
      <c r="C43" s="174" t="s">
        <v>88</v>
      </c>
      <c r="D43" s="177">
        <f>D21*0.2</f>
        <v>24</v>
      </c>
      <c r="E43" s="325"/>
      <c r="F43" s="342">
        <f>D43*E43</f>
        <v>0</v>
      </c>
      <c r="G43" s="63"/>
    </row>
    <row r="44" spans="1:7">
      <c r="A44" s="340" t="s">
        <v>294</v>
      </c>
      <c r="B44" s="187" t="s">
        <v>282</v>
      </c>
      <c r="C44" s="174" t="s">
        <v>88</v>
      </c>
      <c r="D44" s="177">
        <f>D27</f>
        <v>24</v>
      </c>
      <c r="E44" s="325"/>
      <c r="F44" s="342">
        <f>D44*E44</f>
        <v>0</v>
      </c>
      <c r="G44" s="63"/>
    </row>
    <row r="45" spans="1:7">
      <c r="A45" s="340"/>
      <c r="B45" s="181"/>
      <c r="C45" s="174"/>
      <c r="D45" s="176"/>
      <c r="E45" s="344"/>
      <c r="F45" s="342"/>
      <c r="G45" s="63"/>
    </row>
    <row r="46" spans="1:7">
      <c r="A46" s="340"/>
      <c r="B46" s="175" t="s">
        <v>167</v>
      </c>
      <c r="C46" s="174"/>
      <c r="D46" s="186"/>
      <c r="E46" s="325"/>
      <c r="F46" s="342"/>
      <c r="G46" s="63"/>
    </row>
    <row r="47" spans="1:7">
      <c r="A47" s="340"/>
      <c r="B47" s="189"/>
      <c r="C47" s="174"/>
      <c r="D47" s="186"/>
      <c r="E47" s="325"/>
      <c r="F47" s="342"/>
      <c r="G47" s="63"/>
    </row>
    <row r="48" spans="1:7">
      <c r="A48" s="340"/>
      <c r="B48" s="188" t="s">
        <v>295</v>
      </c>
      <c r="C48" s="174"/>
      <c r="D48" s="186"/>
      <c r="E48" s="325"/>
      <c r="F48" s="342"/>
      <c r="G48" s="63"/>
    </row>
    <row r="49" spans="1:7" s="172" customFormat="1">
      <c r="A49" s="340"/>
      <c r="B49" s="200"/>
      <c r="C49" s="174"/>
      <c r="D49" s="177"/>
      <c r="E49" s="325"/>
      <c r="F49" s="342"/>
    </row>
    <row r="50" spans="1:7" ht="28.5" customHeight="1">
      <c r="A50" s="340"/>
      <c r="B50" s="199" t="s">
        <v>296</v>
      </c>
      <c r="C50" s="174"/>
      <c r="D50" s="186"/>
      <c r="E50" s="325"/>
      <c r="F50" s="342"/>
      <c r="G50" s="63"/>
    </row>
    <row r="51" spans="1:7">
      <c r="A51" s="340"/>
      <c r="B51" s="187"/>
      <c r="C51" s="174"/>
      <c r="D51" s="186"/>
      <c r="E51" s="325"/>
      <c r="F51" s="342"/>
      <c r="G51" s="63"/>
    </row>
    <row r="52" spans="1:7" ht="25.5">
      <c r="A52" s="340" t="s">
        <v>297</v>
      </c>
      <c r="B52" s="187" t="s">
        <v>298</v>
      </c>
      <c r="C52" s="174" t="s">
        <v>88</v>
      </c>
      <c r="D52" s="265">
        <f>(D21*0.8)+D26</f>
        <v>96</v>
      </c>
      <c r="E52" s="325"/>
      <c r="F52" s="342">
        <f>D52*E52</f>
        <v>0</v>
      </c>
      <c r="G52" s="63"/>
    </row>
    <row r="53" spans="1:7">
      <c r="A53" s="340"/>
      <c r="B53" s="187"/>
      <c r="C53" s="174"/>
      <c r="D53" s="265"/>
      <c r="E53" s="325"/>
      <c r="F53" s="342"/>
      <c r="G53" s="63"/>
    </row>
    <row r="54" spans="1:7">
      <c r="A54" s="340"/>
      <c r="B54" s="175" t="s">
        <v>301</v>
      </c>
      <c r="C54" s="174"/>
      <c r="D54" s="186"/>
      <c r="E54" s="325"/>
      <c r="F54" s="342"/>
      <c r="G54" s="63"/>
    </row>
    <row r="55" spans="1:7">
      <c r="A55" s="340"/>
      <c r="B55" s="175"/>
      <c r="C55" s="174"/>
      <c r="D55" s="186"/>
      <c r="E55" s="325"/>
      <c r="F55" s="342"/>
      <c r="G55" s="63"/>
    </row>
    <row r="56" spans="1:7">
      <c r="A56" s="340"/>
      <c r="B56" s="349" t="s">
        <v>302</v>
      </c>
      <c r="C56" s="174"/>
      <c r="D56" s="186"/>
      <c r="E56" s="325"/>
      <c r="F56" s="342"/>
      <c r="G56" s="63"/>
    </row>
    <row r="57" spans="1:7">
      <c r="A57" s="340"/>
      <c r="B57" s="349"/>
      <c r="C57" s="174"/>
      <c r="D57" s="186"/>
      <c r="E57" s="325"/>
      <c r="F57" s="342"/>
      <c r="G57" s="63"/>
    </row>
    <row r="58" spans="1:7" ht="30" customHeight="1">
      <c r="A58" s="340"/>
      <c r="B58" s="184" t="s">
        <v>303</v>
      </c>
      <c r="C58" s="174"/>
      <c r="D58" s="186"/>
      <c r="E58" s="325"/>
      <c r="F58" s="342"/>
      <c r="G58" s="63"/>
    </row>
    <row r="59" spans="1:7">
      <c r="A59" s="340"/>
      <c r="B59" s="189"/>
      <c r="C59" s="174"/>
      <c r="D59" s="186"/>
      <c r="E59" s="325"/>
      <c r="F59" s="342"/>
      <c r="G59" s="63"/>
    </row>
    <row r="60" spans="1:7" ht="25.5">
      <c r="A60" s="346" t="s">
        <v>304</v>
      </c>
      <c r="B60" s="187" t="s">
        <v>305</v>
      </c>
      <c r="C60" s="174" t="s">
        <v>96</v>
      </c>
      <c r="D60" s="190">
        <f>0.1*D35</f>
        <v>12</v>
      </c>
      <c r="E60" s="325"/>
      <c r="F60" s="342">
        <f>D60*E60</f>
        <v>0</v>
      </c>
      <c r="G60" s="63"/>
    </row>
    <row r="61" spans="1:7">
      <c r="A61" s="340"/>
      <c r="B61" s="189"/>
      <c r="C61" s="174"/>
      <c r="D61" s="186"/>
      <c r="E61" s="325"/>
      <c r="F61" s="342"/>
      <c r="G61" s="63"/>
    </row>
    <row r="62" spans="1:7" s="172" customFormat="1">
      <c r="A62" s="340"/>
      <c r="B62" s="349"/>
      <c r="C62" s="174"/>
      <c r="D62" s="186"/>
      <c r="E62" s="325"/>
      <c r="F62" s="342"/>
    </row>
    <row r="63" spans="1:7" s="172" customFormat="1">
      <c r="A63" s="340"/>
      <c r="B63" s="349"/>
      <c r="C63" s="174"/>
      <c r="D63" s="186"/>
      <c r="E63" s="325"/>
      <c r="F63" s="342"/>
    </row>
    <row r="64" spans="1:7">
      <c r="A64" s="340"/>
      <c r="B64" s="187"/>
      <c r="C64" s="174"/>
      <c r="D64" s="186"/>
      <c r="E64" s="325"/>
      <c r="F64" s="342"/>
    </row>
    <row r="65" spans="1:6" s="57" customFormat="1">
      <c r="A65" s="350"/>
      <c r="B65" s="51"/>
      <c r="C65" s="52"/>
      <c r="D65" s="53"/>
      <c r="E65" s="351" t="s">
        <v>48</v>
      </c>
      <c r="F65" s="352">
        <f>SUM(F11:F64)</f>
        <v>0</v>
      </c>
    </row>
    <row r="66" spans="1:6" s="172" customFormat="1">
      <c r="A66" s="340"/>
      <c r="B66" s="189"/>
      <c r="C66" s="174"/>
      <c r="D66" s="186"/>
      <c r="E66" s="325"/>
      <c r="F66" s="342"/>
    </row>
    <row r="67" spans="1:6" s="172" customFormat="1">
      <c r="A67" s="340"/>
      <c r="B67" s="179" t="s">
        <v>306</v>
      </c>
      <c r="C67" s="174"/>
      <c r="D67" s="177"/>
      <c r="E67" s="325"/>
      <c r="F67" s="342"/>
    </row>
    <row r="68" spans="1:6" s="172" customFormat="1">
      <c r="A68" s="340"/>
      <c r="B68" s="181"/>
      <c r="C68" s="174"/>
      <c r="D68" s="177"/>
      <c r="E68" s="325"/>
      <c r="F68" s="342"/>
    </row>
    <row r="69" spans="1:6" s="172" customFormat="1">
      <c r="A69" s="340"/>
      <c r="B69" s="179" t="s">
        <v>307</v>
      </c>
      <c r="C69" s="174"/>
      <c r="D69" s="177"/>
      <c r="E69" s="325"/>
      <c r="F69" s="342"/>
    </row>
    <row r="70" spans="1:6" s="172" customFormat="1">
      <c r="A70" s="340"/>
      <c r="B70" s="200"/>
      <c r="C70" s="174"/>
      <c r="D70" s="177"/>
      <c r="E70" s="325"/>
      <c r="F70" s="342"/>
    </row>
    <row r="71" spans="1:6" s="172" customFormat="1">
      <c r="A71" s="340"/>
      <c r="B71" s="200" t="s">
        <v>168</v>
      </c>
      <c r="C71" s="174"/>
      <c r="D71" s="177"/>
      <c r="E71" s="325"/>
      <c r="F71" s="342"/>
    </row>
    <row r="72" spans="1:6" s="172" customFormat="1">
      <c r="A72" s="340"/>
      <c r="B72" s="200"/>
      <c r="C72" s="174"/>
      <c r="D72" s="177"/>
      <c r="E72" s="325"/>
      <c r="F72" s="342"/>
    </row>
    <row r="73" spans="1:6" s="172" customFormat="1">
      <c r="A73" s="340"/>
      <c r="B73" s="183" t="s">
        <v>309</v>
      </c>
      <c r="C73" s="174"/>
      <c r="D73" s="177"/>
      <c r="E73" s="325"/>
      <c r="F73" s="342"/>
    </row>
    <row r="74" spans="1:6" s="172" customFormat="1">
      <c r="A74" s="340"/>
      <c r="B74" s="183"/>
      <c r="C74" s="174"/>
      <c r="D74" s="177"/>
      <c r="E74" s="325"/>
      <c r="F74" s="342"/>
    </row>
    <row r="75" spans="1:6" s="172" customFormat="1" ht="41.25" customHeight="1">
      <c r="A75" s="340"/>
      <c r="B75" s="180" t="s">
        <v>310</v>
      </c>
      <c r="C75" s="174"/>
      <c r="D75" s="177"/>
      <c r="E75" s="325"/>
      <c r="F75" s="342"/>
    </row>
    <row r="76" spans="1:6" s="172" customFormat="1">
      <c r="A76" s="340"/>
      <c r="B76" s="181"/>
      <c r="C76" s="174"/>
      <c r="D76" s="177"/>
      <c r="E76" s="325"/>
      <c r="F76" s="342"/>
    </row>
    <row r="77" spans="1:6" s="172" customFormat="1">
      <c r="A77" s="340" t="s">
        <v>311</v>
      </c>
      <c r="B77" s="181" t="s">
        <v>308</v>
      </c>
      <c r="C77" s="174" t="s">
        <v>88</v>
      </c>
      <c r="D77" s="177">
        <v>12</v>
      </c>
      <c r="E77" s="325"/>
      <c r="F77" s="342">
        <f>D77*E77</f>
        <v>0</v>
      </c>
    </row>
    <row r="78" spans="1:6" s="172" customFormat="1">
      <c r="A78" s="340"/>
      <c r="B78" s="353"/>
      <c r="C78" s="174"/>
      <c r="D78" s="177"/>
      <c r="E78" s="325"/>
      <c r="F78" s="342"/>
    </row>
    <row r="79" spans="1:6" s="172" customFormat="1">
      <c r="A79" s="340"/>
      <c r="B79" s="183" t="s">
        <v>170</v>
      </c>
      <c r="C79" s="174"/>
      <c r="D79" s="177"/>
      <c r="E79" s="325"/>
      <c r="F79" s="342"/>
    </row>
    <row r="80" spans="1:6" s="172" customFormat="1">
      <c r="A80" s="340"/>
      <c r="B80" s="183"/>
      <c r="C80" s="174"/>
      <c r="D80" s="177"/>
      <c r="E80" s="325"/>
      <c r="F80" s="342"/>
    </row>
    <row r="81" spans="1:8" s="172" customFormat="1" ht="41.25" customHeight="1">
      <c r="A81" s="340"/>
      <c r="B81" s="180" t="s">
        <v>312</v>
      </c>
      <c r="C81" s="174"/>
      <c r="D81" s="177"/>
      <c r="E81" s="325"/>
      <c r="F81" s="342"/>
    </row>
    <row r="82" spans="1:8" s="172" customFormat="1">
      <c r="A82" s="340"/>
      <c r="B82" s="181"/>
      <c r="C82" s="174"/>
      <c r="D82" s="177"/>
      <c r="E82" s="325"/>
      <c r="F82" s="342"/>
    </row>
    <row r="83" spans="1:8" s="172" customFormat="1">
      <c r="A83" s="340" t="s">
        <v>171</v>
      </c>
      <c r="B83" s="181" t="s">
        <v>308</v>
      </c>
      <c r="C83" s="174" t="s">
        <v>88</v>
      </c>
      <c r="D83" s="177">
        <f>D21</f>
        <v>120</v>
      </c>
      <c r="E83" s="325"/>
      <c r="F83" s="342">
        <f>D83*E83</f>
        <v>0</v>
      </c>
      <c r="H83" s="2809"/>
    </row>
    <row r="84" spans="1:8" s="172" customFormat="1">
      <c r="A84" s="340"/>
      <c r="B84" s="181"/>
      <c r="C84" s="174"/>
      <c r="D84" s="177"/>
      <c r="E84" s="325"/>
      <c r="F84" s="342"/>
    </row>
    <row r="85" spans="1:8" s="172" customFormat="1">
      <c r="A85" s="340"/>
      <c r="B85" s="193" t="s">
        <v>313</v>
      </c>
      <c r="C85" s="174"/>
      <c r="D85" s="177"/>
      <c r="E85" s="325"/>
      <c r="F85" s="342"/>
    </row>
    <row r="86" spans="1:8" s="172" customFormat="1">
      <c r="A86" s="340"/>
      <c r="B86" s="353"/>
      <c r="C86" s="174"/>
      <c r="D86" s="177"/>
      <c r="E86" s="325"/>
      <c r="F86" s="342"/>
      <c r="H86" s="2810"/>
    </row>
    <row r="87" spans="1:8">
      <c r="A87" s="340"/>
      <c r="B87" s="183" t="s">
        <v>314</v>
      </c>
      <c r="C87" s="174"/>
      <c r="D87" s="177"/>
      <c r="E87" s="325"/>
      <c r="F87" s="342"/>
      <c r="G87" s="63"/>
    </row>
    <row r="88" spans="1:8">
      <c r="A88" s="340"/>
      <c r="B88" s="181"/>
      <c r="C88" s="174"/>
      <c r="D88" s="177"/>
      <c r="E88" s="325"/>
      <c r="F88" s="342"/>
      <c r="G88" s="63"/>
    </row>
    <row r="89" spans="1:8">
      <c r="A89" s="340"/>
      <c r="B89" s="354" t="s">
        <v>356</v>
      </c>
      <c r="C89" s="174"/>
      <c r="D89" s="177"/>
      <c r="E89" s="325"/>
      <c r="F89" s="342"/>
      <c r="G89" s="63"/>
    </row>
    <row r="90" spans="1:8">
      <c r="A90" s="340"/>
      <c r="B90" s="181"/>
      <c r="C90" s="174"/>
      <c r="D90" s="177"/>
      <c r="E90" s="325"/>
      <c r="F90" s="342"/>
      <c r="G90" s="63"/>
    </row>
    <row r="91" spans="1:8">
      <c r="A91" s="346" t="s">
        <v>357</v>
      </c>
      <c r="B91" s="181" t="s">
        <v>358</v>
      </c>
      <c r="C91" s="174" t="s">
        <v>88</v>
      </c>
      <c r="D91" s="177">
        <f>0.3*80</f>
        <v>24</v>
      </c>
      <c r="E91" s="325"/>
      <c r="F91" s="342">
        <f>D91*E91</f>
        <v>0</v>
      </c>
      <c r="G91" s="63"/>
    </row>
    <row r="92" spans="1:8">
      <c r="A92" s="346"/>
      <c r="B92" s="181"/>
      <c r="C92" s="174"/>
      <c r="D92" s="177"/>
      <c r="E92" s="325"/>
      <c r="F92" s="342"/>
      <c r="G92" s="63"/>
      <c r="H92" s="2811"/>
    </row>
    <row r="93" spans="1:8">
      <c r="A93" s="346"/>
      <c r="B93" s="179" t="s">
        <v>321</v>
      </c>
      <c r="C93" s="174"/>
      <c r="D93" s="177"/>
      <c r="E93" s="325"/>
      <c r="F93" s="342"/>
      <c r="G93" s="63"/>
    </row>
    <row r="94" spans="1:8">
      <c r="A94" s="346"/>
      <c r="B94" s="181"/>
      <c r="C94" s="174"/>
      <c r="D94" s="177"/>
      <c r="E94" s="325"/>
      <c r="F94" s="342"/>
      <c r="G94" s="63"/>
    </row>
    <row r="95" spans="1:8">
      <c r="A95" s="346"/>
      <c r="B95" s="200" t="s">
        <v>317</v>
      </c>
      <c r="C95" s="174"/>
      <c r="D95" s="177"/>
      <c r="E95" s="325"/>
      <c r="F95" s="342"/>
      <c r="G95" s="63"/>
    </row>
    <row r="96" spans="1:8">
      <c r="A96" s="346"/>
      <c r="B96" s="181"/>
      <c r="C96" s="174"/>
      <c r="D96" s="177"/>
      <c r="E96" s="325"/>
      <c r="F96" s="342"/>
      <c r="G96" s="63"/>
    </row>
    <row r="97" spans="1:7" s="172" customFormat="1" ht="27" customHeight="1">
      <c r="A97" s="340"/>
      <c r="B97" s="180" t="s">
        <v>379</v>
      </c>
      <c r="C97" s="174"/>
      <c r="D97" s="177"/>
      <c r="E97" s="325"/>
      <c r="F97" s="342"/>
    </row>
    <row r="98" spans="1:7" s="172" customFormat="1">
      <c r="A98" s="340"/>
      <c r="B98" s="180"/>
      <c r="C98" s="174"/>
      <c r="D98" s="177"/>
      <c r="E98" s="325"/>
      <c r="F98" s="342"/>
    </row>
    <row r="99" spans="1:7" s="172" customFormat="1">
      <c r="A99" s="340" t="s">
        <v>359</v>
      </c>
      <c r="B99" s="181" t="s">
        <v>360</v>
      </c>
      <c r="C99" s="174" t="s">
        <v>88</v>
      </c>
      <c r="D99" s="177">
        <f>0.5*120</f>
        <v>60</v>
      </c>
      <c r="E99" s="325"/>
      <c r="F99" s="342">
        <f>D99*E99</f>
        <v>0</v>
      </c>
    </row>
    <row r="100" spans="1:7" s="172" customFormat="1">
      <c r="A100" s="340"/>
      <c r="B100" s="181"/>
      <c r="C100" s="174"/>
      <c r="D100" s="177"/>
      <c r="E100" s="325"/>
      <c r="F100" s="342"/>
    </row>
    <row r="101" spans="1:7">
      <c r="A101" s="340"/>
      <c r="B101" s="193" t="s">
        <v>178</v>
      </c>
      <c r="C101" s="174"/>
      <c r="D101" s="176"/>
      <c r="E101" s="344"/>
      <c r="F101" s="342"/>
      <c r="G101" s="63"/>
    </row>
    <row r="102" spans="1:7">
      <c r="A102" s="340"/>
      <c r="B102" s="353"/>
      <c r="C102" s="174"/>
      <c r="D102" s="176"/>
      <c r="E102" s="344"/>
      <c r="F102" s="342"/>
      <c r="G102" s="63"/>
    </row>
    <row r="103" spans="1:7">
      <c r="A103" s="340"/>
      <c r="B103" s="183" t="s">
        <v>331</v>
      </c>
      <c r="C103" s="174"/>
      <c r="D103" s="176"/>
      <c r="E103" s="344"/>
      <c r="F103" s="342"/>
      <c r="G103" s="63"/>
    </row>
    <row r="104" spans="1:7">
      <c r="A104" s="340"/>
      <c r="B104" s="353"/>
      <c r="C104" s="174"/>
      <c r="D104" s="177"/>
      <c r="E104" s="325"/>
      <c r="F104" s="342"/>
      <c r="G104" s="63"/>
    </row>
    <row r="105" spans="1:7">
      <c r="A105" s="340"/>
      <c r="B105" s="180" t="s">
        <v>361</v>
      </c>
      <c r="C105" s="174"/>
      <c r="D105" s="177"/>
      <c r="E105" s="325"/>
      <c r="F105" s="342"/>
      <c r="G105" s="63"/>
    </row>
    <row r="106" spans="1:7">
      <c r="A106" s="340"/>
      <c r="B106" s="353"/>
      <c r="C106" s="174"/>
      <c r="D106" s="177"/>
      <c r="E106" s="325"/>
      <c r="F106" s="342"/>
      <c r="G106" s="63"/>
    </row>
    <row r="107" spans="1:7">
      <c r="A107" s="340" t="s">
        <v>179</v>
      </c>
      <c r="B107" s="353" t="s">
        <v>362</v>
      </c>
      <c r="C107" s="174" t="s">
        <v>86</v>
      </c>
      <c r="D107" s="274">
        <f>MROUND(D99/12,5)</f>
        <v>5</v>
      </c>
      <c r="E107" s="325"/>
      <c r="F107" s="342">
        <f>D107*E107</f>
        <v>0</v>
      </c>
      <c r="G107" s="63"/>
    </row>
    <row r="108" spans="1:7">
      <c r="A108" s="340"/>
      <c r="B108" s="353"/>
      <c r="C108" s="174"/>
      <c r="D108" s="274"/>
      <c r="E108" s="325"/>
      <c r="F108" s="342"/>
      <c r="G108" s="63"/>
    </row>
    <row r="109" spans="1:7">
      <c r="A109" s="340"/>
      <c r="B109" s="193" t="s">
        <v>180</v>
      </c>
      <c r="C109" s="174"/>
      <c r="D109" s="177"/>
      <c r="E109" s="325"/>
      <c r="F109" s="342"/>
      <c r="G109" s="63"/>
    </row>
    <row r="110" spans="1:7">
      <c r="A110" s="340"/>
      <c r="B110" s="353"/>
      <c r="C110" s="174"/>
      <c r="D110" s="177"/>
      <c r="E110" s="325"/>
      <c r="F110" s="342"/>
      <c r="G110" s="63"/>
    </row>
    <row r="111" spans="1:7">
      <c r="A111" s="340"/>
      <c r="B111" s="183" t="s">
        <v>181</v>
      </c>
      <c r="C111" s="174"/>
      <c r="D111" s="177"/>
      <c r="E111" s="325"/>
      <c r="F111" s="342"/>
      <c r="G111" s="63"/>
    </row>
    <row r="112" spans="1:7">
      <c r="A112" s="340"/>
      <c r="B112" s="183"/>
      <c r="C112" s="174"/>
      <c r="D112" s="177"/>
      <c r="E112" s="325"/>
      <c r="F112" s="342"/>
      <c r="G112" s="63"/>
    </row>
    <row r="113" spans="1:7">
      <c r="A113" s="340"/>
      <c r="B113" s="355" t="s">
        <v>182</v>
      </c>
      <c r="C113" s="174"/>
      <c r="D113" s="177"/>
      <c r="E113" s="325"/>
      <c r="F113" s="342"/>
      <c r="G113" s="63"/>
    </row>
    <row r="114" spans="1:7">
      <c r="A114" s="340"/>
      <c r="B114" s="353"/>
      <c r="C114" s="174"/>
      <c r="D114" s="177"/>
      <c r="E114" s="325"/>
      <c r="F114" s="342"/>
      <c r="G114" s="63"/>
    </row>
    <row r="115" spans="1:7">
      <c r="A115" s="340" t="s">
        <v>363</v>
      </c>
      <c r="B115" s="353" t="s">
        <v>364</v>
      </c>
      <c r="C115" s="174" t="s">
        <v>96</v>
      </c>
      <c r="D115" s="177">
        <v>120</v>
      </c>
      <c r="E115" s="325"/>
      <c r="F115" s="342">
        <f>D115*E115</f>
        <v>0</v>
      </c>
      <c r="G115" s="63"/>
    </row>
    <row r="116" spans="1:7">
      <c r="A116" s="340"/>
      <c r="B116" s="353"/>
      <c r="C116" s="174"/>
      <c r="D116" s="274"/>
      <c r="E116" s="344"/>
      <c r="F116" s="342"/>
      <c r="G116" s="63"/>
    </row>
    <row r="117" spans="1:7">
      <c r="A117" s="340"/>
      <c r="B117" s="353"/>
      <c r="C117" s="174"/>
      <c r="D117" s="274"/>
      <c r="E117" s="325"/>
      <c r="F117" s="342"/>
      <c r="G117" s="63"/>
    </row>
    <row r="118" spans="1:7">
      <c r="A118" s="340"/>
      <c r="B118" s="353"/>
      <c r="C118" s="174"/>
      <c r="D118" s="274"/>
      <c r="E118" s="325"/>
      <c r="F118" s="342"/>
      <c r="G118" s="63"/>
    </row>
    <row r="119" spans="1:7">
      <c r="A119" s="340"/>
      <c r="B119" s="353"/>
      <c r="C119" s="174"/>
      <c r="D119" s="274"/>
      <c r="E119" s="325"/>
      <c r="F119" s="342"/>
      <c r="G119" s="63"/>
    </row>
    <row r="120" spans="1:7">
      <c r="A120" s="340"/>
      <c r="B120" s="353"/>
      <c r="C120" s="174"/>
      <c r="D120" s="274"/>
      <c r="E120" s="325"/>
      <c r="F120" s="342"/>
      <c r="G120" s="63"/>
    </row>
    <row r="121" spans="1:7">
      <c r="A121" s="340"/>
      <c r="B121" s="353"/>
      <c r="C121" s="174"/>
      <c r="D121" s="274"/>
      <c r="E121" s="325"/>
      <c r="F121" s="342"/>
      <c r="G121" s="63"/>
    </row>
    <row r="122" spans="1:7">
      <c r="A122" s="340"/>
      <c r="B122" s="353"/>
      <c r="C122" s="174"/>
      <c r="D122" s="274"/>
      <c r="E122" s="325"/>
      <c r="F122" s="342"/>
      <c r="G122" s="63"/>
    </row>
    <row r="123" spans="1:7">
      <c r="A123" s="340"/>
      <c r="B123" s="353"/>
      <c r="C123" s="174"/>
      <c r="D123" s="274"/>
      <c r="E123" s="325"/>
      <c r="F123" s="342"/>
      <c r="G123" s="63"/>
    </row>
    <row r="124" spans="1:7">
      <c r="A124" s="340"/>
      <c r="B124" s="353"/>
      <c r="C124" s="174"/>
      <c r="D124" s="274"/>
      <c r="E124" s="325"/>
      <c r="F124" s="342"/>
      <c r="G124" s="63"/>
    </row>
    <row r="125" spans="1:7">
      <c r="A125" s="340"/>
      <c r="B125" s="353"/>
      <c r="C125" s="174"/>
      <c r="D125" s="274"/>
      <c r="E125" s="325"/>
      <c r="F125" s="342"/>
      <c r="G125" s="63"/>
    </row>
    <row r="126" spans="1:7">
      <c r="A126" s="340"/>
      <c r="B126" s="353"/>
      <c r="C126" s="174"/>
      <c r="D126" s="274"/>
      <c r="E126" s="325"/>
      <c r="F126" s="342"/>
      <c r="G126" s="63"/>
    </row>
    <row r="127" spans="1:7">
      <c r="A127" s="340"/>
      <c r="B127" s="353"/>
      <c r="C127" s="174"/>
      <c r="D127" s="274"/>
      <c r="E127" s="325"/>
      <c r="F127" s="342"/>
      <c r="G127" s="63"/>
    </row>
    <row r="128" spans="1:7">
      <c r="A128" s="340"/>
      <c r="B128" s="353"/>
      <c r="C128" s="174"/>
      <c r="D128" s="274"/>
      <c r="E128" s="325"/>
      <c r="F128" s="342"/>
      <c r="G128" s="63"/>
    </row>
    <row r="129" spans="1:9">
      <c r="A129" s="340"/>
      <c r="B129" s="193"/>
      <c r="C129" s="174"/>
      <c r="D129" s="177"/>
      <c r="E129" s="325"/>
      <c r="F129" s="342"/>
      <c r="G129" s="63"/>
    </row>
    <row r="130" spans="1:9">
      <c r="A130" s="340"/>
      <c r="B130" s="353"/>
      <c r="C130" s="174"/>
      <c r="D130" s="274"/>
      <c r="E130" s="344"/>
      <c r="F130" s="342"/>
      <c r="G130" s="63"/>
    </row>
    <row r="131" spans="1:9" s="57" customFormat="1">
      <c r="A131" s="350"/>
      <c r="B131" s="51"/>
      <c r="C131" s="52"/>
      <c r="D131" s="53"/>
      <c r="E131" s="351" t="s">
        <v>48</v>
      </c>
      <c r="F131" s="352">
        <f>SUM(F66:F130)</f>
        <v>0</v>
      </c>
      <c r="G131" s="71"/>
    </row>
    <row r="132" spans="1:9">
      <c r="A132" s="340"/>
      <c r="B132" s="353"/>
      <c r="C132" s="174"/>
      <c r="D132" s="177"/>
      <c r="E132" s="325"/>
      <c r="F132" s="342"/>
      <c r="G132" s="63"/>
    </row>
    <row r="133" spans="1:9">
      <c r="A133" s="168"/>
      <c r="B133" s="169" t="s">
        <v>184</v>
      </c>
      <c r="C133" s="170"/>
      <c r="D133" s="356"/>
      <c r="E133" s="357"/>
      <c r="F133" s="342"/>
      <c r="G133" s="63"/>
    </row>
    <row r="134" spans="1:9">
      <c r="A134" s="168"/>
      <c r="B134" s="169"/>
      <c r="C134" s="170"/>
      <c r="D134" s="356"/>
      <c r="E134" s="357"/>
      <c r="F134" s="342"/>
      <c r="G134" s="63"/>
    </row>
    <row r="135" spans="1:9">
      <c r="A135" s="208"/>
      <c r="B135" s="197" t="s">
        <v>230</v>
      </c>
      <c r="C135" s="170"/>
      <c r="D135" s="358"/>
      <c r="E135" s="357"/>
      <c r="F135" s="342"/>
      <c r="G135" s="63"/>
    </row>
    <row r="136" spans="1:9">
      <c r="A136" s="208"/>
      <c r="B136" s="197"/>
      <c r="C136" s="170"/>
      <c r="D136" s="358"/>
      <c r="E136" s="357"/>
      <c r="F136" s="342"/>
      <c r="G136" s="63"/>
    </row>
    <row r="137" spans="1:9">
      <c r="A137" s="359"/>
      <c r="B137" s="195" t="s">
        <v>185</v>
      </c>
      <c r="C137" s="170"/>
      <c r="D137" s="204"/>
      <c r="E137" s="357"/>
      <c r="F137" s="342"/>
      <c r="G137" s="63"/>
    </row>
    <row r="138" spans="1:9">
      <c r="A138" s="359"/>
      <c r="B138" s="195"/>
      <c r="C138" s="170"/>
      <c r="D138" s="204"/>
      <c r="E138" s="357"/>
      <c r="F138" s="342"/>
      <c r="G138" s="63"/>
    </row>
    <row r="139" spans="1:9" ht="40.5" customHeight="1">
      <c r="A139" s="359"/>
      <c r="B139" s="192" t="s">
        <v>1012</v>
      </c>
      <c r="C139" s="170"/>
      <c r="D139" s="204"/>
      <c r="E139" s="357"/>
      <c r="F139" s="342"/>
      <c r="G139" s="63"/>
    </row>
    <row r="140" spans="1:9">
      <c r="A140" s="359"/>
      <c r="B140" s="360"/>
      <c r="C140" s="170"/>
      <c r="D140" s="204"/>
      <c r="E140" s="357"/>
      <c r="F140" s="342"/>
      <c r="G140" s="63"/>
    </row>
    <row r="141" spans="1:9">
      <c r="A141" s="170" t="s">
        <v>365</v>
      </c>
      <c r="B141" s="360" t="s">
        <v>2920</v>
      </c>
      <c r="C141" s="170" t="s">
        <v>31</v>
      </c>
      <c r="D141" s="204">
        <v>1</v>
      </c>
      <c r="E141" s="325"/>
      <c r="F141" s="342">
        <f>D141*E141</f>
        <v>0</v>
      </c>
      <c r="G141" s="63"/>
      <c r="I141" s="357"/>
    </row>
    <row r="142" spans="1:9">
      <c r="A142" s="170" t="s">
        <v>366</v>
      </c>
      <c r="B142" s="360" t="s">
        <v>2927</v>
      </c>
      <c r="C142" s="170" t="s">
        <v>31</v>
      </c>
      <c r="D142" s="204">
        <v>1</v>
      </c>
      <c r="E142" s="325"/>
      <c r="F142" s="342">
        <f>D142*E142</f>
        <v>0</v>
      </c>
      <c r="G142" s="63"/>
      <c r="I142" s="2430"/>
    </row>
    <row r="143" spans="1:9">
      <c r="A143" s="170" t="s">
        <v>2533</v>
      </c>
      <c r="B143" s="360" t="s">
        <v>2928</v>
      </c>
      <c r="C143" s="170" t="s">
        <v>31</v>
      </c>
      <c r="D143" s="204">
        <v>1</v>
      </c>
      <c r="E143" s="325"/>
      <c r="F143" s="342">
        <f>D143*E143</f>
        <v>0</v>
      </c>
      <c r="G143" s="63"/>
    </row>
    <row r="144" spans="1:9">
      <c r="A144" s="170"/>
      <c r="B144" s="360"/>
      <c r="C144" s="170"/>
      <c r="D144" s="196"/>
      <c r="E144" s="357"/>
      <c r="F144" s="342"/>
      <c r="G144" s="63"/>
    </row>
    <row r="145" spans="1:7" ht="41.25" customHeight="1">
      <c r="A145" s="359"/>
      <c r="B145" s="192" t="s">
        <v>1013</v>
      </c>
      <c r="C145" s="170"/>
      <c r="D145" s="204"/>
      <c r="E145" s="357"/>
      <c r="F145" s="342"/>
      <c r="G145" s="63"/>
    </row>
    <row r="146" spans="1:7">
      <c r="A146" s="359"/>
      <c r="B146" s="360"/>
      <c r="C146" s="170"/>
      <c r="D146" s="204"/>
      <c r="E146" s="357"/>
      <c r="F146" s="342"/>
      <c r="G146" s="63"/>
    </row>
    <row r="147" spans="1:7">
      <c r="A147" s="170" t="s">
        <v>367</v>
      </c>
      <c r="B147" s="360" t="s">
        <v>2920</v>
      </c>
      <c r="C147" s="170" t="s">
        <v>31</v>
      </c>
      <c r="D147" s="204">
        <v>1</v>
      </c>
      <c r="E147" s="325"/>
      <c r="F147" s="342">
        <f>D147*E147</f>
        <v>0</v>
      </c>
      <c r="G147" s="63"/>
    </row>
    <row r="148" spans="1:7">
      <c r="A148" s="170" t="s">
        <v>368</v>
      </c>
      <c r="B148" s="360" t="s">
        <v>2927</v>
      </c>
      <c r="C148" s="170" t="s">
        <v>31</v>
      </c>
      <c r="D148" s="204">
        <v>1</v>
      </c>
      <c r="E148" s="325"/>
      <c r="F148" s="342">
        <f>D148*E148</f>
        <v>0</v>
      </c>
      <c r="G148" s="63"/>
    </row>
    <row r="149" spans="1:7">
      <c r="A149" s="170" t="s">
        <v>1239</v>
      </c>
      <c r="B149" s="360" t="s">
        <v>2928</v>
      </c>
      <c r="C149" s="170" t="s">
        <v>31</v>
      </c>
      <c r="D149" s="204">
        <v>1</v>
      </c>
      <c r="E149" s="325"/>
      <c r="F149" s="342">
        <f>D149*E149</f>
        <v>0</v>
      </c>
      <c r="G149" s="63"/>
    </row>
    <row r="150" spans="1:7">
      <c r="A150" s="2220"/>
      <c r="B150" s="3397"/>
      <c r="C150" s="2220"/>
      <c r="D150" s="2224"/>
      <c r="E150" s="2110"/>
      <c r="F150" s="2437"/>
      <c r="G150" s="63"/>
    </row>
    <row r="151" spans="1:7">
      <c r="A151" s="3398"/>
      <c r="B151" s="3399" t="s">
        <v>1170</v>
      </c>
      <c r="C151" s="3244"/>
      <c r="D151" s="3400"/>
      <c r="E151" s="3401"/>
      <c r="F151" s="3402"/>
      <c r="G151" s="63"/>
    </row>
    <row r="152" spans="1:7">
      <c r="A152" s="3398"/>
      <c r="B152" s="3399"/>
      <c r="C152" s="3244"/>
      <c r="D152" s="3400"/>
      <c r="E152" s="3401"/>
      <c r="F152" s="3402"/>
      <c r="G152" s="63"/>
    </row>
    <row r="153" spans="1:7" ht="25.5">
      <c r="A153" s="3398"/>
      <c r="B153" s="3403" t="s">
        <v>3068</v>
      </c>
      <c r="C153" s="3244"/>
      <c r="D153" s="3400"/>
      <c r="E153" s="3401"/>
      <c r="F153" s="3402"/>
      <c r="G153" s="63"/>
    </row>
    <row r="154" spans="1:7">
      <c r="A154" s="3398"/>
      <c r="B154" s="3404"/>
      <c r="C154" s="3244"/>
      <c r="D154" s="3400"/>
      <c r="E154" s="3401"/>
      <c r="F154" s="3402"/>
      <c r="G154" s="63"/>
    </row>
    <row r="155" spans="1:7">
      <c r="A155" s="3244" t="s">
        <v>1028</v>
      </c>
      <c r="B155" s="3405" t="s">
        <v>2942</v>
      </c>
      <c r="C155" s="3244" t="s">
        <v>31</v>
      </c>
      <c r="D155" s="2041">
        <v>1</v>
      </c>
      <c r="E155" s="3406"/>
      <c r="F155" s="3402">
        <f>D155*E155</f>
        <v>0</v>
      </c>
      <c r="G155" s="63"/>
    </row>
    <row r="156" spans="1:7">
      <c r="A156" s="170"/>
      <c r="B156" s="360"/>
      <c r="C156" s="170"/>
      <c r="D156" s="196"/>
      <c r="E156" s="357"/>
      <c r="F156" s="342"/>
      <c r="G156" s="63"/>
    </row>
    <row r="157" spans="1:7">
      <c r="A157" s="170"/>
      <c r="B157" s="360"/>
      <c r="C157" s="170"/>
      <c r="D157" s="196"/>
      <c r="E157" s="357"/>
      <c r="F157" s="342"/>
      <c r="G157" s="63"/>
    </row>
    <row r="158" spans="1:7">
      <c r="A158" s="170"/>
      <c r="B158" s="195" t="s">
        <v>369</v>
      </c>
      <c r="C158" s="170"/>
      <c r="D158" s="204"/>
      <c r="E158" s="357"/>
      <c r="F158" s="342"/>
      <c r="G158" s="63"/>
    </row>
    <row r="159" spans="1:7">
      <c r="A159" s="170"/>
      <c r="B159" s="205"/>
      <c r="C159" s="170"/>
      <c r="D159" s="204"/>
      <c r="E159" s="357"/>
      <c r="F159" s="342"/>
      <c r="G159" s="63"/>
    </row>
    <row r="160" spans="1:7" ht="17.25" customHeight="1">
      <c r="A160" s="243"/>
      <c r="B160" s="184" t="s">
        <v>1014</v>
      </c>
      <c r="C160" s="170"/>
      <c r="D160" s="204"/>
      <c r="E160" s="357"/>
      <c r="F160" s="342"/>
      <c r="G160" s="63"/>
    </row>
    <row r="161" spans="1:7">
      <c r="A161" s="243"/>
      <c r="B161" s="245"/>
      <c r="C161" s="170"/>
      <c r="D161" s="204"/>
      <c r="E161" s="357"/>
      <c r="F161" s="342"/>
      <c r="G161" s="63"/>
    </row>
    <row r="162" spans="1:7">
      <c r="A162" s="170" t="s">
        <v>370</v>
      </c>
      <c r="B162" s="360" t="s">
        <v>2920</v>
      </c>
      <c r="C162" s="170" t="s">
        <v>31</v>
      </c>
      <c r="D162" s="204">
        <v>1</v>
      </c>
      <c r="E162" s="361"/>
      <c r="F162" s="342">
        <f>D162*E162</f>
        <v>0</v>
      </c>
      <c r="G162" s="63"/>
    </row>
    <row r="163" spans="1:7">
      <c r="A163" s="170" t="s">
        <v>371</v>
      </c>
      <c r="B163" s="360" t="s">
        <v>2927</v>
      </c>
      <c r="C163" s="170" t="s">
        <v>31</v>
      </c>
      <c r="D163" s="204">
        <v>1</v>
      </c>
      <c r="E163" s="361"/>
      <c r="F163" s="342">
        <f>D163*E163</f>
        <v>0</v>
      </c>
      <c r="G163" s="63"/>
    </row>
    <row r="164" spans="1:7">
      <c r="A164" s="170"/>
      <c r="B164" s="360"/>
      <c r="C164" s="170"/>
      <c r="D164" s="204"/>
      <c r="E164" s="361"/>
      <c r="F164" s="342"/>
      <c r="G164" s="63"/>
    </row>
    <row r="165" spans="1:7">
      <c r="A165" s="243"/>
      <c r="B165" s="195" t="s">
        <v>187</v>
      </c>
      <c r="C165" s="170"/>
      <c r="D165" s="196"/>
      <c r="E165" s="357"/>
      <c r="F165" s="342"/>
      <c r="G165" s="63"/>
    </row>
    <row r="166" spans="1:7">
      <c r="A166" s="243"/>
      <c r="B166" s="205"/>
      <c r="C166" s="170"/>
      <c r="D166" s="196"/>
      <c r="E166" s="357"/>
      <c r="F166" s="342"/>
      <c r="G166" s="63"/>
    </row>
    <row r="167" spans="1:7" ht="44.25" customHeight="1">
      <c r="A167" s="243"/>
      <c r="B167" s="192" t="s">
        <v>1015</v>
      </c>
      <c r="C167" s="170"/>
      <c r="D167" s="196"/>
      <c r="E167" s="357"/>
      <c r="F167" s="342"/>
      <c r="G167" s="63"/>
    </row>
    <row r="168" spans="1:7">
      <c r="A168" s="170" t="s">
        <v>188</v>
      </c>
      <c r="B168" s="360" t="s">
        <v>2534</v>
      </c>
      <c r="C168" s="170" t="s">
        <v>31</v>
      </c>
      <c r="D168" s="204">
        <v>1</v>
      </c>
      <c r="E168" s="361"/>
      <c r="F168" s="342">
        <f>D168*E168</f>
        <v>0</v>
      </c>
      <c r="G168" s="63"/>
    </row>
    <row r="169" spans="1:7">
      <c r="A169" s="170" t="s">
        <v>189</v>
      </c>
      <c r="B169" s="360" t="s">
        <v>2927</v>
      </c>
      <c r="C169" s="170" t="s">
        <v>31</v>
      </c>
      <c r="D169" s="204">
        <v>1</v>
      </c>
      <c r="E169" s="361"/>
      <c r="F169" s="342">
        <f>D169*E169</f>
        <v>0</v>
      </c>
      <c r="G169" s="63"/>
    </row>
    <row r="170" spans="1:7">
      <c r="A170" s="170" t="s">
        <v>190</v>
      </c>
      <c r="B170" s="360" t="s">
        <v>2928</v>
      </c>
      <c r="C170" s="170" t="s">
        <v>31</v>
      </c>
      <c r="D170" s="204">
        <v>1</v>
      </c>
      <c r="E170" s="361"/>
      <c r="F170" s="342">
        <f>D170*E170</f>
        <v>0</v>
      </c>
      <c r="G170" s="63"/>
    </row>
    <row r="171" spans="1:7">
      <c r="A171" s="170"/>
      <c r="B171" s="360"/>
      <c r="C171" s="170"/>
      <c r="D171" s="204"/>
      <c r="E171" s="325"/>
      <c r="F171" s="342"/>
      <c r="G171" s="63"/>
    </row>
    <row r="172" spans="1:7">
      <c r="A172" s="261"/>
      <c r="B172" s="188" t="s">
        <v>372</v>
      </c>
      <c r="C172" s="174"/>
      <c r="D172" s="186"/>
      <c r="E172" s="325"/>
      <c r="F172" s="342"/>
      <c r="G172" s="63"/>
    </row>
    <row r="173" spans="1:7" ht="28.5" customHeight="1">
      <c r="A173" s="261"/>
      <c r="B173" s="184" t="s">
        <v>2548</v>
      </c>
      <c r="C173" s="174"/>
      <c r="D173" s="186"/>
      <c r="E173" s="325"/>
      <c r="F173" s="342"/>
      <c r="G173" s="63"/>
    </row>
    <row r="174" spans="1:7">
      <c r="A174" s="261"/>
      <c r="B174" s="189"/>
      <c r="C174" s="174"/>
      <c r="D174" s="186"/>
      <c r="E174" s="325"/>
      <c r="F174" s="342"/>
      <c r="G174" s="63"/>
    </row>
    <row r="175" spans="1:7">
      <c r="A175" s="247" t="s">
        <v>384</v>
      </c>
      <c r="B175" s="360" t="s">
        <v>2928</v>
      </c>
      <c r="C175" s="174" t="s">
        <v>31</v>
      </c>
      <c r="D175" s="363">
        <v>1</v>
      </c>
      <c r="E175" s="325"/>
      <c r="F175" s="342">
        <f>D175*E175</f>
        <v>0</v>
      </c>
      <c r="G175" s="63"/>
    </row>
    <row r="176" spans="1:7">
      <c r="A176" s="247"/>
      <c r="B176" s="360"/>
      <c r="C176" s="174"/>
      <c r="D176" s="363"/>
      <c r="E176" s="325"/>
      <c r="F176" s="342"/>
      <c r="G176" s="63"/>
    </row>
    <row r="177" spans="1:7">
      <c r="A177" s="170"/>
      <c r="B177" s="205"/>
      <c r="C177" s="170"/>
      <c r="D177" s="204"/>
      <c r="E177" s="357"/>
      <c r="F177" s="342"/>
      <c r="G177" s="63"/>
    </row>
    <row r="178" spans="1:7" s="57" customFormat="1">
      <c r="A178" s="350"/>
      <c r="B178" s="51"/>
      <c r="C178" s="52"/>
      <c r="D178" s="53"/>
      <c r="E178" s="351" t="s">
        <v>48</v>
      </c>
      <c r="F178" s="352">
        <f>SUM(F132:F177)</f>
        <v>0</v>
      </c>
      <c r="G178" s="71"/>
    </row>
    <row r="179" spans="1:7" s="57" customFormat="1">
      <c r="A179" s="364"/>
      <c r="B179" s="365"/>
      <c r="C179" s="366"/>
      <c r="D179" s="367"/>
      <c r="E179" s="368"/>
      <c r="F179" s="369"/>
      <c r="G179" s="71"/>
    </row>
    <row r="180" spans="1:7">
      <c r="A180" s="243"/>
      <c r="B180" s="195" t="s">
        <v>373</v>
      </c>
      <c r="C180" s="170"/>
      <c r="D180" s="370"/>
      <c r="E180" s="357"/>
      <c r="F180" s="342"/>
      <c r="G180" s="63"/>
    </row>
    <row r="181" spans="1:7">
      <c r="A181" s="243"/>
      <c r="B181" s="205"/>
      <c r="C181" s="170"/>
      <c r="D181" s="196"/>
      <c r="E181" s="357"/>
      <c r="F181" s="342"/>
      <c r="G181" s="63"/>
    </row>
    <row r="182" spans="1:7" ht="29.25" customHeight="1">
      <c r="A182" s="170"/>
      <c r="B182" s="207" t="s">
        <v>386</v>
      </c>
      <c r="C182" s="170"/>
      <c r="D182" s="196"/>
      <c r="E182" s="357"/>
      <c r="F182" s="342"/>
      <c r="G182" s="63"/>
    </row>
    <row r="183" spans="1:7">
      <c r="A183" s="170"/>
      <c r="B183" s="205"/>
      <c r="C183" s="170"/>
      <c r="D183" s="204"/>
      <c r="E183" s="357"/>
      <c r="F183" s="342"/>
      <c r="G183" s="63"/>
    </row>
    <row r="184" spans="1:7">
      <c r="A184" s="243" t="s">
        <v>191</v>
      </c>
      <c r="B184" s="205" t="s">
        <v>3075</v>
      </c>
      <c r="C184" s="170" t="s">
        <v>31</v>
      </c>
      <c r="D184" s="204">
        <v>3</v>
      </c>
      <c r="E184" s="325"/>
      <c r="F184" s="342">
        <f t="shared" ref="F184:F193" si="0">D184*E184</f>
        <v>0</v>
      </c>
      <c r="G184" s="63"/>
    </row>
    <row r="185" spans="1:7">
      <c r="A185" s="243" t="s">
        <v>374</v>
      </c>
      <c r="B185" s="205" t="s">
        <v>3076</v>
      </c>
      <c r="C185" s="170" t="s">
        <v>31</v>
      </c>
      <c r="D185" s="204">
        <v>2</v>
      </c>
      <c r="E185" s="325"/>
      <c r="F185" s="342">
        <f t="shared" si="0"/>
        <v>0</v>
      </c>
      <c r="G185" s="63"/>
    </row>
    <row r="186" spans="1:7">
      <c r="A186" s="243" t="s">
        <v>1415</v>
      </c>
      <c r="B186" s="205" t="s">
        <v>3077</v>
      </c>
      <c r="C186" s="170" t="s">
        <v>31</v>
      </c>
      <c r="D186" s="204">
        <v>2</v>
      </c>
      <c r="E186" s="325"/>
      <c r="F186" s="342">
        <f t="shared" si="0"/>
        <v>0</v>
      </c>
      <c r="G186" s="63"/>
    </row>
    <row r="187" spans="1:7">
      <c r="A187" s="243" t="s">
        <v>1502</v>
      </c>
      <c r="B187" s="205" t="s">
        <v>3078</v>
      </c>
      <c r="C187" s="170" t="s">
        <v>31</v>
      </c>
      <c r="D187" s="204">
        <v>1</v>
      </c>
      <c r="E187" s="325"/>
      <c r="F187" s="342">
        <f t="shared" si="0"/>
        <v>0</v>
      </c>
      <c r="G187" s="63"/>
    </row>
    <row r="188" spans="1:7">
      <c r="A188" s="243" t="s">
        <v>3056</v>
      </c>
      <c r="B188" s="205" t="s">
        <v>3059</v>
      </c>
      <c r="C188" s="170" t="s">
        <v>31</v>
      </c>
      <c r="D188" s="204">
        <v>2</v>
      </c>
      <c r="E188" s="325"/>
      <c r="F188" s="342">
        <f t="shared" si="0"/>
        <v>0</v>
      </c>
      <c r="G188" s="63"/>
    </row>
    <row r="189" spans="1:7">
      <c r="A189" s="243" t="s">
        <v>3057</v>
      </c>
      <c r="B189" s="205" t="s">
        <v>3079</v>
      </c>
      <c r="C189" s="170" t="s">
        <v>31</v>
      </c>
      <c r="D189" s="204">
        <v>2</v>
      </c>
      <c r="E189" s="325"/>
      <c r="F189" s="342">
        <f t="shared" si="0"/>
        <v>0</v>
      </c>
      <c r="G189" s="63"/>
    </row>
    <row r="190" spans="1:7">
      <c r="A190" s="243" t="s">
        <v>3063</v>
      </c>
      <c r="B190" s="205" t="s">
        <v>3080</v>
      </c>
      <c r="C190" s="170" t="s">
        <v>31</v>
      </c>
      <c r="D190" s="204">
        <v>2</v>
      </c>
      <c r="E190" s="325"/>
      <c r="F190" s="342">
        <f t="shared" si="0"/>
        <v>0</v>
      </c>
      <c r="G190" s="63"/>
    </row>
    <row r="191" spans="1:7">
      <c r="A191" s="243" t="s">
        <v>3064</v>
      </c>
      <c r="B191" s="205" t="s">
        <v>3081</v>
      </c>
      <c r="C191" s="170" t="s">
        <v>31</v>
      </c>
      <c r="D191" s="204">
        <v>2</v>
      </c>
      <c r="E191" s="325"/>
      <c r="F191" s="342">
        <f t="shared" si="0"/>
        <v>0</v>
      </c>
      <c r="G191" s="63"/>
    </row>
    <row r="192" spans="1:7">
      <c r="A192" s="243" t="s">
        <v>1502</v>
      </c>
      <c r="B192" s="205" t="s">
        <v>3082</v>
      </c>
      <c r="C192" s="170" t="s">
        <v>31</v>
      </c>
      <c r="D192" s="204">
        <v>2</v>
      </c>
      <c r="E192" s="325"/>
      <c r="F192" s="342">
        <f t="shared" si="0"/>
        <v>0</v>
      </c>
      <c r="G192" s="63"/>
    </row>
    <row r="193" spans="1:7">
      <c r="A193" s="243" t="s">
        <v>3056</v>
      </c>
      <c r="B193" s="205" t="s">
        <v>3083</v>
      </c>
      <c r="C193" s="170" t="s">
        <v>31</v>
      </c>
      <c r="D193" s="204">
        <v>1</v>
      </c>
      <c r="E193" s="325"/>
      <c r="F193" s="342">
        <f t="shared" si="0"/>
        <v>0</v>
      </c>
      <c r="G193" s="63"/>
    </row>
    <row r="194" spans="1:7">
      <c r="A194" s="243"/>
      <c r="B194" s="205"/>
      <c r="C194" s="170"/>
      <c r="D194" s="204"/>
      <c r="E194" s="357"/>
      <c r="F194" s="342"/>
      <c r="G194" s="63"/>
    </row>
    <row r="195" spans="1:7">
      <c r="A195" s="261"/>
      <c r="B195" s="188" t="s">
        <v>375</v>
      </c>
      <c r="C195" s="174"/>
      <c r="D195" s="176"/>
      <c r="E195" s="325"/>
      <c r="F195" s="342"/>
      <c r="G195" s="63"/>
    </row>
    <row r="196" spans="1:7" ht="10.5" customHeight="1">
      <c r="A196" s="261"/>
      <c r="B196" s="189"/>
      <c r="C196" s="174"/>
      <c r="D196" s="186"/>
      <c r="E196" s="325"/>
      <c r="F196" s="342"/>
      <c r="G196" s="63"/>
    </row>
    <row r="197" spans="1:7" ht="27" customHeight="1">
      <c r="A197" s="261"/>
      <c r="B197" s="372" t="s">
        <v>385</v>
      </c>
      <c r="C197" s="174"/>
      <c r="D197" s="186"/>
      <c r="E197" s="325"/>
      <c r="F197" s="342"/>
      <c r="G197" s="63"/>
    </row>
    <row r="198" spans="1:7">
      <c r="A198" s="261"/>
      <c r="B198" s="373"/>
      <c r="C198" s="174"/>
      <c r="D198" s="186"/>
      <c r="E198" s="325"/>
      <c r="F198" s="342"/>
      <c r="G198" s="63"/>
    </row>
    <row r="199" spans="1:7">
      <c r="A199" s="174" t="s">
        <v>1016</v>
      </c>
      <c r="B199" s="360" t="s">
        <v>2927</v>
      </c>
      <c r="C199" s="174" t="s">
        <v>31</v>
      </c>
      <c r="D199" s="186">
        <v>1</v>
      </c>
      <c r="E199" s="325"/>
      <c r="F199" s="342">
        <f>D199*E199</f>
        <v>0</v>
      </c>
      <c r="G199" s="63"/>
    </row>
    <row r="200" spans="1:7">
      <c r="A200" s="174"/>
      <c r="B200" s="360"/>
      <c r="C200" s="174"/>
      <c r="D200" s="186"/>
      <c r="E200" s="325"/>
      <c r="F200" s="342"/>
      <c r="G200" s="63"/>
    </row>
    <row r="201" spans="1:7">
      <c r="A201" s="174"/>
      <c r="B201" s="360"/>
      <c r="C201" s="174"/>
      <c r="D201" s="186"/>
      <c r="E201" s="325"/>
      <c r="F201" s="342"/>
      <c r="G201" s="63"/>
    </row>
    <row r="202" spans="1:7">
      <c r="A202" s="168"/>
      <c r="B202" s="195" t="s">
        <v>235</v>
      </c>
      <c r="C202" s="170"/>
      <c r="D202" s="374"/>
      <c r="E202" s="357"/>
      <c r="F202" s="342"/>
      <c r="G202" s="63"/>
    </row>
    <row r="203" spans="1:7">
      <c r="A203" s="168"/>
      <c r="B203" s="195"/>
      <c r="C203" s="170"/>
      <c r="D203" s="374"/>
      <c r="E203" s="357"/>
      <c r="F203" s="342"/>
      <c r="G203" s="63"/>
    </row>
    <row r="204" spans="1:7" ht="44.25" customHeight="1">
      <c r="A204" s="168"/>
      <c r="B204" s="207" t="s">
        <v>387</v>
      </c>
      <c r="C204" s="170"/>
      <c r="D204" s="375"/>
      <c r="E204" s="357"/>
      <c r="F204" s="342"/>
      <c r="G204" s="63"/>
    </row>
    <row r="205" spans="1:7">
      <c r="A205" s="168"/>
      <c r="B205" s="376"/>
      <c r="C205" s="170"/>
      <c r="D205" s="375"/>
      <c r="E205" s="357"/>
      <c r="F205" s="342"/>
      <c r="G205" s="63"/>
    </row>
    <row r="206" spans="1:7">
      <c r="A206" s="168" t="s">
        <v>192</v>
      </c>
      <c r="B206" s="205" t="s">
        <v>2959</v>
      </c>
      <c r="C206" s="170" t="s">
        <v>31</v>
      </c>
      <c r="D206" s="204">
        <f>D175</f>
        <v>1</v>
      </c>
      <c r="E206" s="377"/>
      <c r="F206" s="342">
        <f>D206*E206</f>
        <v>0</v>
      </c>
      <c r="G206" s="63"/>
    </row>
    <row r="207" spans="1:7">
      <c r="A207" s="168" t="s">
        <v>193</v>
      </c>
      <c r="B207" s="205" t="s">
        <v>2957</v>
      </c>
      <c r="C207" s="170" t="s">
        <v>31</v>
      </c>
      <c r="D207" s="204">
        <v>1</v>
      </c>
      <c r="E207" s="377"/>
      <c r="F207" s="342">
        <f>D207*E207</f>
        <v>0</v>
      </c>
      <c r="G207" s="63"/>
    </row>
    <row r="208" spans="1:7">
      <c r="A208" s="168" t="s">
        <v>194</v>
      </c>
      <c r="B208" s="205" t="s">
        <v>2958</v>
      </c>
      <c r="C208" s="170" t="s">
        <v>31</v>
      </c>
      <c r="D208" s="204">
        <v>1</v>
      </c>
      <c r="E208" s="377"/>
      <c r="F208" s="342">
        <f>D208*E208</f>
        <v>0</v>
      </c>
      <c r="G208" s="63"/>
    </row>
    <row r="209" spans="1:7">
      <c r="A209" s="170"/>
      <c r="B209" s="173"/>
      <c r="C209" s="170"/>
      <c r="D209" s="204"/>
      <c r="E209" s="357"/>
      <c r="F209" s="342"/>
      <c r="G209" s="63"/>
    </row>
    <row r="210" spans="1:7">
      <c r="A210" s="261"/>
      <c r="B210" s="188" t="s">
        <v>376</v>
      </c>
      <c r="C210" s="174"/>
      <c r="D210" s="176"/>
      <c r="E210" s="325"/>
      <c r="F210" s="342"/>
      <c r="G210" s="63"/>
    </row>
    <row r="211" spans="1:7">
      <c r="A211" s="261"/>
      <c r="B211" s="188"/>
      <c r="C211" s="174"/>
      <c r="D211" s="186"/>
      <c r="E211" s="325"/>
      <c r="F211" s="342"/>
      <c r="G211" s="63"/>
    </row>
    <row r="212" spans="1:7" ht="18.75" customHeight="1">
      <c r="A212" s="261"/>
      <c r="B212" s="207" t="s">
        <v>382</v>
      </c>
      <c r="C212" s="174"/>
      <c r="D212" s="186"/>
      <c r="E212" s="325"/>
      <c r="F212" s="342"/>
      <c r="G212" s="63"/>
    </row>
    <row r="213" spans="1:7">
      <c r="A213" s="261"/>
      <c r="B213" s="355"/>
      <c r="C213" s="174"/>
      <c r="D213" s="186"/>
      <c r="E213" s="325"/>
      <c r="F213" s="342"/>
      <c r="G213" s="63"/>
    </row>
    <row r="214" spans="1:7">
      <c r="A214" s="247" t="s">
        <v>377</v>
      </c>
      <c r="B214" s="189" t="s">
        <v>2920</v>
      </c>
      <c r="C214" s="174" t="s">
        <v>31</v>
      </c>
      <c r="D214" s="186">
        <v>1</v>
      </c>
      <c r="E214" s="377"/>
      <c r="F214" s="342">
        <f>D214*E214</f>
        <v>0</v>
      </c>
      <c r="G214" s="63"/>
    </row>
    <row r="215" spans="1:7">
      <c r="A215" s="247"/>
      <c r="B215" s="371"/>
      <c r="C215" s="174"/>
      <c r="D215" s="186"/>
      <c r="E215" s="325"/>
      <c r="F215" s="342"/>
      <c r="G215" s="63"/>
    </row>
    <row r="216" spans="1:7">
      <c r="A216" s="1942"/>
      <c r="B216" s="3407" t="s">
        <v>238</v>
      </c>
      <c r="C216" s="1942"/>
      <c r="D216" s="2151"/>
      <c r="E216" s="3408"/>
      <c r="F216" s="3409"/>
      <c r="G216" s="63"/>
    </row>
    <row r="217" spans="1:7" ht="63.75">
      <c r="A217" s="2860"/>
      <c r="B217" s="2203" t="s">
        <v>3069</v>
      </c>
      <c r="C217" s="1942"/>
      <c r="D217" s="2151"/>
      <c r="E217" s="3408"/>
      <c r="F217" s="3409"/>
      <c r="G217" s="63"/>
    </row>
    <row r="218" spans="1:7">
      <c r="A218" s="2860" t="s">
        <v>241</v>
      </c>
      <c r="B218" s="3410" t="s">
        <v>2927</v>
      </c>
      <c r="C218" s="1942" t="s">
        <v>31</v>
      </c>
      <c r="D218" s="1987">
        <v>1</v>
      </c>
      <c r="E218" s="3409"/>
      <c r="F218" s="3409">
        <f>D218*E218</f>
        <v>0</v>
      </c>
      <c r="G218" s="63"/>
    </row>
    <row r="219" spans="1:7">
      <c r="A219" s="174"/>
      <c r="B219" s="360"/>
      <c r="C219" s="174"/>
      <c r="D219" s="186"/>
      <c r="E219" s="325"/>
      <c r="F219" s="342"/>
      <c r="G219" s="63"/>
    </row>
    <row r="220" spans="1:7">
      <c r="A220" s="174"/>
      <c r="B220" s="360"/>
      <c r="C220" s="174"/>
      <c r="D220" s="186"/>
      <c r="E220" s="325"/>
      <c r="F220" s="342"/>
      <c r="G220" s="63"/>
    </row>
    <row r="221" spans="1:7">
      <c r="A221" s="168"/>
      <c r="B221" s="173"/>
      <c r="C221" s="170"/>
      <c r="D221" s="374"/>
      <c r="E221" s="357"/>
      <c r="F221" s="342"/>
      <c r="G221" s="63"/>
    </row>
    <row r="222" spans="1:7" s="57" customFormat="1">
      <c r="A222" s="350"/>
      <c r="B222" s="51"/>
      <c r="C222" s="52"/>
      <c r="D222" s="53"/>
      <c r="E222" s="351" t="s">
        <v>48</v>
      </c>
      <c r="F222" s="352">
        <f>SUM(F179:F221)</f>
        <v>0</v>
      </c>
      <c r="G222" s="71"/>
    </row>
    <row r="223" spans="1:7" s="57" customFormat="1">
      <c r="A223" s="364"/>
      <c r="B223" s="365"/>
      <c r="C223" s="366"/>
      <c r="D223" s="367"/>
      <c r="E223" s="368"/>
      <c r="F223" s="369"/>
      <c r="G223" s="71"/>
    </row>
    <row r="224" spans="1:7" ht="15.75" customHeight="1">
      <c r="A224" s="340"/>
      <c r="B224" s="378" t="s">
        <v>343</v>
      </c>
      <c r="C224" s="174"/>
      <c r="D224" s="177"/>
      <c r="E224" s="325"/>
      <c r="F224" s="342"/>
      <c r="G224" s="63"/>
    </row>
    <row r="225" spans="1:9">
      <c r="A225" s="340"/>
      <c r="B225" s="187"/>
      <c r="C225" s="174"/>
      <c r="D225" s="177"/>
      <c r="E225" s="325"/>
      <c r="F225" s="342"/>
      <c r="G225" s="63"/>
    </row>
    <row r="226" spans="1:9" ht="15" customHeight="1">
      <c r="A226" s="174"/>
      <c r="B226" s="175" t="s">
        <v>1011</v>
      </c>
      <c r="C226" s="174"/>
      <c r="D226" s="176"/>
      <c r="E226" s="344"/>
      <c r="F226" s="325"/>
    </row>
    <row r="227" spans="1:9">
      <c r="A227" s="174"/>
      <c r="B227" s="187"/>
      <c r="C227" s="174"/>
      <c r="D227" s="186"/>
      <c r="E227" s="325"/>
      <c r="F227" s="377"/>
      <c r="G227" s="63"/>
      <c r="H227" s="63"/>
    </row>
    <row r="228" spans="1:9" ht="66.75" customHeight="1">
      <c r="A228" s="201"/>
      <c r="B228" s="379" t="s">
        <v>378</v>
      </c>
      <c r="C228" s="174"/>
      <c r="D228" s="176"/>
      <c r="E228" s="344"/>
      <c r="F228" s="361"/>
      <c r="G228" s="63"/>
      <c r="H228" s="63"/>
    </row>
    <row r="229" spans="1:9" s="172" customFormat="1">
      <c r="A229" s="168"/>
      <c r="B229" s="205"/>
      <c r="C229" s="170"/>
      <c r="D229" s="206"/>
      <c r="E229" s="357"/>
      <c r="F229" s="361"/>
      <c r="G229" s="171"/>
      <c r="H229" s="171"/>
      <c r="I229" s="171"/>
    </row>
    <row r="230" spans="1:9" s="172" customFormat="1">
      <c r="A230" s="201" t="s">
        <v>1733</v>
      </c>
      <c r="B230" s="205" t="s">
        <v>2532</v>
      </c>
      <c r="C230" s="170" t="s">
        <v>31</v>
      </c>
      <c r="D230" s="176">
        <v>1</v>
      </c>
      <c r="E230" s="325"/>
      <c r="F230" s="342">
        <f>D230*E230</f>
        <v>0</v>
      </c>
      <c r="G230" s="171"/>
      <c r="H230" s="2808"/>
      <c r="I230" s="171"/>
    </row>
    <row r="231" spans="1:9" s="172" customFormat="1">
      <c r="A231" s="201"/>
      <c r="B231" s="205"/>
      <c r="C231" s="170"/>
      <c r="D231" s="176"/>
      <c r="E231" s="344"/>
      <c r="F231" s="342"/>
      <c r="G231" s="171"/>
      <c r="H231" s="2808"/>
      <c r="I231" s="171"/>
    </row>
    <row r="232" spans="1:9" ht="134.25" customHeight="1">
      <c r="A232" s="168"/>
      <c r="B232" s="275" t="s">
        <v>388</v>
      </c>
      <c r="C232" s="174"/>
      <c r="D232" s="274"/>
      <c r="E232" s="344"/>
      <c r="F232" s="342"/>
      <c r="G232" s="63"/>
      <c r="H232" s="63"/>
      <c r="I232" s="63"/>
    </row>
    <row r="233" spans="1:9">
      <c r="A233" s="168"/>
      <c r="B233" s="296"/>
      <c r="C233" s="174"/>
      <c r="D233" s="274"/>
      <c r="E233" s="344"/>
      <c r="F233" s="342"/>
      <c r="G233" s="63"/>
      <c r="H233" s="63"/>
      <c r="I233" s="63"/>
    </row>
    <row r="234" spans="1:9" ht="14.25">
      <c r="A234" s="201" t="s">
        <v>1734</v>
      </c>
      <c r="B234" s="66" t="s">
        <v>2634</v>
      </c>
      <c r="C234" s="174" t="s">
        <v>31</v>
      </c>
      <c r="D234" s="176">
        <v>1</v>
      </c>
      <c r="E234" s="325"/>
      <c r="F234" s="342">
        <f>D234*E234</f>
        <v>0</v>
      </c>
      <c r="G234" s="380"/>
      <c r="H234" s="2807"/>
      <c r="I234" s="63"/>
    </row>
    <row r="235" spans="1:9">
      <c r="A235" s="201"/>
      <c r="B235" s="66"/>
      <c r="C235" s="174"/>
      <c r="D235" s="176"/>
      <c r="E235" s="325"/>
      <c r="F235" s="342"/>
      <c r="G235" s="380"/>
      <c r="H235" s="63"/>
      <c r="I235" s="63"/>
    </row>
    <row r="236" spans="1:9" s="172" customFormat="1">
      <c r="A236" s="201"/>
      <c r="B236" s="66"/>
      <c r="C236" s="174"/>
      <c r="D236" s="176"/>
      <c r="E236" s="344"/>
      <c r="F236" s="342"/>
      <c r="G236" s="171"/>
      <c r="H236" s="2808"/>
      <c r="I236" s="171"/>
    </row>
    <row r="237" spans="1:9" s="172" customFormat="1">
      <c r="A237" s="397"/>
      <c r="B237" s="398" t="s">
        <v>393</v>
      </c>
      <c r="C237" s="399"/>
      <c r="D237" s="356"/>
      <c r="E237" s="357"/>
      <c r="F237" s="361"/>
      <c r="G237" s="171"/>
      <c r="H237" s="171"/>
      <c r="I237" s="171"/>
    </row>
    <row r="238" spans="1:9" s="172" customFormat="1">
      <c r="A238" s="397"/>
      <c r="B238" s="398"/>
      <c r="C238" s="399"/>
      <c r="D238" s="356"/>
      <c r="E238" s="357"/>
      <c r="F238" s="361"/>
      <c r="G238" s="171"/>
      <c r="H238" s="2808"/>
      <c r="I238" s="171"/>
    </row>
    <row r="239" spans="1:9" ht="42.75" customHeight="1">
      <c r="A239" s="397"/>
      <c r="B239" s="401" t="s">
        <v>396</v>
      </c>
      <c r="C239" s="399"/>
      <c r="D239" s="356"/>
      <c r="E239" s="357"/>
      <c r="F239" s="361"/>
      <c r="G239" s="63"/>
    </row>
    <row r="240" spans="1:9">
      <c r="A240" s="397"/>
      <c r="B240" s="402"/>
      <c r="C240" s="399"/>
      <c r="D240" s="356"/>
      <c r="E240" s="357"/>
      <c r="F240" s="361"/>
      <c r="G240" s="63"/>
    </row>
    <row r="241" spans="1:7">
      <c r="A241" s="201" t="s">
        <v>1735</v>
      </c>
      <c r="B241" s="403" t="s">
        <v>392</v>
      </c>
      <c r="C241" s="399" t="s">
        <v>88</v>
      </c>
      <c r="D241" s="400">
        <f>18</f>
        <v>18</v>
      </c>
      <c r="E241" s="357"/>
      <c r="F241" s="377">
        <f>D241*E241</f>
        <v>0</v>
      </c>
      <c r="G241" s="63"/>
    </row>
    <row r="242" spans="1:7">
      <c r="A242" s="397"/>
      <c r="B242" s="403"/>
      <c r="C242" s="399"/>
      <c r="D242" s="356"/>
      <c r="E242" s="357"/>
      <c r="F242" s="377"/>
      <c r="G242" s="63"/>
    </row>
    <row r="243" spans="1:7" ht="25.5">
      <c r="A243" s="397" t="s">
        <v>1736</v>
      </c>
      <c r="B243" s="404" t="s">
        <v>394</v>
      </c>
      <c r="C243" s="399" t="s">
        <v>96</v>
      </c>
      <c r="D243" s="405">
        <f>500*18/27</f>
        <v>333.33333333333331</v>
      </c>
      <c r="E243" s="357"/>
      <c r="F243" s="377">
        <f>D243*E243</f>
        <v>0</v>
      </c>
      <c r="G243" s="63"/>
    </row>
    <row r="244" spans="1:7">
      <c r="A244" s="201"/>
      <c r="B244" s="205"/>
      <c r="C244" s="170"/>
      <c r="D244" s="176"/>
      <c r="E244" s="325"/>
      <c r="F244" s="342"/>
      <c r="G244" s="63"/>
    </row>
    <row r="245" spans="1:7">
      <c r="A245" s="407"/>
      <c r="B245" s="409" t="s">
        <v>398</v>
      </c>
      <c r="C245" s="411"/>
      <c r="D245" s="412"/>
      <c r="E245" s="413"/>
      <c r="F245" s="414"/>
      <c r="G245" s="63"/>
    </row>
    <row r="246" spans="1:7" ht="58.5" customHeight="1">
      <c r="A246" s="408" t="s">
        <v>1737</v>
      </c>
      <c r="B246" s="410" t="s">
        <v>397</v>
      </c>
      <c r="C246" s="602" t="s">
        <v>186</v>
      </c>
      <c r="D246" s="603">
        <v>1</v>
      </c>
      <c r="E246" s="606"/>
      <c r="F246" s="604">
        <f>D246*E246</f>
        <v>0</v>
      </c>
      <c r="G246" s="63"/>
    </row>
    <row r="247" spans="1:7">
      <c r="A247" s="407"/>
      <c r="B247" s="410"/>
      <c r="C247" s="602"/>
      <c r="D247" s="603"/>
      <c r="E247" s="606"/>
      <c r="F247" s="604"/>
      <c r="G247" s="63"/>
    </row>
    <row r="248" spans="1:7" ht="51">
      <c r="A248" s="408" t="s">
        <v>1738</v>
      </c>
      <c r="B248" s="410" t="s">
        <v>395</v>
      </c>
      <c r="C248" s="605" t="s">
        <v>209</v>
      </c>
      <c r="D248" s="603">
        <f>68</f>
        <v>68</v>
      </c>
      <c r="E248" s="606"/>
      <c r="F248" s="604">
        <f>D248*E248</f>
        <v>0</v>
      </c>
      <c r="G248" s="63"/>
    </row>
    <row r="249" spans="1:7">
      <c r="A249" s="294"/>
      <c r="B249" s="381"/>
      <c r="C249" s="267"/>
      <c r="D249" s="382"/>
      <c r="E249" s="383"/>
      <c r="F249" s="384"/>
      <c r="G249" s="63"/>
    </row>
    <row r="250" spans="1:7">
      <c r="A250" s="350"/>
      <c r="B250" s="51"/>
      <c r="C250" s="52"/>
      <c r="D250" s="53"/>
      <c r="E250" s="351" t="s">
        <v>48</v>
      </c>
      <c r="F250" s="352">
        <f>SUM(F224:F249)</f>
        <v>0</v>
      </c>
      <c r="G250" s="63"/>
    </row>
    <row r="251" spans="1:7">
      <c r="A251" s="294"/>
      <c r="B251" s="198"/>
      <c r="C251" s="174"/>
      <c r="D251" s="176"/>
      <c r="E251" s="344"/>
      <c r="F251" s="342"/>
      <c r="G251" s="63"/>
    </row>
    <row r="252" spans="1:7">
      <c r="A252" s="294"/>
      <c r="B252" s="163" t="s">
        <v>70</v>
      </c>
      <c r="C252" s="189"/>
      <c r="D252" s="385"/>
      <c r="E252" s="342"/>
      <c r="F252" s="342"/>
      <c r="G252" s="63"/>
    </row>
    <row r="253" spans="1:7">
      <c r="A253" s="294"/>
      <c r="B253" s="69"/>
      <c r="C253" s="189"/>
      <c r="D253" s="385"/>
      <c r="E253" s="342"/>
      <c r="F253" s="342"/>
      <c r="G253" s="63"/>
    </row>
    <row r="254" spans="1:7">
      <c r="A254" s="294"/>
      <c r="B254" s="164" t="s">
        <v>1728</v>
      </c>
      <c r="C254" s="189"/>
      <c r="D254" s="385"/>
      <c r="E254" s="342"/>
      <c r="F254" s="342">
        <f>F65</f>
        <v>0</v>
      </c>
      <c r="G254" s="63"/>
    </row>
    <row r="255" spans="1:7">
      <c r="A255" s="294"/>
      <c r="B255" s="164" t="s">
        <v>1729</v>
      </c>
      <c r="C255" s="189"/>
      <c r="D255" s="385"/>
      <c r="E255" s="342"/>
      <c r="F255" s="342">
        <f>F131</f>
        <v>0</v>
      </c>
      <c r="G255" s="63"/>
    </row>
    <row r="256" spans="1:7">
      <c r="A256" s="294"/>
      <c r="B256" s="164" t="s">
        <v>1730</v>
      </c>
      <c r="C256" s="189"/>
      <c r="D256" s="385"/>
      <c r="E256" s="342"/>
      <c r="F256" s="342">
        <f>F178</f>
        <v>0</v>
      </c>
      <c r="G256" s="63"/>
    </row>
    <row r="257" spans="1:7">
      <c r="A257" s="294"/>
      <c r="B257" s="164" t="s">
        <v>1731</v>
      </c>
      <c r="C257" s="189"/>
      <c r="D257" s="385"/>
      <c r="E257" s="342"/>
      <c r="F257" s="342">
        <f>F222</f>
        <v>0</v>
      </c>
      <c r="G257" s="63"/>
    </row>
    <row r="258" spans="1:7">
      <c r="A258" s="294"/>
      <c r="B258" s="164" t="s">
        <v>1732</v>
      </c>
      <c r="C258" s="189"/>
      <c r="D258" s="385"/>
      <c r="E258" s="342"/>
      <c r="F258" s="342">
        <f>F250</f>
        <v>0</v>
      </c>
      <c r="G258" s="63"/>
    </row>
    <row r="259" spans="1:7">
      <c r="A259" s="294"/>
      <c r="B259" s="164"/>
      <c r="C259" s="189"/>
      <c r="D259" s="385"/>
      <c r="E259" s="342"/>
      <c r="F259" s="342"/>
      <c r="G259" s="63"/>
    </row>
    <row r="260" spans="1:7">
      <c r="A260" s="294"/>
      <c r="B260" s="69"/>
      <c r="C260" s="386"/>
      <c r="D260" s="386"/>
      <c r="E260" s="387"/>
      <c r="F260" s="342"/>
      <c r="G260" s="63"/>
    </row>
    <row r="261" spans="1:7">
      <c r="A261" s="294"/>
      <c r="B261" s="164"/>
      <c r="C261" s="189"/>
      <c r="D261" s="385"/>
      <c r="E261" s="342"/>
      <c r="F261" s="377"/>
      <c r="G261" s="63"/>
    </row>
    <row r="262" spans="1:7">
      <c r="A262" s="294"/>
      <c r="B262" s="164"/>
      <c r="C262" s="189"/>
      <c r="D262" s="385"/>
      <c r="E262" s="342"/>
      <c r="F262" s="377"/>
      <c r="G262" s="63"/>
    </row>
    <row r="263" spans="1:7">
      <c r="A263" s="294"/>
      <c r="B263" s="164"/>
      <c r="C263" s="189"/>
      <c r="D263" s="385"/>
      <c r="E263" s="342"/>
      <c r="F263" s="377"/>
      <c r="G263" s="63"/>
    </row>
    <row r="264" spans="1:7">
      <c r="A264" s="294"/>
      <c r="B264" s="164"/>
      <c r="C264" s="189"/>
      <c r="D264" s="385"/>
      <c r="E264" s="342"/>
      <c r="F264" s="377"/>
      <c r="G264" s="63"/>
    </row>
    <row r="265" spans="1:7">
      <c r="A265" s="294"/>
      <c r="B265" s="164"/>
      <c r="C265" s="189"/>
      <c r="D265" s="385"/>
      <c r="E265" s="342"/>
      <c r="F265" s="377"/>
      <c r="G265" s="63"/>
    </row>
    <row r="266" spans="1:7">
      <c r="A266" s="294"/>
      <c r="B266" s="164"/>
      <c r="C266" s="189"/>
      <c r="D266" s="385"/>
      <c r="E266" s="342"/>
      <c r="F266" s="377"/>
      <c r="G266" s="63"/>
    </row>
    <row r="267" spans="1:7">
      <c r="A267" s="294"/>
      <c r="B267" s="164"/>
      <c r="C267" s="189"/>
      <c r="D267" s="385"/>
      <c r="E267" s="342"/>
      <c r="F267" s="377"/>
      <c r="G267" s="63"/>
    </row>
    <row r="268" spans="1:7">
      <c r="A268" s="294"/>
      <c r="B268" s="164"/>
      <c r="C268" s="189"/>
      <c r="D268" s="385"/>
      <c r="E268" s="342"/>
      <c r="F268" s="377"/>
      <c r="G268" s="63"/>
    </row>
    <row r="269" spans="1:7">
      <c r="A269" s="294"/>
      <c r="B269" s="164"/>
      <c r="C269" s="189"/>
      <c r="D269" s="385"/>
      <c r="E269" s="342"/>
      <c r="F269" s="377"/>
      <c r="G269" s="63"/>
    </row>
    <row r="270" spans="1:7">
      <c r="A270" s="294"/>
      <c r="B270" s="164"/>
      <c r="C270" s="189"/>
      <c r="D270" s="385"/>
      <c r="E270" s="342"/>
      <c r="F270" s="377"/>
      <c r="G270" s="63"/>
    </row>
    <row r="271" spans="1:7">
      <c r="A271" s="294"/>
      <c r="B271" s="164"/>
      <c r="C271" s="189"/>
      <c r="D271" s="385"/>
      <c r="E271" s="342"/>
      <c r="F271" s="377"/>
      <c r="G271" s="63"/>
    </row>
    <row r="272" spans="1:7">
      <c r="A272" s="294"/>
      <c r="B272" s="164"/>
      <c r="C272" s="189"/>
      <c r="D272" s="385"/>
      <c r="E272" s="342"/>
      <c r="F272" s="377"/>
      <c r="G272" s="63"/>
    </row>
    <row r="273" spans="1:7">
      <c r="A273" s="294"/>
      <c r="B273" s="164"/>
      <c r="C273" s="189"/>
      <c r="D273" s="385"/>
      <c r="E273" s="342"/>
      <c r="F273" s="377"/>
      <c r="G273" s="63"/>
    </row>
    <row r="274" spans="1:7">
      <c r="A274" s="294"/>
      <c r="B274" s="164"/>
      <c r="C274" s="189"/>
      <c r="D274" s="385"/>
      <c r="E274" s="342"/>
      <c r="F274" s="377"/>
      <c r="G274" s="63"/>
    </row>
    <row r="275" spans="1:7">
      <c r="A275" s="294"/>
      <c r="B275" s="164"/>
      <c r="C275" s="189"/>
      <c r="D275" s="385"/>
      <c r="E275" s="342"/>
      <c r="F275" s="377"/>
      <c r="G275" s="63"/>
    </row>
    <row r="276" spans="1:7">
      <c r="A276" s="294"/>
      <c r="B276" s="164"/>
      <c r="C276" s="189"/>
      <c r="D276" s="385"/>
      <c r="E276" s="342"/>
      <c r="F276" s="377"/>
    </row>
    <row r="277" spans="1:7">
      <c r="A277" s="294"/>
      <c r="B277" s="164"/>
      <c r="C277" s="189"/>
      <c r="D277" s="385"/>
      <c r="E277" s="342"/>
      <c r="F277" s="377"/>
    </row>
    <row r="278" spans="1:7">
      <c r="A278" s="294"/>
      <c r="B278" s="164"/>
      <c r="C278" s="189"/>
      <c r="D278" s="385"/>
      <c r="E278" s="342"/>
      <c r="F278" s="377"/>
    </row>
    <row r="279" spans="1:7">
      <c r="A279" s="294"/>
      <c r="B279" s="164"/>
      <c r="C279" s="189"/>
      <c r="D279" s="385"/>
      <c r="E279" s="342"/>
      <c r="F279" s="377"/>
    </row>
    <row r="280" spans="1:7">
      <c r="A280" s="294"/>
      <c r="B280" s="164"/>
      <c r="C280" s="189"/>
      <c r="D280" s="385"/>
      <c r="E280" s="342"/>
      <c r="F280" s="377"/>
    </row>
    <row r="281" spans="1:7">
      <c r="A281" s="294"/>
      <c r="B281" s="164"/>
      <c r="C281" s="189"/>
      <c r="D281" s="385"/>
      <c r="E281" s="342"/>
      <c r="F281" s="377"/>
    </row>
    <row r="282" spans="1:7">
      <c r="A282" s="294"/>
      <c r="B282" s="164"/>
      <c r="C282" s="189"/>
      <c r="D282" s="385"/>
      <c r="E282" s="342"/>
      <c r="F282" s="377"/>
    </row>
    <row r="283" spans="1:7">
      <c r="A283" s="294"/>
      <c r="B283" s="164"/>
      <c r="C283" s="189"/>
      <c r="D283" s="385"/>
      <c r="E283" s="342"/>
      <c r="F283" s="377"/>
    </row>
    <row r="284" spans="1:7">
      <c r="A284" s="294"/>
      <c r="B284" s="164"/>
      <c r="C284" s="189"/>
      <c r="D284" s="385"/>
      <c r="E284" s="342"/>
      <c r="F284" s="377"/>
    </row>
    <row r="285" spans="1:7">
      <c r="A285" s="294"/>
      <c r="B285" s="164"/>
      <c r="C285" s="189"/>
      <c r="D285" s="385"/>
      <c r="E285" s="342"/>
      <c r="F285" s="377"/>
    </row>
    <row r="286" spans="1:7">
      <c r="A286" s="294"/>
      <c r="B286" s="164"/>
      <c r="C286" s="189"/>
      <c r="D286" s="385"/>
      <c r="E286" s="342"/>
      <c r="F286" s="377"/>
    </row>
    <row r="287" spans="1:7">
      <c r="A287" s="294"/>
      <c r="B287" s="164"/>
      <c r="C287" s="189"/>
      <c r="D287" s="385"/>
      <c r="E287" s="342"/>
      <c r="F287" s="377"/>
    </row>
    <row r="288" spans="1:7">
      <c r="A288" s="294"/>
      <c r="B288" s="164"/>
      <c r="C288" s="189"/>
      <c r="D288" s="385"/>
      <c r="E288" s="342"/>
      <c r="F288" s="377"/>
    </row>
    <row r="289" spans="1:6">
      <c r="A289" s="294"/>
      <c r="B289" s="164"/>
      <c r="C289" s="189"/>
      <c r="D289" s="385"/>
      <c r="E289" s="342"/>
      <c r="F289" s="377"/>
    </row>
    <row r="290" spans="1:6">
      <c r="A290" s="294"/>
      <c r="B290" s="164"/>
      <c r="C290" s="189"/>
      <c r="D290" s="385"/>
      <c r="E290" s="342"/>
      <c r="F290" s="377"/>
    </row>
    <row r="291" spans="1:6">
      <c r="A291" s="294"/>
      <c r="B291" s="164"/>
      <c r="C291" s="189"/>
      <c r="D291" s="385"/>
      <c r="E291" s="342"/>
      <c r="F291" s="377"/>
    </row>
    <row r="292" spans="1:6">
      <c r="A292" s="294"/>
      <c r="B292" s="164"/>
      <c r="C292" s="189"/>
      <c r="D292" s="385"/>
      <c r="E292" s="342"/>
      <c r="F292" s="377"/>
    </row>
    <row r="293" spans="1:6">
      <c r="A293" s="294"/>
      <c r="B293" s="164"/>
      <c r="C293" s="189"/>
      <c r="D293" s="385"/>
      <c r="E293" s="342"/>
      <c r="F293" s="377"/>
    </row>
    <row r="294" spans="1:6">
      <c r="A294" s="294"/>
      <c r="B294" s="164"/>
      <c r="C294" s="189"/>
      <c r="D294" s="385"/>
      <c r="E294" s="342"/>
      <c r="F294" s="377"/>
    </row>
    <row r="295" spans="1:6">
      <c r="A295" s="294"/>
      <c r="B295" s="164"/>
      <c r="C295" s="189"/>
      <c r="D295" s="385"/>
      <c r="E295" s="342"/>
      <c r="F295" s="377"/>
    </row>
    <row r="296" spans="1:6">
      <c r="A296" s="294"/>
      <c r="B296" s="164"/>
      <c r="C296" s="189"/>
      <c r="D296" s="385"/>
      <c r="E296" s="342"/>
      <c r="F296" s="377"/>
    </row>
    <row r="297" spans="1:6">
      <c r="A297" s="294"/>
      <c r="B297" s="164"/>
      <c r="C297" s="189"/>
      <c r="D297" s="385"/>
      <c r="E297" s="342"/>
      <c r="F297" s="377"/>
    </row>
    <row r="298" spans="1:6">
      <c r="A298" s="294"/>
      <c r="B298" s="164"/>
      <c r="C298" s="189"/>
      <c r="D298" s="385"/>
      <c r="E298" s="342"/>
      <c r="F298" s="377"/>
    </row>
    <row r="299" spans="1:6">
      <c r="A299" s="294"/>
      <c r="B299" s="164"/>
      <c r="C299" s="189"/>
      <c r="D299" s="385"/>
      <c r="E299" s="342"/>
      <c r="F299" s="377"/>
    </row>
    <row r="300" spans="1:6">
      <c r="A300" s="294"/>
      <c r="B300" s="164"/>
      <c r="C300" s="189"/>
      <c r="D300" s="385"/>
      <c r="E300" s="342"/>
      <c r="F300" s="377"/>
    </row>
    <row r="301" spans="1:6">
      <c r="A301" s="294"/>
      <c r="B301" s="164"/>
      <c r="C301" s="189"/>
      <c r="D301" s="385"/>
      <c r="E301" s="342"/>
      <c r="F301" s="377"/>
    </row>
    <row r="302" spans="1:6">
      <c r="A302" s="294"/>
      <c r="B302" s="164"/>
      <c r="C302" s="189"/>
      <c r="D302" s="385"/>
      <c r="E302" s="342"/>
      <c r="F302" s="377"/>
    </row>
    <row r="303" spans="1:6">
      <c r="A303" s="294"/>
      <c r="B303" s="164"/>
      <c r="C303" s="189"/>
      <c r="D303" s="385"/>
      <c r="E303" s="342"/>
      <c r="F303" s="377"/>
    </row>
    <row r="304" spans="1:6">
      <c r="A304" s="294"/>
      <c r="B304" s="164"/>
      <c r="C304" s="189"/>
      <c r="D304" s="385"/>
      <c r="E304" s="342"/>
      <c r="F304" s="377"/>
    </row>
    <row r="305" spans="1:6">
      <c r="A305" s="2"/>
      <c r="B305" s="164"/>
      <c r="C305" s="189"/>
      <c r="D305" s="385"/>
      <c r="E305" s="342"/>
      <c r="F305" s="377"/>
    </row>
    <row r="306" spans="1:6">
      <c r="B306" s="164"/>
      <c r="C306" s="189"/>
      <c r="D306" s="385"/>
      <c r="E306" s="342"/>
      <c r="F306" s="377"/>
    </row>
    <row r="307" spans="1:6">
      <c r="B307" s="164"/>
      <c r="C307" s="189"/>
      <c r="D307" s="385"/>
      <c r="E307" s="342"/>
      <c r="F307" s="377"/>
    </row>
    <row r="308" spans="1:6">
      <c r="B308" s="164"/>
      <c r="C308" s="189"/>
      <c r="D308" s="385"/>
      <c r="E308" s="342"/>
      <c r="F308" s="377"/>
    </row>
    <row r="309" spans="1:6">
      <c r="B309" s="164"/>
      <c r="C309" s="189"/>
      <c r="D309" s="385"/>
      <c r="E309" s="342"/>
      <c r="F309" s="377"/>
    </row>
    <row r="310" spans="1:6">
      <c r="B310" s="164"/>
      <c r="C310" s="189"/>
      <c r="D310" s="385"/>
      <c r="E310" s="342"/>
      <c r="F310" s="377"/>
    </row>
    <row r="311" spans="1:6">
      <c r="A311" s="50"/>
      <c r="B311" s="51"/>
      <c r="C311" s="388"/>
      <c r="D311" s="389"/>
      <c r="E311" s="390"/>
      <c r="F311" s="391">
        <f>SUM(F252:F310)</f>
        <v>0</v>
      </c>
    </row>
    <row r="312" spans="1:6">
      <c r="B312" s="63"/>
      <c r="C312" s="392"/>
      <c r="D312" s="304"/>
      <c r="E312" s="344"/>
      <c r="F312" s="393"/>
    </row>
    <row r="313" spans="1:6">
      <c r="B313" s="63"/>
      <c r="C313" s="392"/>
      <c r="D313" s="304"/>
      <c r="E313" s="344"/>
      <c r="F313" s="393"/>
    </row>
    <row r="314" spans="1:6">
      <c r="B314" s="63"/>
      <c r="C314" s="392"/>
      <c r="D314" s="304"/>
      <c r="E314" s="344"/>
      <c r="F314" s="393"/>
    </row>
    <row r="315" spans="1:6">
      <c r="B315" s="63"/>
      <c r="C315" s="82"/>
      <c r="D315" s="304"/>
      <c r="E315" s="344"/>
      <c r="F315" s="393"/>
    </row>
    <row r="316" spans="1:6">
      <c r="B316" s="63"/>
      <c r="C316" s="82"/>
      <c r="D316" s="304"/>
      <c r="E316" s="344"/>
      <c r="F316" s="393"/>
    </row>
    <row r="317" spans="1:6">
      <c r="B317" s="63"/>
      <c r="C317" s="82"/>
      <c r="D317" s="304"/>
      <c r="E317" s="344"/>
      <c r="F317" s="393"/>
    </row>
    <row r="318" spans="1:6">
      <c r="B318" s="63"/>
      <c r="C318" s="82"/>
      <c r="D318" s="304"/>
      <c r="E318" s="344"/>
      <c r="F318" s="393"/>
    </row>
    <row r="319" spans="1:6">
      <c r="B319" s="63"/>
      <c r="C319" s="82"/>
      <c r="D319" s="304"/>
      <c r="E319" s="344"/>
      <c r="F319" s="393"/>
    </row>
    <row r="320" spans="1:6">
      <c r="B320" s="63"/>
      <c r="C320" s="82"/>
      <c r="D320" s="304"/>
      <c r="E320" s="344"/>
      <c r="F320" s="393"/>
    </row>
    <row r="321" spans="2:6">
      <c r="B321" s="63"/>
      <c r="C321" s="82"/>
      <c r="D321" s="304"/>
      <c r="E321" s="344"/>
      <c r="F321" s="393"/>
    </row>
    <row r="322" spans="2:6">
      <c r="B322" s="63"/>
      <c r="C322" s="82"/>
      <c r="D322" s="304"/>
      <c r="E322" s="344"/>
      <c r="F322" s="393"/>
    </row>
    <row r="323" spans="2:6">
      <c r="B323" s="63"/>
      <c r="C323" s="82"/>
      <c r="D323" s="304"/>
      <c r="E323" s="344"/>
      <c r="F323" s="393"/>
    </row>
    <row r="324" spans="2:6">
      <c r="B324" s="63"/>
      <c r="C324" s="82"/>
      <c r="D324" s="306"/>
      <c r="E324" s="344"/>
      <c r="F324" s="393"/>
    </row>
    <row r="325" spans="2:6">
      <c r="B325" s="63"/>
      <c r="C325" s="82"/>
      <c r="D325" s="306"/>
      <c r="E325" s="344"/>
      <c r="F325" s="393"/>
    </row>
    <row r="326" spans="2:6">
      <c r="B326" s="63"/>
      <c r="C326" s="82"/>
      <c r="D326" s="306"/>
      <c r="E326" s="344"/>
      <c r="F326" s="393"/>
    </row>
    <row r="327" spans="2:6">
      <c r="B327" s="63"/>
      <c r="C327" s="82"/>
      <c r="D327" s="306"/>
      <c r="E327" s="344"/>
      <c r="F327" s="393"/>
    </row>
    <row r="328" spans="2:6">
      <c r="B328" s="63"/>
      <c r="C328" s="82"/>
      <c r="D328" s="306"/>
      <c r="E328" s="344"/>
      <c r="F328" s="393"/>
    </row>
    <row r="329" spans="2:6">
      <c r="B329" s="63"/>
      <c r="C329" s="82"/>
      <c r="D329" s="306"/>
      <c r="E329" s="344"/>
      <c r="F329" s="393"/>
    </row>
    <row r="330" spans="2:6">
      <c r="B330" s="63"/>
      <c r="C330" s="82"/>
      <c r="D330" s="306"/>
      <c r="E330" s="344"/>
      <c r="F330" s="393"/>
    </row>
    <row r="331" spans="2:6">
      <c r="B331" s="63"/>
      <c r="C331" s="82"/>
      <c r="D331" s="306"/>
      <c r="E331" s="344"/>
      <c r="F331" s="393"/>
    </row>
    <row r="332" spans="2:6">
      <c r="B332" s="63"/>
      <c r="C332" s="82"/>
      <c r="D332" s="306"/>
      <c r="E332" s="344"/>
      <c r="F332" s="393"/>
    </row>
    <row r="333" spans="2:6">
      <c r="B333" s="63"/>
      <c r="C333" s="82"/>
      <c r="D333" s="306"/>
      <c r="E333" s="344"/>
      <c r="F333" s="393"/>
    </row>
    <row r="334" spans="2:6">
      <c r="B334" s="63"/>
      <c r="C334" s="82"/>
      <c r="D334" s="306"/>
      <c r="E334" s="344"/>
      <c r="F334" s="393"/>
    </row>
    <row r="335" spans="2:6">
      <c r="B335" s="63"/>
      <c r="C335" s="82"/>
      <c r="D335" s="306"/>
      <c r="E335" s="344"/>
      <c r="F335" s="393"/>
    </row>
    <row r="336" spans="2:6">
      <c r="B336" s="63"/>
      <c r="C336" s="82"/>
      <c r="D336" s="306"/>
      <c r="E336" s="344"/>
      <c r="F336" s="393"/>
    </row>
    <row r="337" spans="2:6">
      <c r="B337" s="63"/>
      <c r="C337" s="82"/>
      <c r="D337" s="306"/>
      <c r="E337" s="344"/>
      <c r="F337" s="393"/>
    </row>
    <row r="338" spans="2:6">
      <c r="B338" s="63"/>
      <c r="C338" s="82"/>
      <c r="D338" s="306"/>
      <c r="E338" s="344"/>
      <c r="F338" s="393"/>
    </row>
    <row r="339" spans="2:6">
      <c r="B339" s="63"/>
      <c r="C339" s="82"/>
      <c r="D339" s="306"/>
      <c r="E339" s="344"/>
      <c r="F339" s="393"/>
    </row>
    <row r="340" spans="2:6">
      <c r="B340" s="63"/>
      <c r="C340" s="82"/>
      <c r="D340" s="306"/>
      <c r="E340" s="344"/>
      <c r="F340" s="393"/>
    </row>
    <row r="341" spans="2:6">
      <c r="B341" s="63"/>
      <c r="C341" s="82"/>
      <c r="D341" s="306"/>
      <c r="E341" s="344"/>
      <c r="F341" s="393"/>
    </row>
    <row r="342" spans="2:6">
      <c r="B342" s="63"/>
      <c r="C342" s="82"/>
      <c r="D342" s="306"/>
      <c r="E342" s="344"/>
      <c r="F342" s="393"/>
    </row>
    <row r="343" spans="2:6">
      <c r="B343" s="63"/>
      <c r="C343" s="82"/>
      <c r="D343" s="306"/>
      <c r="E343" s="344"/>
      <c r="F343" s="393"/>
    </row>
    <row r="344" spans="2:6">
      <c r="B344" s="63"/>
      <c r="C344" s="82"/>
      <c r="D344" s="306"/>
      <c r="E344" s="344"/>
      <c r="F344" s="393"/>
    </row>
    <row r="345" spans="2:6">
      <c r="B345" s="63"/>
      <c r="C345" s="82"/>
      <c r="D345" s="306"/>
      <c r="E345" s="344"/>
      <c r="F345" s="393"/>
    </row>
    <row r="346" spans="2:6">
      <c r="B346" s="63"/>
      <c r="C346" s="82"/>
      <c r="D346" s="306"/>
      <c r="E346" s="344"/>
      <c r="F346" s="393"/>
    </row>
    <row r="347" spans="2:6">
      <c r="B347" s="63"/>
      <c r="C347" s="82"/>
      <c r="D347" s="306"/>
      <c r="E347" s="344"/>
      <c r="F347" s="393"/>
    </row>
    <row r="348" spans="2:6">
      <c r="B348" s="63"/>
      <c r="C348" s="82"/>
      <c r="D348" s="306"/>
      <c r="E348" s="344"/>
      <c r="F348" s="393"/>
    </row>
    <row r="349" spans="2:6">
      <c r="B349" s="63"/>
      <c r="C349" s="82"/>
      <c r="D349" s="306"/>
      <c r="E349" s="344"/>
      <c r="F349" s="393"/>
    </row>
    <row r="350" spans="2:6">
      <c r="B350" s="63"/>
      <c r="C350" s="82"/>
      <c r="D350" s="306"/>
      <c r="E350" s="344"/>
      <c r="F350" s="393"/>
    </row>
    <row r="351" spans="2:6">
      <c r="B351" s="63"/>
      <c r="C351" s="82"/>
      <c r="D351" s="306"/>
      <c r="E351" s="344"/>
      <c r="F351" s="393"/>
    </row>
    <row r="352" spans="2:6">
      <c r="B352" s="63"/>
      <c r="C352" s="82"/>
      <c r="D352" s="306"/>
      <c r="E352" s="344"/>
      <c r="F352" s="393"/>
    </row>
    <row r="353" spans="2:6">
      <c r="B353" s="63"/>
      <c r="C353" s="82"/>
      <c r="D353" s="306"/>
      <c r="E353" s="344"/>
      <c r="F353" s="393"/>
    </row>
    <row r="354" spans="2:6">
      <c r="B354" s="63"/>
      <c r="C354" s="82"/>
      <c r="D354" s="306"/>
      <c r="E354" s="344"/>
      <c r="F354" s="393"/>
    </row>
    <row r="355" spans="2:6">
      <c r="B355" s="63"/>
      <c r="C355" s="82"/>
      <c r="D355" s="306"/>
      <c r="E355" s="344"/>
      <c r="F355" s="393"/>
    </row>
    <row r="356" spans="2:6">
      <c r="B356" s="63"/>
      <c r="C356" s="82"/>
      <c r="D356" s="306"/>
      <c r="E356" s="344"/>
      <c r="F356" s="393"/>
    </row>
    <row r="357" spans="2:6">
      <c r="B357" s="63"/>
      <c r="C357" s="82"/>
      <c r="D357" s="306"/>
      <c r="E357" s="344"/>
      <c r="F357" s="393"/>
    </row>
    <row r="358" spans="2:6">
      <c r="B358" s="63"/>
      <c r="C358" s="82"/>
      <c r="D358" s="306"/>
      <c r="E358" s="344"/>
      <c r="F358" s="393"/>
    </row>
    <row r="359" spans="2:6">
      <c r="B359" s="63"/>
      <c r="C359" s="82"/>
      <c r="D359" s="306"/>
      <c r="E359" s="344"/>
      <c r="F359" s="393"/>
    </row>
    <row r="360" spans="2:6">
      <c r="B360" s="63"/>
      <c r="C360" s="82"/>
      <c r="D360" s="306"/>
      <c r="E360" s="344"/>
      <c r="F360" s="393"/>
    </row>
    <row r="361" spans="2:6">
      <c r="B361" s="63"/>
      <c r="C361" s="82"/>
      <c r="D361" s="306"/>
      <c r="E361" s="344"/>
      <c r="F361" s="393"/>
    </row>
    <row r="362" spans="2:6">
      <c r="B362" s="63"/>
      <c r="C362" s="82"/>
      <c r="D362" s="306"/>
      <c r="E362" s="344"/>
      <c r="F362" s="393"/>
    </row>
    <row r="363" spans="2:6">
      <c r="B363" s="63"/>
      <c r="C363" s="82"/>
      <c r="D363" s="306"/>
      <c r="E363" s="344"/>
      <c r="F363" s="393"/>
    </row>
    <row r="364" spans="2:6">
      <c r="B364" s="63"/>
      <c r="C364" s="82"/>
      <c r="D364" s="306"/>
      <c r="E364" s="344"/>
      <c r="F364" s="393"/>
    </row>
    <row r="365" spans="2:6">
      <c r="B365" s="63"/>
      <c r="C365" s="82"/>
      <c r="D365" s="306"/>
      <c r="E365" s="344"/>
      <c r="F365" s="393"/>
    </row>
    <row r="366" spans="2:6">
      <c r="B366" s="63"/>
      <c r="C366" s="82"/>
      <c r="D366" s="306"/>
      <c r="E366" s="344"/>
      <c r="F366" s="393"/>
    </row>
    <row r="367" spans="2:6">
      <c r="B367" s="63"/>
      <c r="C367" s="82"/>
      <c r="D367" s="306"/>
      <c r="E367" s="344"/>
      <c r="F367" s="393"/>
    </row>
    <row r="368" spans="2:6">
      <c r="B368" s="63"/>
      <c r="C368" s="82"/>
      <c r="D368" s="306"/>
      <c r="E368" s="344"/>
      <c r="F368" s="393"/>
    </row>
    <row r="369" spans="2:6">
      <c r="B369" s="63"/>
      <c r="C369" s="82"/>
      <c r="D369" s="306"/>
      <c r="E369" s="344"/>
      <c r="F369" s="393"/>
    </row>
    <row r="370" spans="2:6">
      <c r="B370" s="63"/>
      <c r="C370" s="82"/>
      <c r="D370" s="306"/>
      <c r="E370" s="344"/>
      <c r="F370" s="393"/>
    </row>
    <row r="371" spans="2:6">
      <c r="B371" s="63"/>
      <c r="C371" s="82"/>
      <c r="D371" s="306"/>
      <c r="E371" s="344"/>
      <c r="F371" s="393"/>
    </row>
    <row r="372" spans="2:6">
      <c r="B372" s="63"/>
      <c r="C372" s="82"/>
      <c r="D372" s="306"/>
      <c r="E372" s="344"/>
      <c r="F372" s="393"/>
    </row>
    <row r="373" spans="2:6">
      <c r="B373" s="63"/>
      <c r="C373" s="82"/>
      <c r="D373" s="306"/>
      <c r="E373" s="344"/>
      <c r="F373" s="393"/>
    </row>
    <row r="374" spans="2:6">
      <c r="B374" s="63"/>
      <c r="C374" s="82"/>
      <c r="D374" s="306"/>
      <c r="E374" s="344"/>
      <c r="F374" s="393"/>
    </row>
    <row r="375" spans="2:6">
      <c r="B375" s="63"/>
      <c r="C375" s="82"/>
      <c r="D375" s="306"/>
      <c r="E375" s="344"/>
      <c r="F375" s="393"/>
    </row>
    <row r="376" spans="2:6">
      <c r="B376" s="63"/>
      <c r="C376" s="82"/>
      <c r="D376" s="306"/>
      <c r="E376" s="344"/>
      <c r="F376" s="393"/>
    </row>
    <row r="377" spans="2:6">
      <c r="B377" s="63"/>
      <c r="C377" s="82"/>
      <c r="D377" s="306"/>
      <c r="E377" s="344"/>
      <c r="F377" s="393"/>
    </row>
    <row r="378" spans="2:6">
      <c r="B378" s="63"/>
      <c r="C378" s="82"/>
      <c r="D378" s="306"/>
      <c r="E378" s="344"/>
      <c r="F378" s="393"/>
    </row>
    <row r="379" spans="2:6">
      <c r="B379" s="63"/>
      <c r="C379" s="82"/>
      <c r="D379" s="306"/>
      <c r="E379" s="344"/>
      <c r="F379" s="393"/>
    </row>
    <row r="380" spans="2:6">
      <c r="B380" s="63"/>
      <c r="C380" s="82"/>
      <c r="D380" s="306"/>
      <c r="E380" s="344"/>
      <c r="F380" s="393"/>
    </row>
    <row r="381" spans="2:6">
      <c r="B381" s="63"/>
      <c r="C381" s="82"/>
      <c r="D381" s="306"/>
      <c r="E381" s="344"/>
      <c r="F381" s="393"/>
    </row>
    <row r="382" spans="2:6">
      <c r="B382" s="63"/>
      <c r="C382" s="82"/>
      <c r="D382" s="306"/>
      <c r="E382" s="344"/>
      <c r="F382" s="393"/>
    </row>
    <row r="383" spans="2:6">
      <c r="B383" s="63"/>
      <c r="C383" s="82"/>
      <c r="D383" s="306"/>
      <c r="E383" s="344"/>
      <c r="F383" s="393"/>
    </row>
    <row r="384" spans="2:6">
      <c r="B384" s="63"/>
      <c r="C384" s="82"/>
      <c r="D384" s="306"/>
      <c r="E384" s="344"/>
      <c r="F384" s="393"/>
    </row>
    <row r="385" spans="2:6">
      <c r="B385" s="63"/>
      <c r="C385" s="82"/>
      <c r="D385" s="306"/>
      <c r="E385" s="344"/>
      <c r="F385" s="393"/>
    </row>
    <row r="386" spans="2:6">
      <c r="B386" s="63"/>
      <c r="C386" s="82"/>
      <c r="D386" s="306"/>
      <c r="E386" s="344"/>
      <c r="F386" s="393"/>
    </row>
    <row r="387" spans="2:6">
      <c r="B387" s="63"/>
      <c r="C387" s="82"/>
      <c r="D387" s="306"/>
      <c r="E387" s="344"/>
      <c r="F387" s="393"/>
    </row>
    <row r="388" spans="2:6">
      <c r="B388" s="63"/>
      <c r="C388" s="82"/>
      <c r="D388" s="306"/>
      <c r="E388" s="344"/>
      <c r="F388" s="393"/>
    </row>
    <row r="389" spans="2:6">
      <c r="B389" s="63"/>
      <c r="C389" s="82"/>
      <c r="D389" s="306"/>
      <c r="E389" s="344"/>
      <c r="F389" s="393"/>
    </row>
    <row r="390" spans="2:6">
      <c r="B390" s="63"/>
      <c r="C390" s="82"/>
      <c r="D390" s="306"/>
      <c r="E390" s="344"/>
      <c r="F390" s="393"/>
    </row>
    <row r="391" spans="2:6">
      <c r="B391" s="63"/>
      <c r="C391" s="82"/>
      <c r="D391" s="306"/>
      <c r="E391" s="344"/>
      <c r="F391" s="393"/>
    </row>
    <row r="392" spans="2:6">
      <c r="B392" s="63"/>
      <c r="C392" s="82"/>
      <c r="D392" s="306"/>
      <c r="E392" s="344"/>
      <c r="F392" s="393"/>
    </row>
    <row r="393" spans="2:6">
      <c r="B393" s="63"/>
      <c r="C393" s="82"/>
      <c r="D393" s="306"/>
      <c r="E393" s="344"/>
      <c r="F393" s="393"/>
    </row>
    <row r="394" spans="2:6">
      <c r="B394" s="63"/>
      <c r="C394" s="82"/>
      <c r="D394" s="306"/>
      <c r="E394" s="344"/>
      <c r="F394" s="393"/>
    </row>
    <row r="395" spans="2:6">
      <c r="B395" s="63"/>
      <c r="C395" s="82"/>
      <c r="D395" s="306"/>
      <c r="E395" s="344"/>
      <c r="F395" s="393"/>
    </row>
    <row r="396" spans="2:6">
      <c r="B396" s="63"/>
      <c r="C396" s="82"/>
      <c r="D396" s="306"/>
      <c r="E396" s="344"/>
      <c r="F396" s="393"/>
    </row>
    <row r="397" spans="2:6">
      <c r="B397" s="63"/>
      <c r="C397" s="82"/>
      <c r="D397" s="306"/>
      <c r="E397" s="344"/>
      <c r="F397" s="393"/>
    </row>
    <row r="398" spans="2:6">
      <c r="B398" s="63"/>
      <c r="C398" s="82"/>
      <c r="D398" s="306"/>
      <c r="E398" s="344"/>
      <c r="F398" s="393"/>
    </row>
    <row r="399" spans="2:6">
      <c r="B399" s="63"/>
      <c r="C399" s="82"/>
      <c r="D399" s="306"/>
      <c r="E399" s="344"/>
      <c r="F399" s="393"/>
    </row>
    <row r="400" spans="2:6">
      <c r="B400" s="63"/>
      <c r="C400" s="82"/>
      <c r="D400" s="306"/>
      <c r="E400" s="344"/>
      <c r="F400" s="393"/>
    </row>
    <row r="401" spans="2:6">
      <c r="B401" s="63"/>
      <c r="C401" s="82"/>
      <c r="D401" s="306"/>
      <c r="E401" s="344"/>
      <c r="F401" s="393"/>
    </row>
    <row r="402" spans="2:6">
      <c r="B402" s="63"/>
      <c r="C402" s="82"/>
      <c r="D402" s="306"/>
      <c r="E402" s="344"/>
      <c r="F402" s="393"/>
    </row>
    <row r="403" spans="2:6">
      <c r="B403" s="63"/>
      <c r="C403" s="82"/>
      <c r="D403" s="306"/>
      <c r="E403" s="344"/>
      <c r="F403" s="393"/>
    </row>
    <row r="404" spans="2:6">
      <c r="B404" s="63"/>
      <c r="C404" s="82"/>
      <c r="D404" s="306"/>
      <c r="E404" s="344"/>
      <c r="F404" s="393"/>
    </row>
    <row r="405" spans="2:6">
      <c r="B405" s="63"/>
      <c r="C405" s="82"/>
      <c r="D405" s="306"/>
      <c r="E405" s="344"/>
      <c r="F405" s="393"/>
    </row>
    <row r="406" spans="2:6">
      <c r="B406" s="63"/>
      <c r="C406" s="82"/>
      <c r="D406" s="306"/>
      <c r="E406" s="344"/>
      <c r="F406" s="394"/>
    </row>
    <row r="407" spans="2:6">
      <c r="B407" s="63"/>
      <c r="C407" s="82"/>
      <c r="D407" s="306"/>
      <c r="E407" s="344"/>
      <c r="F407" s="394"/>
    </row>
    <row r="408" spans="2:6">
      <c r="B408" s="63"/>
      <c r="C408" s="82"/>
      <c r="D408" s="306"/>
      <c r="E408" s="344"/>
      <c r="F408" s="394"/>
    </row>
    <row r="409" spans="2:6">
      <c r="B409" s="63"/>
      <c r="C409" s="82"/>
      <c r="D409" s="306"/>
      <c r="E409" s="344"/>
      <c r="F409" s="394"/>
    </row>
    <row r="410" spans="2:6">
      <c r="B410" s="63"/>
      <c r="C410" s="82"/>
      <c r="D410" s="306"/>
      <c r="E410" s="344"/>
      <c r="F410" s="394"/>
    </row>
    <row r="411" spans="2:6">
      <c r="B411" s="63"/>
      <c r="C411" s="82"/>
      <c r="D411" s="306"/>
      <c r="E411" s="344"/>
      <c r="F411" s="394"/>
    </row>
    <row r="412" spans="2:6">
      <c r="B412" s="63"/>
      <c r="C412" s="82"/>
      <c r="D412" s="306"/>
      <c r="E412" s="344"/>
      <c r="F412" s="394"/>
    </row>
    <row r="413" spans="2:6">
      <c r="B413" s="63"/>
      <c r="C413" s="82"/>
      <c r="D413" s="306"/>
      <c r="E413" s="344"/>
      <c r="F413" s="394"/>
    </row>
    <row r="414" spans="2:6">
      <c r="B414" s="63"/>
      <c r="C414" s="82"/>
      <c r="D414" s="306"/>
      <c r="E414" s="344"/>
      <c r="F414" s="394"/>
    </row>
    <row r="415" spans="2:6">
      <c r="B415" s="63"/>
      <c r="C415" s="82"/>
      <c r="D415" s="306"/>
      <c r="E415" s="344"/>
      <c r="F415" s="394"/>
    </row>
    <row r="416" spans="2:6">
      <c r="B416" s="63"/>
      <c r="C416" s="82"/>
      <c r="D416" s="306"/>
      <c r="E416" s="344"/>
      <c r="F416" s="394"/>
    </row>
    <row r="417" spans="2:6">
      <c r="B417" s="63"/>
      <c r="C417" s="82"/>
      <c r="D417" s="306"/>
      <c r="E417" s="344"/>
      <c r="F417" s="394"/>
    </row>
    <row r="418" spans="2:6">
      <c r="B418" s="63"/>
      <c r="C418" s="82"/>
      <c r="D418" s="306"/>
      <c r="E418" s="344"/>
      <c r="F418" s="394"/>
    </row>
    <row r="419" spans="2:6">
      <c r="B419" s="63"/>
      <c r="C419" s="82"/>
      <c r="D419" s="306"/>
      <c r="E419" s="344"/>
      <c r="F419" s="394"/>
    </row>
    <row r="420" spans="2:6">
      <c r="B420" s="63"/>
      <c r="C420" s="82"/>
      <c r="D420" s="306"/>
      <c r="E420" s="344"/>
      <c r="F420" s="394"/>
    </row>
    <row r="421" spans="2:6">
      <c r="B421" s="63"/>
      <c r="C421" s="82"/>
      <c r="D421" s="306"/>
      <c r="E421" s="344"/>
      <c r="F421" s="394"/>
    </row>
    <row r="422" spans="2:6">
      <c r="B422" s="63"/>
      <c r="C422" s="82"/>
      <c r="D422" s="306"/>
      <c r="E422" s="344"/>
      <c r="F422" s="394"/>
    </row>
    <row r="423" spans="2:6">
      <c r="B423" s="63"/>
      <c r="C423" s="82"/>
      <c r="D423" s="306"/>
      <c r="E423" s="344"/>
      <c r="F423" s="394"/>
    </row>
    <row r="424" spans="2:6">
      <c r="B424" s="63"/>
      <c r="C424" s="82"/>
      <c r="D424" s="306"/>
      <c r="E424" s="344"/>
      <c r="F424" s="394"/>
    </row>
    <row r="425" spans="2:6">
      <c r="B425" s="63"/>
      <c r="C425" s="82"/>
      <c r="D425" s="306"/>
      <c r="E425" s="344"/>
      <c r="F425" s="394"/>
    </row>
    <row r="426" spans="2:6">
      <c r="B426" s="63"/>
      <c r="C426" s="82"/>
      <c r="D426" s="306"/>
      <c r="E426" s="344"/>
      <c r="F426" s="394"/>
    </row>
    <row r="427" spans="2:6">
      <c r="B427" s="63"/>
      <c r="C427" s="82"/>
      <c r="D427" s="306"/>
      <c r="E427" s="344"/>
      <c r="F427" s="394"/>
    </row>
    <row r="428" spans="2:6">
      <c r="B428" s="63"/>
      <c r="C428" s="82"/>
      <c r="D428" s="306"/>
      <c r="E428" s="344"/>
      <c r="F428" s="394"/>
    </row>
    <row r="429" spans="2:6">
      <c r="B429" s="63"/>
      <c r="C429" s="82"/>
      <c r="D429" s="306"/>
      <c r="E429" s="344"/>
      <c r="F429" s="394"/>
    </row>
    <row r="430" spans="2:6">
      <c r="B430" s="63"/>
      <c r="C430" s="82"/>
      <c r="D430" s="306"/>
      <c r="E430" s="344"/>
      <c r="F430" s="394"/>
    </row>
    <row r="431" spans="2:6">
      <c r="B431" s="63"/>
      <c r="C431" s="82"/>
      <c r="D431" s="306"/>
      <c r="E431" s="344"/>
      <c r="F431" s="394"/>
    </row>
    <row r="432" spans="2:6">
      <c r="B432" s="63"/>
      <c r="C432" s="82"/>
      <c r="D432" s="306"/>
      <c r="E432" s="344"/>
      <c r="F432" s="394"/>
    </row>
    <row r="433" spans="2:6">
      <c r="B433" s="63"/>
      <c r="C433" s="82"/>
      <c r="D433" s="306"/>
      <c r="E433" s="344"/>
      <c r="F433" s="394"/>
    </row>
    <row r="434" spans="2:6">
      <c r="B434" s="63"/>
      <c r="C434" s="82"/>
      <c r="D434" s="306"/>
      <c r="E434" s="344"/>
      <c r="F434" s="394"/>
    </row>
    <row r="435" spans="2:6">
      <c r="B435" s="63"/>
      <c r="C435" s="82"/>
      <c r="D435" s="306"/>
      <c r="E435" s="344"/>
      <c r="F435" s="394"/>
    </row>
    <row r="436" spans="2:6">
      <c r="B436" s="63"/>
      <c r="C436" s="82"/>
      <c r="D436" s="306"/>
      <c r="E436" s="344"/>
      <c r="F436" s="394"/>
    </row>
    <row r="437" spans="2:6">
      <c r="B437" s="63"/>
      <c r="C437" s="82"/>
      <c r="D437" s="306"/>
      <c r="E437" s="344"/>
      <c r="F437" s="394"/>
    </row>
    <row r="438" spans="2:6">
      <c r="B438" s="63"/>
      <c r="C438" s="82"/>
      <c r="D438" s="306"/>
      <c r="E438" s="344"/>
      <c r="F438" s="394"/>
    </row>
    <row r="439" spans="2:6">
      <c r="B439" s="63"/>
      <c r="C439" s="82"/>
      <c r="D439" s="306"/>
      <c r="E439" s="344"/>
      <c r="F439" s="394"/>
    </row>
    <row r="440" spans="2:6">
      <c r="B440" s="63"/>
      <c r="C440" s="82"/>
      <c r="D440" s="306"/>
      <c r="E440" s="344"/>
      <c r="F440" s="394"/>
    </row>
    <row r="441" spans="2:6">
      <c r="B441" s="63"/>
      <c r="C441" s="82"/>
      <c r="D441" s="306"/>
      <c r="E441" s="344"/>
      <c r="F441" s="394"/>
    </row>
    <row r="442" spans="2:6">
      <c r="B442" s="63"/>
      <c r="C442" s="82"/>
      <c r="D442" s="306"/>
      <c r="E442" s="344"/>
      <c r="F442" s="394"/>
    </row>
    <row r="443" spans="2:6">
      <c r="B443" s="63"/>
      <c r="C443" s="82"/>
      <c r="D443" s="306"/>
      <c r="E443" s="344"/>
      <c r="F443" s="394"/>
    </row>
    <row r="444" spans="2:6">
      <c r="B444" s="63"/>
      <c r="C444" s="82"/>
      <c r="D444" s="306"/>
      <c r="E444" s="344"/>
      <c r="F444" s="394"/>
    </row>
    <row r="445" spans="2:6">
      <c r="B445" s="63"/>
      <c r="C445" s="82"/>
      <c r="D445" s="306"/>
      <c r="E445" s="344"/>
      <c r="F445" s="394"/>
    </row>
    <row r="446" spans="2:6">
      <c r="B446" s="63"/>
      <c r="C446" s="82"/>
      <c r="D446" s="306"/>
      <c r="E446" s="344"/>
      <c r="F446" s="394"/>
    </row>
    <row r="447" spans="2:6">
      <c r="B447" s="63"/>
      <c r="C447" s="82"/>
      <c r="D447" s="306"/>
      <c r="E447" s="344"/>
      <c r="F447" s="394"/>
    </row>
    <row r="448" spans="2:6">
      <c r="B448" s="63"/>
      <c r="C448" s="82"/>
      <c r="D448" s="306"/>
      <c r="E448" s="344"/>
      <c r="F448" s="394"/>
    </row>
    <row r="449" spans="2:6">
      <c r="B449" s="63"/>
      <c r="C449" s="82"/>
      <c r="D449" s="306"/>
      <c r="E449" s="344"/>
      <c r="F449" s="394"/>
    </row>
    <row r="450" spans="2:6">
      <c r="B450" s="63"/>
      <c r="C450" s="82"/>
      <c r="D450" s="306"/>
      <c r="E450" s="344"/>
      <c r="F450" s="394"/>
    </row>
    <row r="451" spans="2:6">
      <c r="B451" s="63"/>
      <c r="C451" s="82"/>
      <c r="D451" s="306"/>
      <c r="E451" s="344"/>
      <c r="F451" s="394"/>
    </row>
    <row r="452" spans="2:6">
      <c r="B452" s="63"/>
      <c r="C452" s="82"/>
      <c r="D452" s="306"/>
      <c r="E452" s="344"/>
      <c r="F452" s="394"/>
    </row>
    <row r="453" spans="2:6">
      <c r="B453" s="63"/>
      <c r="C453" s="82"/>
      <c r="D453" s="306"/>
      <c r="E453" s="344"/>
      <c r="F453" s="394"/>
    </row>
    <row r="454" spans="2:6">
      <c r="B454" s="63"/>
      <c r="C454" s="82"/>
      <c r="D454" s="306"/>
      <c r="E454" s="344"/>
      <c r="F454" s="394"/>
    </row>
    <row r="455" spans="2:6">
      <c r="B455" s="63"/>
      <c r="C455" s="82"/>
      <c r="D455" s="306"/>
      <c r="E455" s="344"/>
      <c r="F455" s="394"/>
    </row>
    <row r="456" spans="2:6">
      <c r="B456" s="63"/>
      <c r="C456" s="82"/>
      <c r="D456" s="306"/>
      <c r="E456" s="344"/>
      <c r="F456" s="394"/>
    </row>
    <row r="457" spans="2:6">
      <c r="B457" s="63"/>
      <c r="C457" s="82"/>
      <c r="D457" s="306"/>
      <c r="E457" s="344"/>
      <c r="F457" s="394"/>
    </row>
    <row r="458" spans="2:6">
      <c r="B458" s="63"/>
      <c r="C458" s="82"/>
      <c r="D458" s="306"/>
      <c r="E458" s="344"/>
      <c r="F458" s="394"/>
    </row>
    <row r="459" spans="2:6">
      <c r="B459" s="63"/>
      <c r="C459" s="82"/>
      <c r="D459" s="306"/>
      <c r="E459" s="344"/>
      <c r="F459" s="394"/>
    </row>
    <row r="460" spans="2:6">
      <c r="B460" s="63"/>
      <c r="C460" s="82"/>
      <c r="D460" s="306"/>
      <c r="E460" s="344"/>
      <c r="F460" s="394"/>
    </row>
    <row r="461" spans="2:6">
      <c r="B461" s="63"/>
      <c r="C461" s="82"/>
      <c r="D461" s="306"/>
      <c r="E461" s="344"/>
      <c r="F461" s="394"/>
    </row>
    <row r="462" spans="2:6">
      <c r="B462" s="63"/>
      <c r="C462" s="82"/>
      <c r="D462" s="306"/>
      <c r="E462" s="344"/>
      <c r="F462" s="394"/>
    </row>
    <row r="463" spans="2:6">
      <c r="B463" s="63"/>
      <c r="C463" s="82"/>
      <c r="D463" s="306"/>
      <c r="E463" s="344"/>
      <c r="F463" s="394"/>
    </row>
    <row r="464" spans="2:6">
      <c r="B464" s="63"/>
      <c r="C464" s="82"/>
      <c r="D464" s="306"/>
      <c r="E464" s="344"/>
      <c r="F464" s="394"/>
    </row>
    <row r="465" spans="2:6">
      <c r="B465" s="63"/>
      <c r="C465" s="82"/>
      <c r="D465" s="306"/>
      <c r="E465" s="344"/>
      <c r="F465" s="394"/>
    </row>
    <row r="466" spans="2:6">
      <c r="B466" s="63"/>
      <c r="C466" s="82"/>
      <c r="D466" s="306"/>
      <c r="E466" s="344"/>
      <c r="F466" s="394"/>
    </row>
    <row r="467" spans="2:6">
      <c r="B467" s="63"/>
      <c r="C467" s="82"/>
      <c r="D467" s="306"/>
      <c r="E467" s="344"/>
      <c r="F467" s="394"/>
    </row>
    <row r="468" spans="2:6">
      <c r="B468" s="63"/>
      <c r="C468" s="82"/>
      <c r="D468" s="306"/>
      <c r="E468" s="344"/>
      <c r="F468" s="394"/>
    </row>
    <row r="469" spans="2:6">
      <c r="B469" s="63"/>
      <c r="C469" s="82"/>
      <c r="D469" s="306"/>
      <c r="E469" s="344"/>
      <c r="F469" s="394"/>
    </row>
    <row r="470" spans="2:6">
      <c r="B470" s="63"/>
      <c r="C470" s="82"/>
      <c r="D470" s="306"/>
      <c r="E470" s="344"/>
      <c r="F470" s="394"/>
    </row>
    <row r="471" spans="2:6">
      <c r="B471" s="63"/>
      <c r="C471" s="82"/>
      <c r="D471" s="306"/>
      <c r="E471" s="344"/>
      <c r="F471" s="394"/>
    </row>
    <row r="472" spans="2:6">
      <c r="B472" s="63"/>
      <c r="C472" s="82"/>
      <c r="D472" s="306"/>
      <c r="E472" s="344"/>
      <c r="F472" s="394"/>
    </row>
    <row r="473" spans="2:6">
      <c r="B473" s="63"/>
      <c r="C473" s="82"/>
      <c r="D473" s="306"/>
      <c r="E473" s="344"/>
      <c r="F473" s="394"/>
    </row>
    <row r="474" spans="2:6">
      <c r="B474" s="63"/>
      <c r="C474" s="82"/>
      <c r="D474" s="306"/>
      <c r="E474" s="344"/>
      <c r="F474" s="394"/>
    </row>
    <row r="475" spans="2:6">
      <c r="B475" s="63"/>
      <c r="C475" s="82"/>
      <c r="D475" s="306"/>
      <c r="E475" s="344"/>
      <c r="F475" s="394"/>
    </row>
    <row r="476" spans="2:6">
      <c r="B476" s="63"/>
      <c r="C476" s="82"/>
      <c r="D476" s="306"/>
      <c r="E476" s="344"/>
      <c r="F476" s="394"/>
    </row>
    <row r="477" spans="2:6">
      <c r="B477" s="63"/>
      <c r="C477" s="82"/>
      <c r="D477" s="306"/>
      <c r="E477" s="344"/>
      <c r="F477" s="394"/>
    </row>
    <row r="478" spans="2:6">
      <c r="B478" s="63"/>
      <c r="C478" s="82"/>
      <c r="D478" s="306"/>
      <c r="E478" s="344"/>
      <c r="F478" s="394"/>
    </row>
    <row r="479" spans="2:6">
      <c r="B479" s="63"/>
      <c r="C479" s="82"/>
      <c r="D479" s="306"/>
      <c r="E479" s="344"/>
      <c r="F479" s="394"/>
    </row>
    <row r="480" spans="2:6">
      <c r="B480" s="63"/>
      <c r="C480" s="82"/>
      <c r="D480" s="306"/>
      <c r="E480" s="344"/>
      <c r="F480" s="394"/>
    </row>
    <row r="481" spans="2:6">
      <c r="B481" s="63"/>
      <c r="C481" s="82"/>
      <c r="D481" s="306"/>
      <c r="E481" s="344"/>
      <c r="F481" s="394"/>
    </row>
    <row r="482" spans="2:6">
      <c r="B482" s="63"/>
      <c r="C482" s="82"/>
      <c r="D482" s="306"/>
      <c r="E482" s="344"/>
      <c r="F482" s="394"/>
    </row>
    <row r="483" spans="2:6">
      <c r="B483" s="63"/>
      <c r="C483" s="82"/>
      <c r="D483" s="306"/>
      <c r="E483" s="344"/>
      <c r="F483" s="394"/>
    </row>
    <row r="484" spans="2:6">
      <c r="B484" s="63"/>
      <c r="C484" s="82"/>
      <c r="D484" s="306"/>
      <c r="E484" s="344"/>
      <c r="F484" s="394"/>
    </row>
    <row r="485" spans="2:6">
      <c r="B485" s="63"/>
      <c r="C485" s="82"/>
      <c r="D485" s="306"/>
      <c r="E485" s="344"/>
      <c r="F485" s="394"/>
    </row>
    <row r="486" spans="2:6">
      <c r="B486" s="63"/>
      <c r="C486" s="82"/>
      <c r="D486" s="306"/>
      <c r="E486" s="344"/>
      <c r="F486" s="394"/>
    </row>
    <row r="487" spans="2:6">
      <c r="B487" s="63"/>
      <c r="C487" s="82"/>
      <c r="D487" s="306"/>
      <c r="E487" s="344"/>
      <c r="F487" s="394"/>
    </row>
    <row r="488" spans="2:6">
      <c r="B488" s="63"/>
      <c r="C488" s="82"/>
      <c r="D488" s="306"/>
      <c r="E488" s="344"/>
      <c r="F488" s="394"/>
    </row>
    <row r="489" spans="2:6">
      <c r="B489" s="63"/>
      <c r="C489" s="82"/>
      <c r="D489" s="306"/>
      <c r="E489" s="344"/>
      <c r="F489" s="394"/>
    </row>
    <row r="490" spans="2:6">
      <c r="B490" s="63"/>
      <c r="C490" s="82"/>
      <c r="D490" s="306"/>
      <c r="E490" s="344"/>
      <c r="F490" s="394"/>
    </row>
    <row r="491" spans="2:6">
      <c r="B491" s="63"/>
      <c r="C491" s="82"/>
      <c r="D491" s="306"/>
      <c r="E491" s="344"/>
      <c r="F491" s="394"/>
    </row>
    <row r="492" spans="2:6">
      <c r="B492" s="63"/>
      <c r="C492" s="82"/>
      <c r="D492" s="306"/>
      <c r="E492" s="344"/>
      <c r="F492" s="394"/>
    </row>
    <row r="493" spans="2:6">
      <c r="B493" s="63"/>
      <c r="C493" s="82"/>
      <c r="D493" s="306"/>
      <c r="E493" s="344"/>
      <c r="F493" s="394"/>
    </row>
    <row r="494" spans="2:6">
      <c r="B494" s="63"/>
      <c r="C494" s="82"/>
      <c r="D494" s="306"/>
      <c r="E494" s="344"/>
      <c r="F494" s="394"/>
    </row>
    <row r="495" spans="2:6">
      <c r="B495" s="63"/>
      <c r="C495" s="82"/>
      <c r="D495" s="306"/>
      <c r="E495" s="344"/>
      <c r="F495" s="394"/>
    </row>
    <row r="496" spans="2:6">
      <c r="B496" s="63"/>
      <c r="C496" s="82"/>
      <c r="D496" s="306"/>
      <c r="E496" s="344"/>
      <c r="F496" s="394"/>
    </row>
    <row r="497" spans="2:6">
      <c r="B497" s="63"/>
      <c r="C497" s="82"/>
      <c r="D497" s="306"/>
      <c r="E497" s="344"/>
      <c r="F497" s="394"/>
    </row>
    <row r="498" spans="2:6">
      <c r="B498" s="63"/>
      <c r="C498" s="82"/>
      <c r="D498" s="306"/>
      <c r="E498" s="344"/>
      <c r="F498" s="394"/>
    </row>
    <row r="499" spans="2:6">
      <c r="B499" s="63"/>
      <c r="C499" s="82"/>
      <c r="D499" s="306"/>
      <c r="E499" s="344"/>
      <c r="F499" s="394"/>
    </row>
    <row r="500" spans="2:6">
      <c r="B500" s="63"/>
      <c r="C500" s="82"/>
      <c r="D500" s="306"/>
      <c r="E500" s="344"/>
      <c r="F500" s="394"/>
    </row>
    <row r="501" spans="2:6">
      <c r="B501" s="63"/>
      <c r="C501" s="82"/>
      <c r="D501" s="306"/>
      <c r="E501" s="344"/>
      <c r="F501" s="394"/>
    </row>
    <row r="502" spans="2:6">
      <c r="B502" s="63"/>
      <c r="C502" s="82"/>
      <c r="D502" s="306"/>
      <c r="E502" s="344"/>
      <c r="F502" s="394"/>
    </row>
    <row r="503" spans="2:6">
      <c r="B503" s="63"/>
      <c r="C503" s="82"/>
      <c r="D503" s="306"/>
      <c r="E503" s="344"/>
      <c r="F503" s="394"/>
    </row>
    <row r="504" spans="2:6">
      <c r="B504" s="63"/>
      <c r="C504" s="82"/>
      <c r="D504" s="306"/>
      <c r="E504" s="344"/>
      <c r="F504" s="394"/>
    </row>
    <row r="505" spans="2:6">
      <c r="B505" s="63"/>
      <c r="C505" s="82"/>
      <c r="D505" s="306"/>
      <c r="E505" s="344"/>
      <c r="F505" s="394"/>
    </row>
    <row r="506" spans="2:6">
      <c r="B506" s="63"/>
      <c r="C506" s="82"/>
      <c r="D506" s="306"/>
      <c r="E506" s="344"/>
      <c r="F506" s="394"/>
    </row>
    <row r="507" spans="2:6">
      <c r="B507" s="63"/>
      <c r="C507" s="82"/>
      <c r="D507" s="306"/>
      <c r="E507" s="344"/>
      <c r="F507" s="394"/>
    </row>
    <row r="508" spans="2:6">
      <c r="B508" s="63"/>
      <c r="C508" s="82"/>
      <c r="D508" s="306"/>
      <c r="E508" s="344"/>
      <c r="F508" s="394"/>
    </row>
    <row r="509" spans="2:6">
      <c r="B509" s="63"/>
      <c r="C509" s="82"/>
      <c r="D509" s="306"/>
      <c r="E509" s="344"/>
      <c r="F509" s="394"/>
    </row>
    <row r="510" spans="2:6">
      <c r="B510" s="63"/>
      <c r="C510" s="82"/>
      <c r="D510" s="306"/>
      <c r="E510" s="344"/>
      <c r="F510" s="394"/>
    </row>
    <row r="511" spans="2:6">
      <c r="B511" s="63"/>
      <c r="C511" s="82"/>
      <c r="D511" s="306"/>
      <c r="E511" s="344"/>
      <c r="F511" s="394"/>
    </row>
    <row r="512" spans="2:6">
      <c r="B512" s="63"/>
      <c r="C512" s="82"/>
      <c r="D512" s="306"/>
      <c r="E512" s="344"/>
      <c r="F512" s="394"/>
    </row>
    <row r="513" spans="2:6">
      <c r="B513" s="63"/>
      <c r="C513" s="82"/>
      <c r="D513" s="306"/>
      <c r="E513" s="344"/>
      <c r="F513" s="394"/>
    </row>
    <row r="514" spans="2:6">
      <c r="B514" s="63"/>
      <c r="C514" s="82"/>
      <c r="D514" s="306"/>
      <c r="E514" s="344"/>
      <c r="F514" s="394"/>
    </row>
    <row r="515" spans="2:6">
      <c r="B515" s="63"/>
      <c r="C515" s="82"/>
      <c r="D515" s="306"/>
      <c r="E515" s="344"/>
      <c r="F515" s="394"/>
    </row>
    <row r="516" spans="2:6">
      <c r="B516" s="63"/>
      <c r="C516" s="82"/>
      <c r="D516" s="306"/>
      <c r="E516" s="344"/>
      <c r="F516" s="394"/>
    </row>
    <row r="517" spans="2:6">
      <c r="B517" s="63"/>
      <c r="C517" s="82"/>
      <c r="D517" s="306"/>
      <c r="E517" s="344"/>
      <c r="F517" s="394"/>
    </row>
    <row r="518" spans="2:6">
      <c r="B518" s="63"/>
      <c r="C518" s="82"/>
      <c r="D518" s="306"/>
      <c r="E518" s="344"/>
      <c r="F518" s="394"/>
    </row>
    <row r="519" spans="2:6">
      <c r="B519" s="63"/>
      <c r="C519" s="82"/>
      <c r="D519" s="306"/>
      <c r="E519" s="344"/>
      <c r="F519" s="394"/>
    </row>
    <row r="520" spans="2:6">
      <c r="B520" s="63"/>
      <c r="C520" s="82"/>
      <c r="D520" s="306"/>
      <c r="E520" s="344"/>
      <c r="F520" s="394"/>
    </row>
    <row r="521" spans="2:6">
      <c r="B521" s="63"/>
      <c r="C521" s="82"/>
      <c r="D521" s="306"/>
      <c r="E521" s="344"/>
      <c r="F521" s="394"/>
    </row>
    <row r="522" spans="2:6">
      <c r="B522" s="63"/>
      <c r="C522" s="82"/>
      <c r="D522" s="306"/>
      <c r="E522" s="344"/>
      <c r="F522" s="394"/>
    </row>
    <row r="523" spans="2:6">
      <c r="B523" s="63"/>
      <c r="C523" s="82"/>
      <c r="D523" s="306"/>
      <c r="E523" s="344"/>
      <c r="F523" s="394"/>
    </row>
    <row r="524" spans="2:6">
      <c r="B524" s="63"/>
      <c r="C524" s="82"/>
      <c r="D524" s="306"/>
      <c r="E524" s="344"/>
      <c r="F524" s="394"/>
    </row>
    <row r="525" spans="2:6">
      <c r="B525" s="63"/>
      <c r="C525" s="82"/>
      <c r="D525" s="306"/>
      <c r="E525" s="344"/>
      <c r="F525" s="394"/>
    </row>
    <row r="526" spans="2:6">
      <c r="B526" s="63"/>
      <c r="C526" s="82"/>
      <c r="D526" s="306"/>
      <c r="E526" s="344"/>
      <c r="F526" s="394"/>
    </row>
    <row r="527" spans="2:6">
      <c r="B527" s="63"/>
      <c r="C527" s="82"/>
      <c r="D527" s="306"/>
      <c r="E527" s="344"/>
      <c r="F527" s="394"/>
    </row>
    <row r="528" spans="2:6">
      <c r="B528" s="63"/>
      <c r="C528" s="82"/>
      <c r="D528" s="306"/>
      <c r="E528" s="344"/>
      <c r="F528" s="394"/>
    </row>
    <row r="529" spans="2:6">
      <c r="B529" s="63"/>
      <c r="C529" s="82"/>
      <c r="D529" s="306"/>
      <c r="E529" s="344"/>
      <c r="F529" s="394"/>
    </row>
    <row r="530" spans="2:6">
      <c r="B530" s="63"/>
      <c r="C530" s="82"/>
      <c r="D530" s="306"/>
      <c r="E530" s="344"/>
      <c r="F530" s="394"/>
    </row>
    <row r="531" spans="2:6">
      <c r="B531" s="63"/>
      <c r="C531" s="82"/>
      <c r="D531" s="306"/>
      <c r="E531" s="344"/>
      <c r="F531" s="394"/>
    </row>
    <row r="532" spans="2:6">
      <c r="B532" s="63"/>
      <c r="C532" s="82"/>
      <c r="D532" s="306"/>
      <c r="E532" s="344"/>
      <c r="F532" s="394"/>
    </row>
    <row r="533" spans="2:6">
      <c r="B533" s="63"/>
      <c r="C533" s="82"/>
      <c r="D533" s="306"/>
      <c r="E533" s="344"/>
      <c r="F533" s="394"/>
    </row>
    <row r="534" spans="2:6">
      <c r="B534" s="63"/>
      <c r="C534" s="82"/>
      <c r="D534" s="306"/>
      <c r="E534" s="344"/>
      <c r="F534" s="394"/>
    </row>
    <row r="535" spans="2:6">
      <c r="B535" s="63"/>
      <c r="C535" s="82"/>
      <c r="D535" s="306"/>
      <c r="E535" s="344"/>
      <c r="F535" s="394"/>
    </row>
    <row r="536" spans="2:6">
      <c r="B536" s="63"/>
      <c r="C536" s="82"/>
      <c r="D536" s="306"/>
      <c r="E536" s="344"/>
      <c r="F536" s="394"/>
    </row>
    <row r="537" spans="2:6">
      <c r="B537" s="63"/>
      <c r="C537" s="82"/>
      <c r="D537" s="306"/>
      <c r="E537" s="344"/>
      <c r="F537" s="394"/>
    </row>
    <row r="538" spans="2:6">
      <c r="B538" s="63"/>
      <c r="C538" s="82"/>
      <c r="D538" s="306"/>
      <c r="E538" s="344"/>
      <c r="F538" s="394"/>
    </row>
    <row r="539" spans="2:6">
      <c r="B539" s="63"/>
      <c r="C539" s="82"/>
      <c r="D539" s="306"/>
      <c r="E539" s="344"/>
      <c r="F539" s="394"/>
    </row>
    <row r="540" spans="2:6">
      <c r="B540" s="63"/>
      <c r="C540" s="82"/>
      <c r="D540" s="306"/>
      <c r="E540" s="344"/>
      <c r="F540" s="394"/>
    </row>
    <row r="541" spans="2:6">
      <c r="B541" s="63"/>
      <c r="C541" s="82"/>
      <c r="D541" s="306"/>
      <c r="E541" s="344"/>
      <c r="F541" s="394"/>
    </row>
    <row r="542" spans="2:6">
      <c r="B542" s="63"/>
      <c r="C542" s="82"/>
      <c r="D542" s="306"/>
      <c r="E542" s="344"/>
      <c r="F542" s="394"/>
    </row>
    <row r="543" spans="2:6">
      <c r="B543" s="63"/>
      <c r="C543" s="82"/>
      <c r="D543" s="306"/>
      <c r="E543" s="344"/>
      <c r="F543" s="394"/>
    </row>
    <row r="544" spans="2:6">
      <c r="B544" s="63"/>
      <c r="C544" s="82"/>
      <c r="D544" s="306"/>
      <c r="E544" s="344"/>
      <c r="F544" s="394"/>
    </row>
    <row r="545" spans="2:6">
      <c r="B545" s="63"/>
      <c r="C545" s="82"/>
      <c r="D545" s="306"/>
      <c r="E545" s="344"/>
      <c r="F545" s="394"/>
    </row>
    <row r="546" spans="2:6">
      <c r="B546" s="63"/>
      <c r="C546" s="82"/>
      <c r="D546" s="306"/>
      <c r="E546" s="344"/>
      <c r="F546" s="394"/>
    </row>
    <row r="547" spans="2:6">
      <c r="B547" s="63"/>
      <c r="C547" s="82"/>
      <c r="D547" s="306"/>
      <c r="E547" s="344"/>
      <c r="F547" s="394"/>
    </row>
    <row r="548" spans="2:6">
      <c r="B548" s="63"/>
      <c r="C548" s="82"/>
      <c r="D548" s="306"/>
      <c r="E548" s="344"/>
      <c r="F548" s="394"/>
    </row>
    <row r="549" spans="2:6">
      <c r="B549" s="63"/>
      <c r="C549" s="82"/>
      <c r="D549" s="306"/>
      <c r="E549" s="344"/>
      <c r="F549" s="394"/>
    </row>
    <row r="550" spans="2:6">
      <c r="B550" s="63"/>
      <c r="C550" s="82"/>
      <c r="D550" s="306"/>
      <c r="E550" s="344"/>
      <c r="F550" s="394"/>
    </row>
    <row r="551" spans="2:6">
      <c r="B551" s="63"/>
      <c r="C551" s="82"/>
      <c r="D551" s="306"/>
      <c r="E551" s="344"/>
      <c r="F551" s="394"/>
    </row>
    <row r="552" spans="2:6">
      <c r="B552" s="63"/>
      <c r="C552" s="82"/>
      <c r="D552" s="306"/>
      <c r="E552" s="344"/>
      <c r="F552" s="394"/>
    </row>
    <row r="553" spans="2:6">
      <c r="B553" s="63"/>
      <c r="C553" s="82"/>
      <c r="D553" s="306"/>
      <c r="E553" s="344"/>
      <c r="F553" s="394"/>
    </row>
    <row r="554" spans="2:6">
      <c r="B554" s="63"/>
      <c r="C554" s="82"/>
      <c r="D554" s="306"/>
      <c r="E554" s="344"/>
      <c r="F554" s="394"/>
    </row>
    <row r="555" spans="2:6">
      <c r="B555" s="63"/>
      <c r="C555" s="82"/>
      <c r="D555" s="306"/>
      <c r="E555" s="344"/>
      <c r="F555" s="394"/>
    </row>
    <row r="556" spans="2:6">
      <c r="B556" s="63"/>
      <c r="C556" s="82"/>
      <c r="D556" s="306"/>
      <c r="E556" s="344"/>
      <c r="F556" s="394"/>
    </row>
    <row r="557" spans="2:6">
      <c r="B557" s="63"/>
      <c r="C557" s="82"/>
      <c r="D557" s="306"/>
      <c r="E557" s="344"/>
      <c r="F557" s="394"/>
    </row>
    <row r="558" spans="2:6">
      <c r="B558" s="63"/>
      <c r="C558" s="82"/>
      <c r="D558" s="306"/>
      <c r="E558" s="344"/>
      <c r="F558" s="394"/>
    </row>
    <row r="559" spans="2:6">
      <c r="B559" s="63"/>
      <c r="C559" s="82"/>
      <c r="D559" s="306"/>
      <c r="E559" s="344"/>
      <c r="F559" s="394"/>
    </row>
    <row r="560" spans="2:6">
      <c r="B560" s="63"/>
      <c r="C560" s="82"/>
      <c r="D560" s="306"/>
      <c r="E560" s="344"/>
      <c r="F560" s="394"/>
    </row>
    <row r="561" spans="2:6">
      <c r="B561" s="63"/>
      <c r="C561" s="82"/>
      <c r="D561" s="306"/>
      <c r="E561" s="344"/>
      <c r="F561" s="394"/>
    </row>
    <row r="562" spans="2:6">
      <c r="B562" s="63"/>
      <c r="C562" s="82"/>
      <c r="D562" s="306"/>
      <c r="E562" s="344"/>
      <c r="F562" s="394"/>
    </row>
    <row r="563" spans="2:6">
      <c r="B563" s="63"/>
      <c r="C563" s="82"/>
      <c r="D563" s="306"/>
      <c r="E563" s="344"/>
      <c r="F563" s="394"/>
    </row>
    <row r="564" spans="2:6">
      <c r="B564" s="63"/>
      <c r="C564" s="82"/>
      <c r="D564" s="306"/>
      <c r="E564" s="344"/>
      <c r="F564" s="394"/>
    </row>
    <row r="565" spans="2:6">
      <c r="B565" s="63"/>
      <c r="C565" s="82"/>
      <c r="D565" s="306"/>
      <c r="E565" s="344"/>
      <c r="F565" s="394"/>
    </row>
    <row r="566" spans="2:6">
      <c r="B566" s="63"/>
      <c r="C566" s="82"/>
      <c r="D566" s="306"/>
      <c r="E566" s="344"/>
      <c r="F566" s="394"/>
    </row>
    <row r="567" spans="2:6">
      <c r="B567" s="63"/>
      <c r="C567" s="82"/>
      <c r="D567" s="306"/>
      <c r="E567" s="344"/>
      <c r="F567" s="394"/>
    </row>
    <row r="568" spans="2:6">
      <c r="B568" s="63"/>
      <c r="C568" s="82"/>
      <c r="D568" s="306"/>
      <c r="E568" s="344"/>
      <c r="F568" s="394"/>
    </row>
    <row r="569" spans="2:6">
      <c r="B569" s="63"/>
      <c r="C569" s="82"/>
      <c r="D569" s="306"/>
      <c r="E569" s="344"/>
      <c r="F569" s="394"/>
    </row>
    <row r="570" spans="2:6">
      <c r="B570" s="63"/>
      <c r="C570" s="82"/>
      <c r="D570" s="306"/>
      <c r="E570" s="344"/>
      <c r="F570" s="394"/>
    </row>
    <row r="571" spans="2:6">
      <c r="B571" s="63"/>
      <c r="C571" s="82"/>
      <c r="D571" s="306"/>
      <c r="E571" s="344"/>
      <c r="F571" s="394"/>
    </row>
    <row r="572" spans="2:6">
      <c r="B572" s="63"/>
      <c r="C572" s="82"/>
      <c r="D572" s="306"/>
      <c r="E572" s="344"/>
      <c r="F572" s="394"/>
    </row>
    <row r="573" spans="2:6">
      <c r="B573" s="63"/>
      <c r="C573" s="82"/>
      <c r="D573" s="306"/>
      <c r="E573" s="344"/>
      <c r="F573" s="394"/>
    </row>
    <row r="574" spans="2:6">
      <c r="B574" s="63"/>
      <c r="C574" s="82"/>
      <c r="D574" s="306"/>
      <c r="E574" s="344"/>
      <c r="F574" s="394"/>
    </row>
    <row r="575" spans="2:6">
      <c r="B575" s="63"/>
      <c r="C575" s="82"/>
      <c r="D575" s="306"/>
      <c r="E575" s="344"/>
      <c r="F575" s="394"/>
    </row>
    <row r="576" spans="2:6">
      <c r="B576" s="63"/>
      <c r="C576" s="82"/>
      <c r="D576" s="306"/>
      <c r="E576" s="344"/>
      <c r="F576" s="394"/>
    </row>
    <row r="577" spans="2:6">
      <c r="B577" s="63"/>
      <c r="C577" s="82"/>
      <c r="D577" s="306"/>
      <c r="E577" s="344"/>
      <c r="F577" s="394"/>
    </row>
    <row r="578" spans="2:6">
      <c r="B578" s="63"/>
      <c r="C578" s="82"/>
      <c r="D578" s="306"/>
      <c r="E578" s="344"/>
      <c r="F578" s="394"/>
    </row>
    <row r="579" spans="2:6">
      <c r="B579" s="63"/>
      <c r="C579" s="82"/>
      <c r="D579" s="306"/>
      <c r="E579" s="344"/>
      <c r="F579" s="394"/>
    </row>
    <row r="580" spans="2:6">
      <c r="B580" s="63"/>
      <c r="C580" s="82"/>
      <c r="D580" s="306"/>
      <c r="E580" s="344"/>
      <c r="F580" s="394"/>
    </row>
    <row r="581" spans="2:6">
      <c r="B581" s="63"/>
      <c r="C581" s="82"/>
      <c r="D581" s="306"/>
      <c r="E581" s="344"/>
      <c r="F581" s="394"/>
    </row>
    <row r="582" spans="2:6">
      <c r="B582" s="63"/>
      <c r="C582" s="82"/>
      <c r="D582" s="306"/>
      <c r="E582" s="344"/>
      <c r="F582" s="394"/>
    </row>
    <row r="583" spans="2:6">
      <c r="B583" s="63"/>
      <c r="C583" s="82"/>
      <c r="D583" s="306"/>
      <c r="E583" s="344"/>
      <c r="F583" s="394"/>
    </row>
    <row r="584" spans="2:6">
      <c r="B584" s="63"/>
      <c r="C584" s="82"/>
      <c r="D584" s="306"/>
      <c r="E584" s="344"/>
      <c r="F584" s="394"/>
    </row>
    <row r="585" spans="2:6">
      <c r="B585" s="63"/>
      <c r="C585" s="82"/>
      <c r="D585" s="306"/>
      <c r="E585" s="344"/>
      <c r="F585" s="394"/>
    </row>
    <row r="586" spans="2:6">
      <c r="B586" s="63"/>
      <c r="C586" s="82"/>
      <c r="D586" s="306"/>
      <c r="E586" s="344"/>
      <c r="F586" s="394"/>
    </row>
    <row r="587" spans="2:6">
      <c r="B587" s="63"/>
      <c r="C587" s="82"/>
      <c r="D587" s="306"/>
      <c r="E587" s="344"/>
      <c r="F587" s="394"/>
    </row>
    <row r="588" spans="2:6">
      <c r="B588" s="63"/>
      <c r="C588" s="82"/>
      <c r="D588" s="306"/>
      <c r="E588" s="344"/>
      <c r="F588" s="394"/>
    </row>
    <row r="589" spans="2:6">
      <c r="B589" s="63"/>
      <c r="C589" s="82"/>
      <c r="D589" s="306"/>
      <c r="E589" s="344"/>
      <c r="F589" s="394"/>
    </row>
    <row r="590" spans="2:6">
      <c r="B590" s="63"/>
      <c r="C590" s="82"/>
      <c r="D590" s="306"/>
      <c r="E590" s="344"/>
      <c r="F590" s="394"/>
    </row>
    <row r="591" spans="2:6">
      <c r="B591" s="63"/>
      <c r="C591" s="82"/>
      <c r="D591" s="306"/>
      <c r="E591" s="344"/>
      <c r="F591" s="394"/>
    </row>
    <row r="592" spans="2:6">
      <c r="B592" s="63"/>
      <c r="C592" s="82"/>
      <c r="D592" s="306"/>
      <c r="E592" s="344"/>
      <c r="F592" s="394"/>
    </row>
    <row r="593" spans="2:6">
      <c r="B593" s="63"/>
      <c r="C593" s="82"/>
      <c r="D593" s="306"/>
      <c r="E593" s="344"/>
      <c r="F593" s="394"/>
    </row>
    <row r="594" spans="2:6">
      <c r="B594" s="63"/>
      <c r="C594" s="82"/>
      <c r="D594" s="306"/>
      <c r="E594" s="344"/>
      <c r="F594" s="394"/>
    </row>
    <row r="595" spans="2:6">
      <c r="B595" s="63"/>
      <c r="C595" s="82"/>
      <c r="D595" s="306"/>
      <c r="E595" s="344"/>
      <c r="F595" s="394"/>
    </row>
    <row r="596" spans="2:6">
      <c r="B596" s="63"/>
      <c r="C596" s="82"/>
      <c r="D596" s="306"/>
      <c r="E596" s="344"/>
      <c r="F596" s="394"/>
    </row>
    <row r="597" spans="2:6">
      <c r="B597" s="63"/>
      <c r="C597" s="82"/>
      <c r="D597" s="306"/>
      <c r="E597" s="344"/>
      <c r="F597" s="394"/>
    </row>
    <row r="598" spans="2:6">
      <c r="B598" s="63"/>
      <c r="C598" s="82"/>
      <c r="D598" s="306"/>
      <c r="E598" s="344"/>
      <c r="F598" s="394"/>
    </row>
    <row r="599" spans="2:6">
      <c r="B599" s="63"/>
      <c r="C599" s="82"/>
      <c r="D599" s="306"/>
      <c r="E599" s="344"/>
      <c r="F599" s="394"/>
    </row>
    <row r="600" spans="2:6">
      <c r="B600" s="63"/>
      <c r="C600" s="82"/>
      <c r="D600" s="306"/>
      <c r="E600" s="344"/>
      <c r="F600" s="394"/>
    </row>
    <row r="601" spans="2:6">
      <c r="B601" s="63"/>
      <c r="C601" s="82"/>
      <c r="D601" s="306"/>
      <c r="E601" s="344"/>
      <c r="F601" s="394"/>
    </row>
    <row r="602" spans="2:6">
      <c r="B602" s="63"/>
      <c r="C602" s="82"/>
      <c r="D602" s="306"/>
      <c r="E602" s="344"/>
      <c r="F602" s="394"/>
    </row>
    <row r="603" spans="2:6">
      <c r="B603" s="63"/>
      <c r="C603" s="82"/>
      <c r="D603" s="306"/>
      <c r="E603" s="344"/>
      <c r="F603" s="394"/>
    </row>
    <row r="604" spans="2:6">
      <c r="B604" s="63"/>
      <c r="C604" s="82"/>
      <c r="D604" s="306"/>
      <c r="E604" s="344"/>
      <c r="F604" s="394"/>
    </row>
    <row r="605" spans="2:6">
      <c r="B605" s="63"/>
      <c r="C605" s="82"/>
      <c r="D605" s="306"/>
      <c r="E605" s="344"/>
      <c r="F605" s="394"/>
    </row>
    <row r="606" spans="2:6">
      <c r="B606" s="63"/>
      <c r="C606" s="82"/>
      <c r="D606" s="306"/>
      <c r="E606" s="344"/>
      <c r="F606" s="394"/>
    </row>
    <row r="607" spans="2:6">
      <c r="B607" s="63"/>
      <c r="C607" s="82"/>
      <c r="D607" s="306"/>
      <c r="E607" s="344"/>
      <c r="F607" s="394"/>
    </row>
    <row r="608" spans="2:6">
      <c r="B608" s="63"/>
      <c r="C608" s="82"/>
      <c r="D608" s="306"/>
      <c r="E608" s="344"/>
      <c r="F608" s="394"/>
    </row>
    <row r="609" spans="2:6">
      <c r="B609" s="63"/>
      <c r="C609" s="82"/>
      <c r="D609" s="306"/>
      <c r="E609" s="344"/>
      <c r="F609" s="394"/>
    </row>
    <row r="610" spans="2:6">
      <c r="B610" s="63"/>
      <c r="C610" s="82"/>
      <c r="D610" s="306"/>
      <c r="E610" s="344"/>
      <c r="F610" s="394"/>
    </row>
    <row r="611" spans="2:6">
      <c r="B611" s="63"/>
      <c r="C611" s="82"/>
      <c r="D611" s="306"/>
      <c r="E611" s="344"/>
      <c r="F611" s="394"/>
    </row>
    <row r="612" spans="2:6">
      <c r="B612" s="63"/>
      <c r="C612" s="82"/>
      <c r="D612" s="306"/>
      <c r="E612" s="344"/>
      <c r="F612" s="394"/>
    </row>
    <row r="613" spans="2:6">
      <c r="B613" s="63"/>
      <c r="C613" s="82"/>
      <c r="D613" s="306"/>
      <c r="E613" s="344"/>
      <c r="F613" s="394"/>
    </row>
    <row r="614" spans="2:6">
      <c r="B614" s="63"/>
      <c r="C614" s="82"/>
      <c r="D614" s="306"/>
      <c r="E614" s="344"/>
      <c r="F614" s="394"/>
    </row>
    <row r="615" spans="2:6">
      <c r="B615" s="63"/>
      <c r="C615" s="82"/>
      <c r="D615" s="306"/>
      <c r="E615" s="344"/>
      <c r="F615" s="394"/>
    </row>
    <row r="616" spans="2:6">
      <c r="B616" s="63"/>
      <c r="C616" s="82"/>
      <c r="D616" s="306"/>
      <c r="E616" s="344"/>
      <c r="F616" s="394"/>
    </row>
    <row r="617" spans="2:6">
      <c r="B617" s="63"/>
      <c r="C617" s="82"/>
      <c r="D617" s="306"/>
      <c r="E617" s="344"/>
      <c r="F617" s="394"/>
    </row>
    <row r="618" spans="2:6">
      <c r="B618" s="63"/>
      <c r="C618" s="82"/>
      <c r="D618" s="306"/>
      <c r="E618" s="344"/>
      <c r="F618" s="394"/>
    </row>
    <row r="619" spans="2:6">
      <c r="B619" s="63"/>
      <c r="C619" s="82"/>
      <c r="D619" s="306"/>
      <c r="E619" s="344"/>
      <c r="F619" s="394"/>
    </row>
    <row r="620" spans="2:6">
      <c r="B620" s="63"/>
      <c r="C620" s="82"/>
      <c r="D620" s="306"/>
      <c r="E620" s="344"/>
      <c r="F620" s="394"/>
    </row>
    <row r="621" spans="2:6">
      <c r="B621" s="63"/>
      <c r="C621" s="82"/>
      <c r="D621" s="306"/>
      <c r="E621" s="344"/>
      <c r="F621" s="394"/>
    </row>
    <row r="622" spans="2:6">
      <c r="B622" s="63"/>
      <c r="C622" s="82"/>
      <c r="D622" s="306"/>
      <c r="E622" s="344"/>
      <c r="F622" s="394"/>
    </row>
    <row r="623" spans="2:6">
      <c r="B623" s="63"/>
      <c r="C623" s="82"/>
      <c r="D623" s="306"/>
      <c r="E623" s="344"/>
      <c r="F623" s="394"/>
    </row>
    <row r="624" spans="2:6">
      <c r="B624" s="63"/>
      <c r="C624" s="82"/>
      <c r="D624" s="306"/>
      <c r="E624" s="344"/>
      <c r="F624" s="394"/>
    </row>
    <row r="625" spans="2:6">
      <c r="B625" s="63"/>
      <c r="C625" s="82"/>
      <c r="D625" s="306"/>
      <c r="E625" s="344"/>
      <c r="F625" s="394"/>
    </row>
    <row r="626" spans="2:6">
      <c r="B626" s="63"/>
      <c r="C626" s="82"/>
      <c r="D626" s="306"/>
      <c r="E626" s="344"/>
      <c r="F626" s="394"/>
    </row>
    <row r="627" spans="2:6">
      <c r="B627" s="63"/>
      <c r="C627" s="82"/>
      <c r="D627" s="306"/>
      <c r="E627" s="344"/>
      <c r="F627" s="394"/>
    </row>
    <row r="628" spans="2:6">
      <c r="B628" s="63"/>
      <c r="C628" s="82"/>
      <c r="D628" s="306"/>
      <c r="E628" s="344"/>
      <c r="F628" s="394"/>
    </row>
    <row r="629" spans="2:6">
      <c r="B629" s="63"/>
      <c r="C629" s="82"/>
      <c r="D629" s="306"/>
      <c r="E629" s="344"/>
      <c r="F629" s="394"/>
    </row>
    <row r="630" spans="2:6">
      <c r="B630" s="63"/>
      <c r="C630" s="82"/>
      <c r="D630" s="306"/>
      <c r="E630" s="344"/>
      <c r="F630" s="394"/>
    </row>
    <row r="631" spans="2:6">
      <c r="B631" s="63"/>
      <c r="C631" s="82"/>
      <c r="D631" s="306"/>
      <c r="E631" s="344"/>
      <c r="F631" s="394"/>
    </row>
    <row r="632" spans="2:6">
      <c r="B632" s="63"/>
      <c r="C632" s="82"/>
      <c r="D632" s="306"/>
      <c r="E632" s="344"/>
      <c r="F632" s="394"/>
    </row>
    <row r="633" spans="2:6">
      <c r="B633" s="63"/>
      <c r="C633" s="82"/>
      <c r="D633" s="306"/>
      <c r="E633" s="344"/>
      <c r="F633" s="394"/>
    </row>
    <row r="634" spans="2:6">
      <c r="B634" s="63"/>
      <c r="C634" s="82"/>
      <c r="D634" s="306"/>
      <c r="E634" s="344"/>
      <c r="F634" s="394"/>
    </row>
    <row r="635" spans="2:6">
      <c r="B635" s="63"/>
      <c r="C635" s="82"/>
      <c r="D635" s="306"/>
      <c r="E635" s="344"/>
      <c r="F635" s="394"/>
    </row>
    <row r="636" spans="2:6">
      <c r="B636" s="63"/>
      <c r="C636" s="82"/>
      <c r="D636" s="306"/>
      <c r="E636" s="344"/>
      <c r="F636" s="394"/>
    </row>
    <row r="637" spans="2:6">
      <c r="B637" s="63"/>
      <c r="C637" s="82"/>
      <c r="D637" s="306"/>
      <c r="E637" s="344"/>
      <c r="F637" s="394"/>
    </row>
    <row r="638" spans="2:6">
      <c r="B638" s="63"/>
      <c r="C638" s="82"/>
      <c r="D638" s="306"/>
      <c r="E638" s="344"/>
      <c r="F638" s="394"/>
    </row>
    <row r="639" spans="2:6">
      <c r="B639" s="63"/>
      <c r="C639" s="82"/>
      <c r="D639" s="306"/>
      <c r="E639" s="344"/>
      <c r="F639" s="394"/>
    </row>
    <row r="640" spans="2:6">
      <c r="B640" s="63"/>
      <c r="C640" s="82"/>
      <c r="D640" s="306"/>
      <c r="E640" s="344"/>
      <c r="F640" s="394"/>
    </row>
    <row r="641" spans="2:6">
      <c r="B641" s="63"/>
      <c r="C641" s="82"/>
      <c r="D641" s="306"/>
      <c r="E641" s="344"/>
      <c r="F641" s="394"/>
    </row>
    <row r="642" spans="2:6">
      <c r="B642" s="63"/>
      <c r="C642" s="82"/>
      <c r="D642" s="306"/>
      <c r="E642" s="344"/>
      <c r="F642" s="394"/>
    </row>
    <row r="643" spans="2:6">
      <c r="B643" s="63"/>
      <c r="C643" s="82"/>
      <c r="D643" s="306"/>
      <c r="E643" s="344"/>
      <c r="F643" s="394"/>
    </row>
    <row r="644" spans="2:6">
      <c r="B644" s="63"/>
      <c r="C644" s="82"/>
      <c r="D644" s="306"/>
      <c r="E644" s="344"/>
      <c r="F644" s="394"/>
    </row>
    <row r="645" spans="2:6">
      <c r="B645" s="63"/>
      <c r="C645" s="82"/>
      <c r="D645" s="306"/>
      <c r="E645" s="344"/>
      <c r="F645" s="394"/>
    </row>
    <row r="646" spans="2:6">
      <c r="B646" s="63"/>
      <c r="C646" s="82"/>
      <c r="D646" s="306"/>
      <c r="E646" s="344"/>
      <c r="F646" s="394"/>
    </row>
    <row r="647" spans="2:6">
      <c r="B647" s="63"/>
      <c r="C647" s="82"/>
      <c r="D647" s="306"/>
      <c r="E647" s="344"/>
      <c r="F647" s="394"/>
    </row>
    <row r="648" spans="2:6">
      <c r="B648" s="63"/>
      <c r="C648" s="82"/>
      <c r="D648" s="306"/>
      <c r="E648" s="344"/>
      <c r="F648" s="394"/>
    </row>
    <row r="649" spans="2:6">
      <c r="B649" s="63"/>
      <c r="C649" s="82"/>
      <c r="D649" s="306"/>
      <c r="E649" s="344"/>
      <c r="F649" s="394"/>
    </row>
    <row r="650" spans="2:6">
      <c r="B650" s="63"/>
      <c r="C650" s="82"/>
      <c r="D650" s="306"/>
      <c r="E650" s="344"/>
      <c r="F650" s="394"/>
    </row>
    <row r="651" spans="2:6">
      <c r="B651" s="63"/>
      <c r="C651" s="82"/>
      <c r="D651" s="306"/>
      <c r="E651" s="344"/>
      <c r="F651" s="394"/>
    </row>
    <row r="652" spans="2:6">
      <c r="B652" s="63"/>
      <c r="C652" s="82"/>
      <c r="D652" s="306"/>
      <c r="E652" s="344"/>
      <c r="F652" s="394"/>
    </row>
    <row r="653" spans="2:6">
      <c r="B653" s="63"/>
      <c r="C653" s="82"/>
      <c r="D653" s="306"/>
      <c r="E653" s="344"/>
      <c r="F653" s="394"/>
    </row>
    <row r="654" spans="2:6">
      <c r="B654" s="63"/>
      <c r="C654" s="82"/>
      <c r="D654" s="306"/>
      <c r="E654" s="344"/>
      <c r="F654" s="394"/>
    </row>
    <row r="655" spans="2:6">
      <c r="B655" s="63"/>
      <c r="C655" s="82"/>
      <c r="D655" s="306"/>
      <c r="E655" s="344"/>
      <c r="F655" s="394"/>
    </row>
    <row r="656" spans="2:6">
      <c r="B656" s="63"/>
      <c r="C656" s="82"/>
      <c r="D656" s="306"/>
      <c r="E656" s="344"/>
      <c r="F656" s="394"/>
    </row>
    <row r="657" spans="2:6">
      <c r="B657" s="63"/>
      <c r="C657" s="82"/>
      <c r="D657" s="306"/>
      <c r="E657" s="344"/>
      <c r="F657" s="394"/>
    </row>
    <row r="658" spans="2:6">
      <c r="B658" s="63"/>
      <c r="C658" s="82"/>
      <c r="D658" s="306"/>
      <c r="E658" s="344"/>
      <c r="F658" s="394"/>
    </row>
    <row r="659" spans="2:6">
      <c r="B659" s="63"/>
      <c r="C659" s="82"/>
      <c r="D659" s="306"/>
      <c r="E659" s="344"/>
      <c r="F659" s="394"/>
    </row>
    <row r="660" spans="2:6">
      <c r="B660" s="63"/>
      <c r="C660" s="82"/>
      <c r="D660" s="306"/>
      <c r="E660" s="344"/>
      <c r="F660" s="394"/>
    </row>
    <row r="661" spans="2:6">
      <c r="B661" s="63"/>
      <c r="C661" s="82"/>
      <c r="D661" s="306"/>
      <c r="E661" s="344"/>
      <c r="F661" s="394"/>
    </row>
    <row r="662" spans="2:6">
      <c r="B662" s="63"/>
      <c r="C662" s="82"/>
      <c r="D662" s="306"/>
      <c r="E662" s="344"/>
      <c r="F662" s="394"/>
    </row>
    <row r="663" spans="2:6">
      <c r="B663" s="63"/>
      <c r="C663" s="82"/>
      <c r="D663" s="306"/>
      <c r="E663" s="344"/>
      <c r="F663" s="394"/>
    </row>
    <row r="664" spans="2:6">
      <c r="B664" s="63"/>
      <c r="C664" s="82"/>
      <c r="D664" s="306"/>
      <c r="E664" s="344"/>
      <c r="F664" s="394"/>
    </row>
    <row r="665" spans="2:6">
      <c r="B665" s="63"/>
      <c r="C665" s="82"/>
      <c r="D665" s="306"/>
      <c r="E665" s="344"/>
      <c r="F665" s="394"/>
    </row>
    <row r="666" spans="2:6">
      <c r="B666" s="63"/>
      <c r="C666" s="82"/>
      <c r="D666" s="306"/>
      <c r="E666" s="344"/>
      <c r="F666" s="394"/>
    </row>
    <row r="667" spans="2:6">
      <c r="B667" s="63"/>
      <c r="C667" s="82"/>
      <c r="D667" s="306"/>
      <c r="E667" s="344"/>
      <c r="F667" s="394"/>
    </row>
    <row r="668" spans="2:6">
      <c r="B668" s="63"/>
      <c r="C668" s="82"/>
      <c r="D668" s="306"/>
      <c r="E668" s="344"/>
      <c r="F668" s="394"/>
    </row>
    <row r="669" spans="2:6">
      <c r="B669" s="63"/>
      <c r="C669" s="82"/>
      <c r="D669" s="306"/>
      <c r="E669" s="344"/>
      <c r="F669" s="394"/>
    </row>
    <row r="670" spans="2:6">
      <c r="B670" s="63"/>
      <c r="C670" s="82"/>
      <c r="D670" s="306"/>
      <c r="E670" s="344"/>
      <c r="F670" s="394"/>
    </row>
    <row r="671" spans="2:6">
      <c r="B671" s="63"/>
      <c r="C671" s="82"/>
      <c r="D671" s="306"/>
      <c r="E671" s="344"/>
      <c r="F671" s="394"/>
    </row>
    <row r="672" spans="2:6">
      <c r="B672" s="63"/>
      <c r="C672" s="82"/>
      <c r="D672" s="306"/>
      <c r="E672" s="344"/>
      <c r="F672" s="394"/>
    </row>
    <row r="673" spans="2:6">
      <c r="B673" s="63"/>
      <c r="C673" s="82"/>
      <c r="D673" s="306"/>
      <c r="E673" s="344"/>
      <c r="F673" s="394"/>
    </row>
    <row r="674" spans="2:6">
      <c r="B674" s="63"/>
      <c r="C674" s="82"/>
      <c r="D674" s="306"/>
      <c r="E674" s="344"/>
      <c r="F674" s="394"/>
    </row>
    <row r="675" spans="2:6">
      <c r="B675" s="63"/>
      <c r="C675" s="82"/>
      <c r="D675" s="306"/>
      <c r="E675" s="344"/>
      <c r="F675" s="394"/>
    </row>
    <row r="676" spans="2:6">
      <c r="B676" s="63"/>
      <c r="C676" s="82"/>
      <c r="D676" s="306"/>
      <c r="E676" s="344"/>
      <c r="F676" s="394"/>
    </row>
    <row r="677" spans="2:6">
      <c r="B677" s="63"/>
      <c r="C677" s="82"/>
      <c r="D677" s="306"/>
      <c r="E677" s="344"/>
      <c r="F677" s="394"/>
    </row>
    <row r="678" spans="2:6">
      <c r="B678" s="63"/>
      <c r="C678" s="82"/>
      <c r="D678" s="306"/>
      <c r="E678" s="344"/>
      <c r="F678" s="394"/>
    </row>
    <row r="679" spans="2:6">
      <c r="B679" s="63"/>
      <c r="C679" s="82"/>
      <c r="D679" s="306"/>
      <c r="E679" s="344"/>
      <c r="F679" s="394"/>
    </row>
    <row r="680" spans="2:6">
      <c r="B680" s="63"/>
      <c r="C680" s="82"/>
      <c r="D680" s="306"/>
      <c r="E680" s="344"/>
      <c r="F680" s="394"/>
    </row>
    <row r="681" spans="2:6">
      <c r="B681" s="63"/>
      <c r="C681" s="82"/>
      <c r="D681" s="306"/>
      <c r="E681" s="344"/>
      <c r="F681" s="394"/>
    </row>
    <row r="682" spans="2:6">
      <c r="B682" s="63"/>
      <c r="C682" s="82"/>
      <c r="D682" s="306"/>
      <c r="E682" s="344"/>
      <c r="F682" s="394"/>
    </row>
    <row r="683" spans="2:6">
      <c r="B683" s="63"/>
      <c r="C683" s="82"/>
      <c r="D683" s="306"/>
      <c r="E683" s="344"/>
      <c r="F683" s="394"/>
    </row>
    <row r="684" spans="2:6">
      <c r="B684" s="63"/>
      <c r="C684" s="82"/>
      <c r="D684" s="306"/>
      <c r="E684" s="344"/>
      <c r="F684" s="394"/>
    </row>
    <row r="685" spans="2:6">
      <c r="B685" s="63"/>
      <c r="C685" s="82"/>
      <c r="D685" s="306"/>
      <c r="E685" s="344"/>
      <c r="F685" s="394"/>
    </row>
    <row r="686" spans="2:6">
      <c r="B686" s="63"/>
      <c r="C686" s="82"/>
      <c r="D686" s="306"/>
      <c r="E686" s="344"/>
      <c r="F686" s="394"/>
    </row>
    <row r="687" spans="2:6">
      <c r="B687" s="63"/>
      <c r="C687" s="82"/>
      <c r="D687" s="306"/>
      <c r="E687" s="344"/>
      <c r="F687" s="394"/>
    </row>
    <row r="688" spans="2:6">
      <c r="B688" s="63"/>
      <c r="C688" s="82"/>
      <c r="D688" s="306"/>
      <c r="E688" s="344"/>
      <c r="F688" s="394"/>
    </row>
    <row r="689" spans="2:6">
      <c r="B689" s="63"/>
      <c r="C689" s="82"/>
      <c r="D689" s="306"/>
      <c r="E689" s="344"/>
      <c r="F689" s="394"/>
    </row>
    <row r="690" spans="2:6">
      <c r="B690" s="63"/>
      <c r="C690" s="82"/>
      <c r="D690" s="306"/>
      <c r="E690" s="344"/>
      <c r="F690" s="394"/>
    </row>
    <row r="691" spans="2:6">
      <c r="B691" s="63"/>
      <c r="C691" s="82"/>
      <c r="D691" s="306"/>
      <c r="E691" s="344"/>
      <c r="F691" s="394"/>
    </row>
    <row r="692" spans="2:6">
      <c r="B692" s="63"/>
      <c r="C692" s="82"/>
      <c r="D692" s="306"/>
      <c r="E692" s="344"/>
      <c r="F692" s="394"/>
    </row>
    <row r="693" spans="2:6">
      <c r="B693" s="63"/>
      <c r="C693" s="82"/>
      <c r="D693" s="306"/>
      <c r="E693" s="344"/>
      <c r="F693" s="394"/>
    </row>
    <row r="694" spans="2:6">
      <c r="B694" s="63"/>
      <c r="C694" s="82"/>
      <c r="D694" s="306"/>
      <c r="E694" s="344"/>
      <c r="F694" s="394"/>
    </row>
    <row r="695" spans="2:6">
      <c r="B695" s="63"/>
      <c r="C695" s="82"/>
      <c r="D695" s="306"/>
      <c r="E695" s="344"/>
      <c r="F695" s="394"/>
    </row>
    <row r="696" spans="2:6">
      <c r="B696" s="63"/>
      <c r="C696" s="82"/>
      <c r="D696" s="306"/>
      <c r="E696" s="344"/>
      <c r="F696" s="394"/>
    </row>
    <row r="697" spans="2:6">
      <c r="B697" s="63"/>
      <c r="C697" s="82"/>
      <c r="D697" s="306"/>
      <c r="E697" s="344"/>
      <c r="F697" s="394"/>
    </row>
    <row r="698" spans="2:6">
      <c r="B698" s="63"/>
      <c r="C698" s="82"/>
      <c r="D698" s="306"/>
      <c r="E698" s="344"/>
      <c r="F698" s="394"/>
    </row>
    <row r="699" spans="2:6">
      <c r="B699" s="63"/>
      <c r="C699" s="82"/>
      <c r="D699" s="306"/>
      <c r="E699" s="344"/>
      <c r="F699" s="394"/>
    </row>
    <row r="700" spans="2:6">
      <c r="B700" s="63"/>
      <c r="C700" s="82"/>
      <c r="D700" s="306"/>
      <c r="E700" s="344"/>
      <c r="F700" s="394"/>
    </row>
    <row r="701" spans="2:6">
      <c r="B701" s="63"/>
      <c r="C701" s="82"/>
      <c r="D701" s="306"/>
      <c r="E701" s="344"/>
      <c r="F701" s="394"/>
    </row>
    <row r="702" spans="2:6">
      <c r="B702" s="63"/>
      <c r="C702" s="82"/>
      <c r="D702" s="306"/>
      <c r="E702" s="344"/>
      <c r="F702" s="394"/>
    </row>
    <row r="703" spans="2:6">
      <c r="B703" s="63"/>
      <c r="C703" s="82"/>
      <c r="D703" s="306"/>
      <c r="E703" s="344"/>
      <c r="F703" s="394"/>
    </row>
    <row r="704" spans="2:6">
      <c r="B704" s="63"/>
      <c r="C704" s="82"/>
      <c r="D704" s="306"/>
      <c r="E704" s="344"/>
      <c r="F704" s="394"/>
    </row>
    <row r="705" spans="2:6">
      <c r="B705" s="63"/>
      <c r="C705" s="82"/>
      <c r="D705" s="306"/>
      <c r="E705" s="344"/>
      <c r="F705" s="394"/>
    </row>
    <row r="706" spans="2:6">
      <c r="B706" s="63"/>
      <c r="C706" s="82"/>
      <c r="D706" s="306"/>
      <c r="E706" s="344"/>
      <c r="F706" s="394"/>
    </row>
    <row r="707" spans="2:6">
      <c r="B707" s="63"/>
      <c r="C707" s="82"/>
      <c r="D707" s="306"/>
      <c r="E707" s="344"/>
      <c r="F707" s="394"/>
    </row>
    <row r="708" spans="2:6">
      <c r="B708" s="63"/>
      <c r="C708" s="82"/>
      <c r="D708" s="306"/>
      <c r="E708" s="344"/>
      <c r="F708" s="394"/>
    </row>
    <row r="709" spans="2:6">
      <c r="B709" s="63"/>
      <c r="C709" s="82"/>
      <c r="D709" s="306"/>
      <c r="E709" s="344"/>
      <c r="F709" s="394"/>
    </row>
    <row r="710" spans="2:6">
      <c r="B710" s="63"/>
      <c r="C710" s="82"/>
      <c r="D710" s="306"/>
      <c r="E710" s="344"/>
      <c r="F710" s="394"/>
    </row>
    <row r="711" spans="2:6">
      <c r="B711" s="63"/>
      <c r="C711" s="82"/>
      <c r="D711" s="306"/>
      <c r="E711" s="344"/>
      <c r="F711" s="394"/>
    </row>
    <row r="712" spans="2:6">
      <c r="B712" s="63"/>
      <c r="C712" s="82"/>
      <c r="D712" s="306"/>
      <c r="E712" s="344"/>
      <c r="F712" s="394"/>
    </row>
    <row r="713" spans="2:6">
      <c r="B713" s="63"/>
      <c r="C713" s="82"/>
      <c r="D713" s="306"/>
      <c r="E713" s="344"/>
      <c r="F713" s="394"/>
    </row>
    <row r="714" spans="2:6">
      <c r="B714" s="63"/>
      <c r="C714" s="82"/>
      <c r="D714" s="306"/>
      <c r="E714" s="344"/>
      <c r="F714" s="394"/>
    </row>
    <row r="715" spans="2:6">
      <c r="B715" s="63"/>
      <c r="C715" s="82"/>
      <c r="D715" s="306"/>
      <c r="E715" s="344"/>
      <c r="F715" s="394"/>
    </row>
    <row r="716" spans="2:6">
      <c r="B716" s="63"/>
      <c r="C716" s="82"/>
      <c r="D716" s="306"/>
      <c r="E716" s="344"/>
      <c r="F716" s="394"/>
    </row>
    <row r="717" spans="2:6">
      <c r="B717" s="63"/>
      <c r="C717" s="82"/>
      <c r="D717" s="306"/>
      <c r="E717" s="344"/>
      <c r="F717" s="394"/>
    </row>
    <row r="718" spans="2:6">
      <c r="B718" s="63"/>
      <c r="C718" s="82"/>
      <c r="D718" s="306"/>
      <c r="E718" s="344"/>
      <c r="F718" s="394"/>
    </row>
    <row r="719" spans="2:6">
      <c r="B719" s="63"/>
      <c r="C719" s="82"/>
      <c r="D719" s="306"/>
      <c r="E719" s="344"/>
      <c r="F719" s="394"/>
    </row>
    <row r="720" spans="2:6">
      <c r="B720" s="63"/>
      <c r="C720" s="82"/>
      <c r="D720" s="306"/>
      <c r="E720" s="344"/>
      <c r="F720" s="394"/>
    </row>
    <row r="721" spans="2:6">
      <c r="B721" s="63"/>
      <c r="C721" s="82"/>
      <c r="D721" s="306"/>
      <c r="E721" s="344"/>
      <c r="F721" s="394"/>
    </row>
    <row r="722" spans="2:6">
      <c r="B722" s="63"/>
      <c r="C722" s="82"/>
      <c r="D722" s="306"/>
      <c r="E722" s="344"/>
      <c r="F722" s="394"/>
    </row>
    <row r="723" spans="2:6">
      <c r="B723" s="63"/>
      <c r="C723" s="82"/>
      <c r="D723" s="306"/>
      <c r="E723" s="344"/>
      <c r="F723" s="394"/>
    </row>
    <row r="724" spans="2:6">
      <c r="B724" s="63"/>
      <c r="C724" s="82"/>
      <c r="D724" s="306"/>
      <c r="E724" s="344"/>
      <c r="F724" s="394"/>
    </row>
    <row r="725" spans="2:6">
      <c r="B725" s="63"/>
      <c r="C725" s="82"/>
      <c r="D725" s="306"/>
      <c r="E725" s="344"/>
      <c r="F725" s="394"/>
    </row>
    <row r="726" spans="2:6">
      <c r="B726" s="63"/>
      <c r="C726" s="82"/>
      <c r="D726" s="306"/>
      <c r="E726" s="344"/>
      <c r="F726" s="394"/>
    </row>
    <row r="727" spans="2:6">
      <c r="B727" s="63"/>
      <c r="C727" s="82"/>
      <c r="D727" s="306"/>
      <c r="E727" s="344"/>
      <c r="F727" s="394"/>
    </row>
    <row r="728" spans="2:6">
      <c r="B728" s="63"/>
      <c r="C728" s="82"/>
      <c r="D728" s="306"/>
      <c r="E728" s="344"/>
      <c r="F728" s="394"/>
    </row>
    <row r="729" spans="2:6">
      <c r="B729" s="63"/>
      <c r="C729" s="82"/>
      <c r="D729" s="306"/>
      <c r="E729" s="344"/>
      <c r="F729" s="394"/>
    </row>
    <row r="730" spans="2:6">
      <c r="B730" s="63"/>
      <c r="C730" s="82"/>
      <c r="D730" s="306"/>
      <c r="E730" s="344"/>
      <c r="F730" s="394"/>
    </row>
    <row r="731" spans="2:6">
      <c r="B731" s="63"/>
      <c r="C731" s="82"/>
      <c r="D731" s="306"/>
      <c r="E731" s="344"/>
      <c r="F731" s="394"/>
    </row>
    <row r="732" spans="2:6">
      <c r="B732" s="63"/>
      <c r="C732" s="82"/>
      <c r="D732" s="306"/>
      <c r="E732" s="344"/>
      <c r="F732" s="394"/>
    </row>
    <row r="733" spans="2:6">
      <c r="B733" s="63"/>
      <c r="C733" s="82"/>
      <c r="D733" s="306"/>
      <c r="E733" s="344"/>
      <c r="F733" s="394"/>
    </row>
    <row r="734" spans="2:6">
      <c r="B734" s="63"/>
      <c r="C734" s="82"/>
      <c r="D734" s="306"/>
      <c r="E734" s="344"/>
      <c r="F734" s="394"/>
    </row>
    <row r="735" spans="2:6">
      <c r="B735" s="63"/>
      <c r="C735" s="82"/>
      <c r="D735" s="306"/>
      <c r="E735" s="344"/>
      <c r="F735" s="394"/>
    </row>
    <row r="736" spans="2:6">
      <c r="B736" s="63"/>
      <c r="C736" s="82"/>
      <c r="D736" s="306"/>
      <c r="E736" s="344"/>
      <c r="F736" s="394"/>
    </row>
    <row r="737" spans="2:6">
      <c r="B737" s="63"/>
      <c r="C737" s="82"/>
      <c r="D737" s="306"/>
      <c r="E737" s="344"/>
      <c r="F737" s="394"/>
    </row>
    <row r="738" spans="2:6">
      <c r="B738" s="63"/>
      <c r="C738" s="82"/>
      <c r="D738" s="306"/>
      <c r="E738" s="344"/>
      <c r="F738" s="394"/>
    </row>
    <row r="739" spans="2:6">
      <c r="B739" s="63"/>
      <c r="C739" s="82"/>
      <c r="D739" s="306"/>
      <c r="E739" s="344"/>
      <c r="F739" s="394"/>
    </row>
    <row r="740" spans="2:6">
      <c r="B740" s="63"/>
      <c r="C740" s="82"/>
      <c r="D740" s="306"/>
      <c r="E740" s="344"/>
      <c r="F740" s="394"/>
    </row>
    <row r="741" spans="2:6">
      <c r="B741" s="63"/>
      <c r="C741" s="82"/>
      <c r="D741" s="306"/>
      <c r="E741" s="344"/>
      <c r="F741" s="394"/>
    </row>
    <row r="742" spans="2:6">
      <c r="B742" s="63"/>
      <c r="C742" s="82"/>
      <c r="D742" s="306"/>
      <c r="E742" s="344"/>
      <c r="F742" s="394"/>
    </row>
    <row r="743" spans="2:6">
      <c r="B743" s="63"/>
      <c r="C743" s="82"/>
      <c r="D743" s="306"/>
      <c r="E743" s="344"/>
      <c r="F743" s="394"/>
    </row>
    <row r="744" spans="2:6">
      <c r="B744" s="63"/>
      <c r="C744" s="82"/>
      <c r="D744" s="306"/>
      <c r="E744" s="344"/>
      <c r="F744" s="394"/>
    </row>
    <row r="745" spans="2:6">
      <c r="B745" s="63"/>
      <c r="C745" s="82"/>
      <c r="D745" s="306"/>
      <c r="E745" s="344"/>
      <c r="F745" s="394"/>
    </row>
    <row r="746" spans="2:6">
      <c r="B746" s="63"/>
      <c r="C746" s="82"/>
      <c r="D746" s="306"/>
      <c r="E746" s="344"/>
      <c r="F746" s="394"/>
    </row>
    <row r="747" spans="2:6">
      <c r="B747" s="63"/>
      <c r="C747" s="82"/>
      <c r="D747" s="306"/>
      <c r="E747" s="344"/>
      <c r="F747" s="394"/>
    </row>
    <row r="748" spans="2:6">
      <c r="B748" s="63"/>
      <c r="C748" s="82"/>
      <c r="D748" s="306"/>
      <c r="E748" s="344"/>
      <c r="F748" s="394"/>
    </row>
    <row r="749" spans="2:6">
      <c r="B749" s="63"/>
      <c r="C749" s="82"/>
      <c r="D749" s="306"/>
      <c r="E749" s="344"/>
      <c r="F749" s="394"/>
    </row>
    <row r="750" spans="2:6">
      <c r="B750" s="63"/>
      <c r="C750" s="82"/>
      <c r="D750" s="306"/>
      <c r="E750" s="344"/>
      <c r="F750" s="394"/>
    </row>
    <row r="751" spans="2:6">
      <c r="B751" s="63"/>
      <c r="C751" s="82"/>
      <c r="D751" s="306"/>
      <c r="E751" s="344"/>
      <c r="F751" s="394"/>
    </row>
    <row r="752" spans="2:6">
      <c r="B752" s="63"/>
      <c r="C752" s="82"/>
      <c r="D752" s="306"/>
      <c r="E752" s="344"/>
      <c r="F752" s="394"/>
    </row>
    <row r="753" spans="2:6">
      <c r="B753" s="63"/>
      <c r="C753" s="82"/>
      <c r="D753" s="306"/>
      <c r="E753" s="344"/>
      <c r="F753" s="394"/>
    </row>
    <row r="754" spans="2:6">
      <c r="B754" s="63"/>
      <c r="C754" s="82"/>
      <c r="D754" s="306"/>
      <c r="E754" s="344"/>
      <c r="F754" s="394"/>
    </row>
    <row r="755" spans="2:6">
      <c r="B755" s="63"/>
      <c r="C755" s="82"/>
      <c r="D755" s="306"/>
      <c r="E755" s="344"/>
      <c r="F755" s="394"/>
    </row>
    <row r="756" spans="2:6">
      <c r="B756" s="63"/>
      <c r="C756" s="82"/>
      <c r="D756" s="306"/>
      <c r="E756" s="344"/>
      <c r="F756" s="394"/>
    </row>
    <row r="757" spans="2:6">
      <c r="B757" s="63"/>
      <c r="C757" s="82"/>
      <c r="D757" s="306"/>
      <c r="E757" s="344"/>
      <c r="F757" s="394"/>
    </row>
    <row r="758" spans="2:6">
      <c r="B758" s="63"/>
      <c r="C758" s="82"/>
      <c r="D758" s="306"/>
      <c r="E758" s="344"/>
      <c r="F758" s="394"/>
    </row>
    <row r="759" spans="2:6">
      <c r="B759" s="63"/>
      <c r="C759" s="82"/>
      <c r="D759" s="306"/>
      <c r="E759" s="344"/>
      <c r="F759" s="394"/>
    </row>
    <row r="760" spans="2:6">
      <c r="B760" s="63"/>
      <c r="C760" s="82"/>
      <c r="D760" s="306"/>
      <c r="E760" s="344"/>
      <c r="F760" s="394"/>
    </row>
    <row r="761" spans="2:6">
      <c r="B761" s="63"/>
      <c r="C761" s="82"/>
      <c r="D761" s="306"/>
      <c r="E761" s="344"/>
      <c r="F761" s="394"/>
    </row>
    <row r="762" spans="2:6">
      <c r="B762" s="63"/>
      <c r="C762" s="82"/>
      <c r="D762" s="306"/>
      <c r="E762" s="344"/>
      <c r="F762" s="394"/>
    </row>
    <row r="763" spans="2:6">
      <c r="B763" s="63"/>
      <c r="C763" s="82"/>
      <c r="D763" s="306"/>
      <c r="E763" s="344"/>
      <c r="F763" s="394"/>
    </row>
    <row r="764" spans="2:6">
      <c r="B764" s="63"/>
      <c r="C764" s="82"/>
      <c r="D764" s="306"/>
      <c r="E764" s="344"/>
      <c r="F764" s="394"/>
    </row>
    <row r="765" spans="2:6">
      <c r="B765" s="63"/>
      <c r="C765" s="82"/>
      <c r="D765" s="306"/>
      <c r="E765" s="344"/>
      <c r="F765" s="394"/>
    </row>
    <row r="766" spans="2:6">
      <c r="B766" s="63"/>
      <c r="C766" s="82"/>
      <c r="D766" s="306"/>
      <c r="E766" s="344"/>
      <c r="F766" s="394"/>
    </row>
    <row r="767" spans="2:6">
      <c r="B767" s="63"/>
      <c r="C767" s="82"/>
      <c r="D767" s="306"/>
      <c r="E767" s="344"/>
      <c r="F767" s="394"/>
    </row>
    <row r="768" spans="2:6">
      <c r="B768" s="63"/>
      <c r="C768" s="82"/>
      <c r="D768" s="306"/>
      <c r="E768" s="344"/>
      <c r="F768" s="394"/>
    </row>
    <row r="769" spans="2:6">
      <c r="B769" s="63"/>
      <c r="C769" s="82"/>
      <c r="D769" s="306"/>
      <c r="E769" s="344"/>
      <c r="F769" s="394"/>
    </row>
    <row r="770" spans="2:6">
      <c r="B770" s="63"/>
      <c r="C770" s="82"/>
      <c r="D770" s="306"/>
      <c r="E770" s="344"/>
      <c r="F770" s="394"/>
    </row>
    <row r="771" spans="2:6">
      <c r="B771" s="63"/>
      <c r="C771" s="82"/>
      <c r="D771" s="306"/>
      <c r="E771" s="344"/>
      <c r="F771" s="394"/>
    </row>
    <row r="772" spans="2:6">
      <c r="B772" s="63"/>
      <c r="C772" s="82"/>
      <c r="D772" s="306"/>
      <c r="E772" s="344"/>
      <c r="F772" s="394"/>
    </row>
    <row r="773" spans="2:6">
      <c r="B773" s="63"/>
      <c r="C773" s="82"/>
      <c r="D773" s="306"/>
      <c r="E773" s="344"/>
      <c r="F773" s="394"/>
    </row>
    <row r="774" spans="2:6">
      <c r="B774" s="63"/>
      <c r="C774" s="82"/>
      <c r="D774" s="306"/>
      <c r="E774" s="344"/>
      <c r="F774" s="394"/>
    </row>
    <row r="775" spans="2:6">
      <c r="B775" s="63"/>
      <c r="C775" s="82"/>
      <c r="D775" s="306"/>
      <c r="E775" s="344"/>
      <c r="F775" s="394"/>
    </row>
    <row r="776" spans="2:6">
      <c r="B776" s="63"/>
      <c r="C776" s="82"/>
      <c r="D776" s="306"/>
      <c r="E776" s="344"/>
      <c r="F776" s="394"/>
    </row>
    <row r="777" spans="2:6">
      <c r="B777" s="63"/>
      <c r="C777" s="82"/>
      <c r="D777" s="306"/>
      <c r="E777" s="344"/>
      <c r="F777" s="394"/>
    </row>
    <row r="778" spans="2:6">
      <c r="B778" s="63"/>
      <c r="C778" s="82"/>
      <c r="D778" s="306"/>
      <c r="E778" s="344"/>
      <c r="F778" s="394"/>
    </row>
    <row r="779" spans="2:6">
      <c r="B779" s="63"/>
      <c r="C779" s="82"/>
      <c r="D779" s="306"/>
      <c r="E779" s="344"/>
      <c r="F779" s="394"/>
    </row>
    <row r="780" spans="2:6">
      <c r="B780" s="63"/>
      <c r="C780" s="82"/>
      <c r="D780" s="306"/>
      <c r="E780" s="344"/>
      <c r="F780" s="394"/>
    </row>
    <row r="781" spans="2:6">
      <c r="B781" s="63"/>
      <c r="C781" s="82"/>
      <c r="D781" s="306"/>
      <c r="E781" s="344"/>
      <c r="F781" s="394"/>
    </row>
    <row r="782" spans="2:6">
      <c r="B782" s="63"/>
      <c r="C782" s="82"/>
      <c r="D782" s="306"/>
      <c r="E782" s="344"/>
      <c r="F782" s="394"/>
    </row>
    <row r="783" spans="2:6">
      <c r="B783" s="63"/>
      <c r="C783" s="82"/>
      <c r="D783" s="306"/>
      <c r="E783" s="344"/>
      <c r="F783" s="394"/>
    </row>
    <row r="784" spans="2:6">
      <c r="B784" s="63"/>
      <c r="C784" s="82"/>
      <c r="D784" s="306"/>
      <c r="E784" s="344"/>
      <c r="F784" s="394"/>
    </row>
    <row r="785" spans="2:6">
      <c r="B785" s="63"/>
      <c r="C785" s="82"/>
      <c r="D785" s="306"/>
      <c r="E785" s="344"/>
      <c r="F785" s="394"/>
    </row>
    <row r="786" spans="2:6">
      <c r="B786" s="63"/>
      <c r="C786" s="82"/>
      <c r="D786" s="306"/>
      <c r="E786" s="344"/>
      <c r="F786" s="394"/>
    </row>
    <row r="787" spans="2:6">
      <c r="B787" s="63"/>
      <c r="C787" s="82"/>
      <c r="D787" s="306"/>
      <c r="E787" s="344"/>
      <c r="F787" s="394"/>
    </row>
    <row r="788" spans="2:6">
      <c r="B788" s="63"/>
      <c r="C788" s="82"/>
      <c r="D788" s="306"/>
      <c r="E788" s="344"/>
      <c r="F788" s="394"/>
    </row>
    <row r="789" spans="2:6">
      <c r="B789" s="63"/>
      <c r="C789" s="82"/>
      <c r="D789" s="306"/>
      <c r="E789" s="344"/>
      <c r="F789" s="394"/>
    </row>
    <row r="790" spans="2:6">
      <c r="B790" s="63"/>
      <c r="C790" s="82"/>
      <c r="D790" s="306"/>
      <c r="E790" s="344"/>
      <c r="F790" s="394"/>
    </row>
    <row r="791" spans="2:6">
      <c r="B791" s="63"/>
      <c r="C791" s="82"/>
      <c r="D791" s="306"/>
      <c r="E791" s="344"/>
      <c r="F791" s="394"/>
    </row>
    <row r="792" spans="2:6">
      <c r="B792" s="63"/>
      <c r="C792" s="82"/>
      <c r="D792" s="306"/>
      <c r="E792" s="344"/>
      <c r="F792" s="394"/>
    </row>
    <row r="793" spans="2:6">
      <c r="B793" s="63"/>
      <c r="C793" s="82"/>
      <c r="D793" s="306"/>
      <c r="E793" s="344"/>
      <c r="F793" s="394"/>
    </row>
    <row r="794" spans="2:6">
      <c r="B794" s="63"/>
      <c r="C794" s="82"/>
      <c r="D794" s="306"/>
      <c r="E794" s="344"/>
      <c r="F794" s="394"/>
    </row>
    <row r="795" spans="2:6">
      <c r="B795" s="63"/>
      <c r="C795" s="82"/>
      <c r="D795" s="306"/>
      <c r="E795" s="344"/>
      <c r="F795" s="394"/>
    </row>
    <row r="796" spans="2:6">
      <c r="B796" s="63"/>
      <c r="C796" s="82"/>
      <c r="D796" s="306"/>
      <c r="E796" s="344"/>
      <c r="F796" s="394"/>
    </row>
    <row r="797" spans="2:6">
      <c r="B797" s="63"/>
      <c r="C797" s="82"/>
      <c r="D797" s="306"/>
      <c r="E797" s="344"/>
      <c r="F797" s="394"/>
    </row>
    <row r="798" spans="2:6">
      <c r="B798" s="63"/>
      <c r="C798" s="82"/>
      <c r="D798" s="306"/>
      <c r="E798" s="344"/>
      <c r="F798" s="394"/>
    </row>
    <row r="799" spans="2:6">
      <c r="B799" s="63"/>
      <c r="C799" s="82"/>
      <c r="D799" s="306"/>
      <c r="E799" s="344"/>
      <c r="F799" s="394"/>
    </row>
    <row r="800" spans="2:6">
      <c r="B800" s="63"/>
      <c r="C800" s="82"/>
      <c r="D800" s="306"/>
      <c r="E800" s="344"/>
      <c r="F800" s="394"/>
    </row>
    <row r="801" spans="2:6">
      <c r="B801" s="63"/>
      <c r="C801" s="82"/>
      <c r="D801" s="306"/>
      <c r="E801" s="344"/>
      <c r="F801" s="394"/>
    </row>
    <row r="802" spans="2:6">
      <c r="B802" s="63"/>
      <c r="C802" s="82"/>
      <c r="D802" s="306"/>
      <c r="E802" s="344"/>
      <c r="F802" s="394"/>
    </row>
    <row r="803" spans="2:6">
      <c r="B803" s="63"/>
      <c r="C803" s="82"/>
      <c r="D803" s="306"/>
      <c r="E803" s="344"/>
      <c r="F803" s="394"/>
    </row>
    <row r="804" spans="2:6">
      <c r="B804" s="63"/>
      <c r="C804" s="82"/>
      <c r="D804" s="306"/>
      <c r="E804" s="344"/>
      <c r="F804" s="394"/>
    </row>
    <row r="805" spans="2:6">
      <c r="B805" s="63"/>
      <c r="C805" s="82"/>
      <c r="D805" s="306"/>
      <c r="E805" s="344"/>
      <c r="F805" s="394"/>
    </row>
    <row r="806" spans="2:6">
      <c r="B806" s="63"/>
      <c r="C806" s="82"/>
      <c r="D806" s="306"/>
      <c r="E806" s="344"/>
      <c r="F806" s="394"/>
    </row>
    <row r="807" spans="2:6">
      <c r="B807" s="63"/>
      <c r="C807" s="82"/>
      <c r="D807" s="306"/>
      <c r="E807" s="344"/>
      <c r="F807" s="394"/>
    </row>
    <row r="808" spans="2:6">
      <c r="B808" s="63"/>
      <c r="C808" s="82"/>
      <c r="D808" s="306"/>
      <c r="E808" s="344"/>
      <c r="F808" s="394"/>
    </row>
    <row r="809" spans="2:6">
      <c r="B809" s="63"/>
      <c r="C809" s="82"/>
      <c r="D809" s="306"/>
      <c r="E809" s="344"/>
      <c r="F809" s="394"/>
    </row>
    <row r="810" spans="2:6">
      <c r="B810" s="63"/>
      <c r="C810" s="82"/>
      <c r="D810" s="306"/>
      <c r="E810" s="344"/>
      <c r="F810" s="394"/>
    </row>
    <row r="811" spans="2:6">
      <c r="B811" s="63"/>
      <c r="C811" s="82"/>
      <c r="D811" s="306"/>
      <c r="E811" s="344"/>
      <c r="F811" s="394"/>
    </row>
    <row r="812" spans="2:6">
      <c r="B812" s="63"/>
      <c r="C812" s="82"/>
      <c r="D812" s="306"/>
      <c r="E812" s="344"/>
      <c r="F812" s="394"/>
    </row>
    <row r="813" spans="2:6">
      <c r="B813" s="63"/>
      <c r="C813" s="82"/>
      <c r="D813" s="306"/>
      <c r="E813" s="344"/>
      <c r="F813" s="394"/>
    </row>
    <row r="814" spans="2:6">
      <c r="B814" s="63"/>
      <c r="C814" s="82"/>
      <c r="D814" s="306"/>
      <c r="E814" s="344"/>
      <c r="F814" s="394"/>
    </row>
    <row r="815" spans="2:6">
      <c r="B815" s="63"/>
      <c r="C815" s="82"/>
      <c r="D815" s="306"/>
      <c r="E815" s="344"/>
      <c r="F815" s="394"/>
    </row>
    <row r="816" spans="2:6">
      <c r="B816" s="63"/>
      <c r="C816" s="82"/>
      <c r="D816" s="306"/>
      <c r="E816" s="344"/>
      <c r="F816" s="394"/>
    </row>
    <row r="817" spans="2:6">
      <c r="B817" s="63"/>
      <c r="C817" s="82"/>
      <c r="D817" s="306"/>
      <c r="E817" s="344"/>
      <c r="F817" s="394"/>
    </row>
    <row r="818" spans="2:6">
      <c r="B818" s="63"/>
      <c r="C818" s="82"/>
      <c r="D818" s="306"/>
      <c r="E818" s="344"/>
      <c r="F818" s="394"/>
    </row>
    <row r="819" spans="2:6">
      <c r="B819" s="63"/>
      <c r="C819" s="82"/>
      <c r="D819" s="306"/>
      <c r="E819" s="344"/>
      <c r="F819" s="394"/>
    </row>
    <row r="820" spans="2:6">
      <c r="B820" s="63"/>
      <c r="C820" s="82"/>
      <c r="D820" s="306"/>
      <c r="E820" s="344"/>
      <c r="F820" s="394"/>
    </row>
    <row r="821" spans="2:6">
      <c r="B821" s="63"/>
      <c r="C821" s="82"/>
      <c r="D821" s="306"/>
      <c r="E821" s="344"/>
      <c r="F821" s="394"/>
    </row>
    <row r="822" spans="2:6">
      <c r="B822" s="63"/>
      <c r="C822" s="82"/>
      <c r="D822" s="306"/>
      <c r="E822" s="344"/>
      <c r="F822" s="394"/>
    </row>
    <row r="823" spans="2:6">
      <c r="B823" s="63"/>
      <c r="C823" s="82"/>
      <c r="D823" s="306"/>
      <c r="E823" s="344"/>
      <c r="F823" s="394"/>
    </row>
    <row r="824" spans="2:6">
      <c r="B824" s="63"/>
      <c r="C824" s="82"/>
      <c r="D824" s="306"/>
      <c r="E824" s="344"/>
      <c r="F824" s="394"/>
    </row>
    <row r="825" spans="2:6">
      <c r="B825" s="63"/>
      <c r="C825" s="82"/>
      <c r="D825" s="306"/>
      <c r="E825" s="344"/>
      <c r="F825" s="394"/>
    </row>
    <row r="826" spans="2:6">
      <c r="B826" s="63"/>
      <c r="C826" s="82"/>
      <c r="D826" s="306"/>
      <c r="E826" s="344"/>
      <c r="F826" s="394"/>
    </row>
    <row r="827" spans="2:6">
      <c r="B827" s="63"/>
      <c r="C827" s="82"/>
      <c r="D827" s="306"/>
      <c r="E827" s="344"/>
      <c r="F827" s="394"/>
    </row>
    <row r="828" spans="2:6">
      <c r="B828" s="63"/>
      <c r="C828" s="82"/>
      <c r="D828" s="306"/>
      <c r="E828" s="344"/>
      <c r="F828" s="394"/>
    </row>
    <row r="829" spans="2:6">
      <c r="B829" s="63"/>
      <c r="C829" s="82"/>
      <c r="D829" s="306"/>
      <c r="E829" s="344"/>
      <c r="F829" s="394"/>
    </row>
    <row r="830" spans="2:6">
      <c r="B830" s="63"/>
      <c r="C830" s="82"/>
      <c r="D830" s="306"/>
      <c r="E830" s="344"/>
      <c r="F830" s="394"/>
    </row>
    <row r="831" spans="2:6">
      <c r="B831" s="63"/>
      <c r="C831" s="82"/>
      <c r="D831" s="306"/>
      <c r="E831" s="344"/>
      <c r="F831" s="394"/>
    </row>
    <row r="832" spans="2:6">
      <c r="B832" s="63"/>
      <c r="C832" s="82"/>
      <c r="D832" s="306"/>
      <c r="E832" s="344"/>
      <c r="F832" s="394"/>
    </row>
    <row r="833" spans="2:6">
      <c r="B833" s="63"/>
      <c r="C833" s="82"/>
      <c r="D833" s="306"/>
      <c r="E833" s="344"/>
      <c r="F833" s="394"/>
    </row>
    <row r="834" spans="2:6">
      <c r="B834" s="63"/>
      <c r="C834" s="82"/>
      <c r="D834" s="306"/>
      <c r="E834" s="344"/>
      <c r="F834" s="394"/>
    </row>
    <row r="835" spans="2:6">
      <c r="B835" s="63"/>
      <c r="C835" s="82"/>
      <c r="D835" s="306"/>
      <c r="E835" s="344"/>
      <c r="F835" s="394"/>
    </row>
    <row r="836" spans="2:6">
      <c r="B836" s="63"/>
      <c r="C836" s="82"/>
      <c r="D836" s="306"/>
      <c r="E836" s="344"/>
      <c r="F836" s="394"/>
    </row>
    <row r="837" spans="2:6">
      <c r="B837" s="63"/>
      <c r="C837" s="82"/>
      <c r="D837" s="306"/>
      <c r="E837" s="344"/>
      <c r="F837" s="394"/>
    </row>
    <row r="838" spans="2:6">
      <c r="B838" s="63"/>
      <c r="C838" s="82"/>
      <c r="D838" s="306"/>
      <c r="E838" s="344"/>
      <c r="F838" s="394"/>
    </row>
    <row r="839" spans="2:6">
      <c r="B839" s="63"/>
      <c r="C839" s="82"/>
      <c r="D839" s="306"/>
      <c r="E839" s="344"/>
      <c r="F839" s="394"/>
    </row>
    <row r="840" spans="2:6">
      <c r="B840" s="63"/>
      <c r="C840" s="82"/>
      <c r="D840" s="306"/>
      <c r="E840" s="344"/>
      <c r="F840" s="394"/>
    </row>
    <row r="841" spans="2:6">
      <c r="B841" s="63"/>
      <c r="C841" s="82"/>
      <c r="D841" s="306"/>
      <c r="E841" s="344"/>
      <c r="F841" s="394"/>
    </row>
    <row r="842" spans="2:6">
      <c r="B842" s="63"/>
      <c r="C842" s="82"/>
      <c r="D842" s="306"/>
      <c r="E842" s="344"/>
      <c r="F842" s="394"/>
    </row>
    <row r="843" spans="2:6">
      <c r="B843" s="63"/>
      <c r="C843" s="82"/>
      <c r="D843" s="306"/>
      <c r="E843" s="344"/>
      <c r="F843" s="394"/>
    </row>
    <row r="844" spans="2:6">
      <c r="B844" s="63"/>
      <c r="C844" s="82"/>
      <c r="D844" s="306"/>
      <c r="E844" s="344"/>
      <c r="F844" s="394"/>
    </row>
    <row r="845" spans="2:6">
      <c r="B845" s="63"/>
      <c r="C845" s="82"/>
      <c r="D845" s="306"/>
      <c r="E845" s="344"/>
      <c r="F845" s="394"/>
    </row>
    <row r="846" spans="2:6">
      <c r="B846" s="63"/>
      <c r="C846" s="82"/>
      <c r="D846" s="306"/>
      <c r="E846" s="344"/>
      <c r="F846" s="394"/>
    </row>
    <row r="847" spans="2:6">
      <c r="B847" s="63"/>
      <c r="C847" s="82"/>
      <c r="D847" s="306"/>
      <c r="E847" s="344"/>
      <c r="F847" s="394"/>
    </row>
    <row r="848" spans="2:6">
      <c r="B848" s="63"/>
      <c r="C848" s="82"/>
      <c r="D848" s="306"/>
      <c r="E848" s="344"/>
      <c r="F848" s="394"/>
    </row>
    <row r="849" spans="2:6">
      <c r="B849" s="63"/>
      <c r="C849" s="82"/>
      <c r="D849" s="306"/>
      <c r="E849" s="344"/>
      <c r="F849" s="394"/>
    </row>
    <row r="850" spans="2:6">
      <c r="B850" s="63"/>
      <c r="C850" s="82"/>
      <c r="D850" s="306"/>
      <c r="E850" s="344"/>
      <c r="F850" s="394"/>
    </row>
    <row r="851" spans="2:6">
      <c r="B851" s="63"/>
      <c r="C851" s="82"/>
      <c r="D851" s="306"/>
      <c r="E851" s="344"/>
      <c r="F851" s="394"/>
    </row>
    <row r="852" spans="2:6">
      <c r="B852" s="63"/>
      <c r="C852" s="82"/>
      <c r="D852" s="306"/>
      <c r="E852" s="344"/>
      <c r="F852" s="394"/>
    </row>
    <row r="853" spans="2:6">
      <c r="B853" s="63"/>
      <c r="C853" s="82"/>
      <c r="D853" s="306"/>
      <c r="E853" s="344"/>
      <c r="F853" s="394"/>
    </row>
    <row r="854" spans="2:6">
      <c r="B854" s="63"/>
      <c r="C854" s="82"/>
      <c r="D854" s="306"/>
      <c r="E854" s="344"/>
      <c r="F854" s="394"/>
    </row>
    <row r="855" spans="2:6">
      <c r="B855" s="63"/>
      <c r="C855" s="82"/>
      <c r="D855" s="306"/>
      <c r="E855" s="344"/>
      <c r="F855" s="394"/>
    </row>
    <row r="856" spans="2:6">
      <c r="B856" s="63"/>
      <c r="C856" s="82"/>
      <c r="D856" s="306"/>
      <c r="E856" s="344"/>
      <c r="F856" s="394"/>
    </row>
    <row r="857" spans="2:6">
      <c r="B857" s="63"/>
      <c r="C857" s="82"/>
      <c r="D857" s="306"/>
      <c r="E857" s="344"/>
      <c r="F857" s="394"/>
    </row>
    <row r="858" spans="2:6">
      <c r="B858" s="63"/>
      <c r="C858" s="82"/>
      <c r="D858" s="306"/>
      <c r="E858" s="344"/>
      <c r="F858" s="394"/>
    </row>
    <row r="859" spans="2:6">
      <c r="B859" s="63"/>
      <c r="C859" s="82"/>
      <c r="D859" s="306"/>
      <c r="E859" s="344"/>
      <c r="F859" s="394"/>
    </row>
    <row r="860" spans="2:6">
      <c r="B860" s="63"/>
      <c r="C860" s="82"/>
      <c r="D860" s="306"/>
      <c r="E860" s="344"/>
      <c r="F860" s="394"/>
    </row>
    <row r="861" spans="2:6">
      <c r="B861" s="63"/>
      <c r="C861" s="82"/>
      <c r="D861" s="306"/>
      <c r="E861" s="344"/>
      <c r="F861" s="394"/>
    </row>
    <row r="862" spans="2:6">
      <c r="B862" s="63"/>
      <c r="C862" s="82"/>
      <c r="D862" s="306"/>
      <c r="E862" s="344"/>
      <c r="F862" s="394"/>
    </row>
    <row r="863" spans="2:6">
      <c r="B863" s="63"/>
      <c r="C863" s="82"/>
      <c r="D863" s="306"/>
      <c r="E863" s="344"/>
      <c r="F863" s="394"/>
    </row>
    <row r="864" spans="2:6">
      <c r="B864" s="63"/>
      <c r="C864" s="82"/>
      <c r="D864" s="306"/>
      <c r="E864" s="344"/>
      <c r="F864" s="394"/>
    </row>
    <row r="865" spans="2:6">
      <c r="B865" s="63"/>
      <c r="C865" s="82"/>
      <c r="D865" s="306"/>
      <c r="E865" s="344"/>
      <c r="F865" s="394"/>
    </row>
    <row r="866" spans="2:6">
      <c r="B866" s="63"/>
      <c r="C866" s="82"/>
      <c r="D866" s="306"/>
      <c r="E866" s="344"/>
      <c r="F866" s="394"/>
    </row>
    <row r="867" spans="2:6">
      <c r="B867" s="63"/>
      <c r="C867" s="82"/>
      <c r="D867" s="306"/>
      <c r="E867" s="344"/>
      <c r="F867" s="394"/>
    </row>
    <row r="868" spans="2:6">
      <c r="B868" s="63"/>
      <c r="C868" s="82"/>
      <c r="D868" s="306"/>
      <c r="E868" s="344"/>
      <c r="F868" s="394"/>
    </row>
    <row r="869" spans="2:6">
      <c r="B869" s="63"/>
      <c r="C869" s="82"/>
      <c r="D869" s="306"/>
      <c r="E869" s="344"/>
      <c r="F869" s="394"/>
    </row>
    <row r="870" spans="2:6">
      <c r="B870" s="63"/>
      <c r="C870" s="82"/>
      <c r="D870" s="306"/>
      <c r="E870" s="344"/>
      <c r="F870" s="394"/>
    </row>
    <row r="871" spans="2:6">
      <c r="B871" s="63"/>
      <c r="C871" s="82"/>
      <c r="D871" s="306"/>
      <c r="E871" s="344"/>
      <c r="F871" s="394"/>
    </row>
    <row r="872" spans="2:6">
      <c r="B872" s="63"/>
      <c r="C872" s="82"/>
      <c r="D872" s="306"/>
      <c r="E872" s="344"/>
      <c r="F872" s="394"/>
    </row>
    <row r="873" spans="2:6">
      <c r="B873" s="63"/>
      <c r="C873" s="82"/>
      <c r="D873" s="306"/>
      <c r="E873" s="344"/>
      <c r="F873" s="394"/>
    </row>
    <row r="874" spans="2:6">
      <c r="B874" s="63"/>
      <c r="C874" s="82"/>
      <c r="D874" s="306"/>
      <c r="E874" s="344"/>
      <c r="F874" s="394"/>
    </row>
    <row r="875" spans="2:6">
      <c r="B875" s="63"/>
      <c r="C875" s="82"/>
      <c r="D875" s="306"/>
      <c r="E875" s="344"/>
      <c r="F875" s="394"/>
    </row>
    <row r="876" spans="2:6">
      <c r="B876" s="63"/>
      <c r="C876" s="82"/>
      <c r="D876" s="306"/>
      <c r="E876" s="344"/>
      <c r="F876" s="394"/>
    </row>
    <row r="877" spans="2:6">
      <c r="B877" s="63"/>
      <c r="C877" s="82"/>
      <c r="D877" s="306"/>
      <c r="E877" s="344"/>
      <c r="F877" s="394"/>
    </row>
    <row r="878" spans="2:6">
      <c r="B878" s="63"/>
      <c r="C878" s="82"/>
      <c r="D878" s="306"/>
      <c r="E878" s="344"/>
      <c r="F878" s="394"/>
    </row>
    <row r="879" spans="2:6">
      <c r="B879" s="63"/>
      <c r="C879" s="82"/>
      <c r="D879" s="306"/>
      <c r="E879" s="344"/>
      <c r="F879" s="394"/>
    </row>
    <row r="880" spans="2:6">
      <c r="B880" s="63"/>
      <c r="C880" s="82"/>
      <c r="D880" s="306"/>
      <c r="E880" s="344"/>
      <c r="F880" s="394"/>
    </row>
    <row r="881" spans="2:6">
      <c r="B881" s="63"/>
      <c r="C881" s="82"/>
      <c r="D881" s="306"/>
      <c r="E881" s="344"/>
      <c r="F881" s="394"/>
    </row>
    <row r="882" spans="2:6">
      <c r="B882" s="63"/>
      <c r="C882" s="82"/>
      <c r="D882" s="306"/>
      <c r="E882" s="344"/>
      <c r="F882" s="394"/>
    </row>
    <row r="883" spans="2:6">
      <c r="B883" s="63"/>
      <c r="C883" s="82"/>
      <c r="D883" s="306"/>
      <c r="E883" s="344"/>
      <c r="F883" s="394"/>
    </row>
    <row r="884" spans="2:6">
      <c r="B884" s="63"/>
      <c r="C884" s="82"/>
      <c r="D884" s="306"/>
      <c r="E884" s="344"/>
      <c r="F884" s="394"/>
    </row>
    <row r="885" spans="2:6">
      <c r="B885" s="63"/>
      <c r="C885" s="82"/>
      <c r="D885" s="306"/>
      <c r="E885" s="344"/>
      <c r="F885" s="394"/>
    </row>
    <row r="886" spans="2:6">
      <c r="B886" s="63"/>
      <c r="C886" s="82"/>
      <c r="D886" s="306"/>
      <c r="E886" s="344"/>
      <c r="F886" s="394"/>
    </row>
    <row r="887" spans="2:6">
      <c r="B887" s="63"/>
      <c r="C887" s="82"/>
      <c r="D887" s="306"/>
      <c r="E887" s="344"/>
      <c r="F887" s="394"/>
    </row>
    <row r="888" spans="2:6">
      <c r="B888" s="63"/>
      <c r="C888" s="82"/>
      <c r="D888" s="306"/>
      <c r="E888" s="344"/>
      <c r="F888" s="394"/>
    </row>
    <row r="889" spans="2:6">
      <c r="B889" s="63"/>
      <c r="C889" s="82"/>
      <c r="D889" s="306"/>
      <c r="E889" s="344"/>
      <c r="F889" s="394"/>
    </row>
    <row r="890" spans="2:6">
      <c r="B890" s="63"/>
      <c r="C890" s="82"/>
      <c r="D890" s="306"/>
      <c r="E890" s="344"/>
      <c r="F890" s="394"/>
    </row>
    <row r="891" spans="2:6">
      <c r="B891" s="63"/>
      <c r="C891" s="82"/>
      <c r="D891" s="306"/>
      <c r="E891" s="344"/>
      <c r="F891" s="394"/>
    </row>
    <row r="892" spans="2:6">
      <c r="B892" s="63"/>
      <c r="C892" s="82"/>
      <c r="D892" s="306"/>
      <c r="E892" s="344"/>
      <c r="F892" s="394"/>
    </row>
    <row r="893" spans="2:6">
      <c r="B893" s="63"/>
      <c r="C893" s="82"/>
      <c r="D893" s="306"/>
      <c r="E893" s="344"/>
      <c r="F893" s="394"/>
    </row>
    <row r="894" spans="2:6">
      <c r="B894" s="63"/>
      <c r="C894" s="82"/>
      <c r="D894" s="306"/>
      <c r="E894" s="344"/>
      <c r="F894" s="394"/>
    </row>
    <row r="895" spans="2:6">
      <c r="B895" s="63"/>
      <c r="C895" s="82"/>
      <c r="D895" s="306"/>
      <c r="E895" s="344"/>
      <c r="F895" s="394"/>
    </row>
    <row r="896" spans="2:6">
      <c r="B896" s="63"/>
      <c r="C896" s="82"/>
      <c r="D896" s="306"/>
      <c r="E896" s="344"/>
      <c r="F896" s="394"/>
    </row>
    <row r="897" spans="2:6">
      <c r="B897" s="63"/>
      <c r="C897" s="82"/>
      <c r="D897" s="306"/>
      <c r="E897" s="344"/>
      <c r="F897" s="394"/>
    </row>
    <row r="898" spans="2:6">
      <c r="B898" s="63"/>
      <c r="C898" s="82"/>
      <c r="D898" s="306"/>
      <c r="E898" s="344"/>
      <c r="F898" s="394"/>
    </row>
    <row r="899" spans="2:6">
      <c r="B899" s="63"/>
      <c r="C899" s="82"/>
      <c r="D899" s="306"/>
      <c r="E899" s="344"/>
      <c r="F899" s="394"/>
    </row>
    <row r="900" spans="2:6">
      <c r="B900" s="63"/>
      <c r="C900" s="82"/>
      <c r="D900" s="306"/>
      <c r="E900" s="344"/>
      <c r="F900" s="394"/>
    </row>
    <row r="901" spans="2:6">
      <c r="B901" s="63"/>
      <c r="C901" s="82"/>
      <c r="D901" s="306"/>
      <c r="E901" s="344"/>
      <c r="F901" s="394"/>
    </row>
    <row r="902" spans="2:6">
      <c r="B902" s="63"/>
      <c r="C902" s="82"/>
      <c r="D902" s="306"/>
      <c r="E902" s="344"/>
      <c r="F902" s="394"/>
    </row>
    <row r="903" spans="2:6">
      <c r="B903" s="63"/>
      <c r="C903" s="82"/>
      <c r="D903" s="306"/>
      <c r="E903" s="344"/>
      <c r="F903" s="394"/>
    </row>
    <row r="904" spans="2:6">
      <c r="B904" s="63"/>
      <c r="C904" s="82"/>
      <c r="D904" s="306"/>
      <c r="E904" s="344"/>
      <c r="F904" s="394"/>
    </row>
    <row r="905" spans="2:6">
      <c r="B905" s="63"/>
      <c r="C905" s="82"/>
      <c r="D905" s="306"/>
      <c r="E905" s="344"/>
      <c r="F905" s="394"/>
    </row>
    <row r="906" spans="2:6">
      <c r="B906" s="63"/>
      <c r="C906" s="82"/>
      <c r="D906" s="306"/>
      <c r="E906" s="344"/>
      <c r="F906" s="394"/>
    </row>
    <row r="907" spans="2:6">
      <c r="B907" s="63"/>
      <c r="C907" s="82"/>
      <c r="D907" s="306"/>
      <c r="E907" s="344"/>
      <c r="F907" s="394"/>
    </row>
    <row r="908" spans="2:6">
      <c r="B908" s="63"/>
      <c r="C908" s="82"/>
      <c r="D908" s="306"/>
      <c r="E908" s="344"/>
      <c r="F908" s="394"/>
    </row>
    <row r="909" spans="2:6">
      <c r="B909" s="63"/>
      <c r="C909" s="82"/>
      <c r="D909" s="306"/>
      <c r="E909" s="344"/>
      <c r="F909" s="394"/>
    </row>
    <row r="910" spans="2:6">
      <c r="B910" s="63"/>
      <c r="C910" s="82"/>
      <c r="D910" s="306"/>
      <c r="E910" s="344"/>
      <c r="F910" s="394"/>
    </row>
    <row r="911" spans="2:6">
      <c r="B911" s="63"/>
      <c r="C911" s="82"/>
      <c r="D911" s="306"/>
      <c r="E911" s="344"/>
      <c r="F911" s="394"/>
    </row>
    <row r="912" spans="2:6">
      <c r="B912" s="63"/>
      <c r="C912" s="82"/>
      <c r="D912" s="306"/>
      <c r="E912" s="344"/>
      <c r="F912" s="394"/>
    </row>
    <row r="913" spans="2:6">
      <c r="B913" s="63"/>
      <c r="C913" s="82"/>
      <c r="D913" s="306"/>
      <c r="E913" s="344"/>
      <c r="F913" s="394"/>
    </row>
    <row r="914" spans="2:6">
      <c r="B914" s="63"/>
      <c r="C914" s="82"/>
      <c r="D914" s="306"/>
      <c r="E914" s="344"/>
      <c r="F914" s="394"/>
    </row>
    <row r="915" spans="2:6">
      <c r="B915" s="63"/>
      <c r="C915" s="82"/>
      <c r="D915" s="306"/>
      <c r="E915" s="344"/>
      <c r="F915" s="394"/>
    </row>
    <row r="916" spans="2:6">
      <c r="B916" s="63"/>
      <c r="C916" s="82"/>
      <c r="D916" s="306"/>
      <c r="E916" s="344"/>
      <c r="F916" s="394"/>
    </row>
    <row r="917" spans="2:6">
      <c r="B917" s="63"/>
      <c r="C917" s="82"/>
      <c r="D917" s="306"/>
      <c r="E917" s="344"/>
      <c r="F917" s="394"/>
    </row>
    <row r="918" spans="2:6">
      <c r="B918" s="63"/>
      <c r="C918" s="82"/>
      <c r="D918" s="306"/>
      <c r="E918" s="344"/>
      <c r="F918" s="394"/>
    </row>
    <row r="919" spans="2:6">
      <c r="B919" s="63"/>
      <c r="C919" s="82"/>
      <c r="D919" s="306"/>
      <c r="E919" s="344"/>
      <c r="F919" s="394"/>
    </row>
    <row r="920" spans="2:6">
      <c r="B920" s="63"/>
      <c r="C920" s="82"/>
      <c r="D920" s="306"/>
      <c r="E920" s="344"/>
      <c r="F920" s="394"/>
    </row>
    <row r="921" spans="2:6">
      <c r="B921" s="63"/>
      <c r="C921" s="82"/>
      <c r="D921" s="306"/>
      <c r="E921" s="344"/>
      <c r="F921" s="394"/>
    </row>
    <row r="922" spans="2:6">
      <c r="B922" s="63"/>
      <c r="C922" s="82"/>
      <c r="D922" s="306"/>
      <c r="E922" s="344"/>
      <c r="F922" s="394"/>
    </row>
    <row r="923" spans="2:6">
      <c r="B923" s="63"/>
      <c r="C923" s="82"/>
      <c r="D923" s="306"/>
      <c r="E923" s="344"/>
      <c r="F923" s="394"/>
    </row>
    <row r="924" spans="2:6">
      <c r="B924" s="63"/>
      <c r="C924" s="82"/>
      <c r="D924" s="306"/>
      <c r="E924" s="344"/>
      <c r="F924" s="394"/>
    </row>
    <row r="925" spans="2:6">
      <c r="B925" s="63"/>
      <c r="C925" s="82"/>
      <c r="D925" s="306"/>
      <c r="E925" s="344"/>
      <c r="F925" s="394"/>
    </row>
    <row r="926" spans="2:6">
      <c r="B926" s="63"/>
      <c r="C926" s="82"/>
      <c r="D926" s="306"/>
      <c r="E926" s="344"/>
      <c r="F926" s="394"/>
    </row>
    <row r="927" spans="2:6">
      <c r="B927" s="63"/>
      <c r="C927" s="82"/>
      <c r="D927" s="306"/>
      <c r="E927" s="344"/>
      <c r="F927" s="394"/>
    </row>
    <row r="928" spans="2:6">
      <c r="B928" s="63"/>
      <c r="C928" s="82"/>
      <c r="D928" s="306"/>
      <c r="E928" s="344"/>
      <c r="F928" s="394"/>
    </row>
    <row r="929" spans="2:6">
      <c r="B929" s="63"/>
      <c r="C929" s="82"/>
      <c r="D929" s="306"/>
      <c r="E929" s="344"/>
      <c r="F929" s="394"/>
    </row>
    <row r="930" spans="2:6">
      <c r="B930" s="63"/>
      <c r="C930" s="82"/>
      <c r="D930" s="306"/>
      <c r="E930" s="344"/>
      <c r="F930" s="394"/>
    </row>
    <row r="931" spans="2:6">
      <c r="B931" s="63"/>
      <c r="C931" s="82"/>
      <c r="D931" s="306"/>
      <c r="E931" s="344"/>
      <c r="F931" s="394"/>
    </row>
    <row r="932" spans="2:6">
      <c r="B932" s="63"/>
      <c r="C932" s="82"/>
      <c r="D932" s="306"/>
      <c r="E932" s="344"/>
      <c r="F932" s="394"/>
    </row>
    <row r="933" spans="2:6">
      <c r="B933" s="63"/>
      <c r="C933" s="82"/>
      <c r="D933" s="306"/>
      <c r="E933" s="344"/>
      <c r="F933" s="394"/>
    </row>
    <row r="934" spans="2:6">
      <c r="B934" s="63"/>
      <c r="C934" s="82"/>
      <c r="D934" s="306"/>
      <c r="E934" s="344"/>
      <c r="F934" s="394"/>
    </row>
    <row r="935" spans="2:6">
      <c r="B935" s="63"/>
      <c r="C935" s="82"/>
      <c r="D935" s="306"/>
      <c r="E935" s="344"/>
      <c r="F935" s="394"/>
    </row>
    <row r="936" spans="2:6">
      <c r="B936" s="63"/>
      <c r="C936" s="82"/>
      <c r="D936" s="306"/>
      <c r="E936" s="344"/>
      <c r="F936" s="394"/>
    </row>
    <row r="937" spans="2:6">
      <c r="B937" s="63"/>
      <c r="C937" s="82"/>
      <c r="D937" s="306"/>
      <c r="E937" s="344"/>
      <c r="F937" s="394"/>
    </row>
    <row r="938" spans="2:6">
      <c r="B938" s="63"/>
      <c r="C938" s="82"/>
      <c r="D938" s="306"/>
      <c r="E938" s="344"/>
      <c r="F938" s="394"/>
    </row>
    <row r="939" spans="2:6">
      <c r="B939" s="63"/>
      <c r="C939" s="82"/>
      <c r="D939" s="306"/>
      <c r="E939" s="344"/>
      <c r="F939" s="394"/>
    </row>
    <row r="940" spans="2:6">
      <c r="B940" s="63"/>
      <c r="C940" s="82"/>
      <c r="D940" s="306"/>
      <c r="E940" s="344"/>
      <c r="F940" s="394"/>
    </row>
    <row r="941" spans="2:6">
      <c r="B941" s="63"/>
      <c r="C941" s="82"/>
      <c r="D941" s="306"/>
      <c r="E941" s="344"/>
      <c r="F941" s="394"/>
    </row>
    <row r="942" spans="2:6">
      <c r="B942" s="63"/>
      <c r="C942" s="82"/>
      <c r="D942" s="306"/>
      <c r="E942" s="344"/>
      <c r="F942" s="394"/>
    </row>
    <row r="943" spans="2:6">
      <c r="B943" s="63"/>
      <c r="C943" s="82"/>
      <c r="D943" s="306"/>
      <c r="E943" s="344"/>
      <c r="F943" s="394"/>
    </row>
    <row r="944" spans="2:6">
      <c r="B944" s="63"/>
      <c r="C944" s="82"/>
      <c r="D944" s="306"/>
      <c r="E944" s="344"/>
      <c r="F944" s="394"/>
    </row>
    <row r="945" spans="2:6">
      <c r="B945" s="63"/>
      <c r="C945" s="82"/>
      <c r="D945" s="306"/>
      <c r="E945" s="344"/>
      <c r="F945" s="394"/>
    </row>
    <row r="946" spans="2:6">
      <c r="B946" s="63"/>
      <c r="C946" s="82"/>
      <c r="D946" s="306"/>
      <c r="E946" s="344"/>
      <c r="F946" s="394"/>
    </row>
    <row r="947" spans="2:6">
      <c r="B947" s="63"/>
      <c r="C947" s="82"/>
      <c r="D947" s="306"/>
      <c r="E947" s="344"/>
      <c r="F947" s="394"/>
    </row>
    <row r="948" spans="2:6">
      <c r="B948" s="63"/>
      <c r="C948" s="82"/>
      <c r="D948" s="306"/>
      <c r="E948" s="344"/>
      <c r="F948" s="394"/>
    </row>
    <row r="949" spans="2:6">
      <c r="B949" s="63"/>
      <c r="C949" s="82"/>
      <c r="D949" s="306"/>
      <c r="E949" s="344"/>
      <c r="F949" s="394"/>
    </row>
    <row r="950" spans="2:6">
      <c r="B950" s="63"/>
      <c r="C950" s="82"/>
      <c r="D950" s="306"/>
      <c r="E950" s="344"/>
      <c r="F950" s="394"/>
    </row>
    <row r="951" spans="2:6">
      <c r="B951" s="63"/>
      <c r="C951" s="82"/>
      <c r="D951" s="306"/>
      <c r="E951" s="344"/>
      <c r="F951" s="394"/>
    </row>
    <row r="952" spans="2:6">
      <c r="B952" s="63"/>
      <c r="C952" s="82"/>
      <c r="D952" s="306"/>
      <c r="E952" s="344"/>
      <c r="F952" s="394"/>
    </row>
    <row r="953" spans="2:6">
      <c r="B953" s="63"/>
      <c r="C953" s="82"/>
      <c r="D953" s="306"/>
      <c r="E953" s="344"/>
      <c r="F953" s="394"/>
    </row>
    <row r="954" spans="2:6">
      <c r="B954" s="63"/>
      <c r="C954" s="82"/>
      <c r="D954" s="306"/>
      <c r="E954" s="344"/>
      <c r="F954" s="394"/>
    </row>
    <row r="955" spans="2:6">
      <c r="B955" s="63"/>
      <c r="C955" s="82"/>
      <c r="D955" s="306"/>
      <c r="E955" s="344"/>
      <c r="F955" s="394"/>
    </row>
    <row r="956" spans="2:6">
      <c r="B956" s="63"/>
      <c r="C956" s="82"/>
      <c r="D956" s="306"/>
      <c r="E956" s="344"/>
      <c r="F956" s="394"/>
    </row>
    <row r="957" spans="2:6">
      <c r="B957" s="63"/>
      <c r="C957" s="82"/>
      <c r="D957" s="306"/>
      <c r="E957" s="344"/>
      <c r="F957" s="394"/>
    </row>
    <row r="958" spans="2:6">
      <c r="B958" s="63"/>
      <c r="C958" s="82"/>
      <c r="D958" s="306"/>
      <c r="E958" s="344"/>
      <c r="F958" s="394"/>
    </row>
    <row r="959" spans="2:6">
      <c r="B959" s="63"/>
      <c r="C959" s="82"/>
      <c r="D959" s="306"/>
      <c r="E959" s="344"/>
      <c r="F959" s="394"/>
    </row>
    <row r="960" spans="2:6">
      <c r="B960" s="63"/>
      <c r="C960" s="82"/>
      <c r="D960" s="306"/>
      <c r="E960" s="344"/>
      <c r="F960" s="394"/>
    </row>
    <row r="961" spans="2:6">
      <c r="B961" s="63"/>
      <c r="C961" s="82"/>
      <c r="D961" s="306"/>
      <c r="E961" s="344"/>
      <c r="F961" s="394"/>
    </row>
    <row r="962" spans="2:6">
      <c r="B962" s="63"/>
      <c r="C962" s="82"/>
      <c r="D962" s="306"/>
      <c r="E962" s="344"/>
      <c r="F962" s="394"/>
    </row>
    <row r="963" spans="2:6">
      <c r="B963" s="63"/>
      <c r="C963" s="82"/>
      <c r="D963" s="306"/>
      <c r="E963" s="344"/>
      <c r="F963" s="394"/>
    </row>
    <row r="964" spans="2:6">
      <c r="B964" s="63"/>
      <c r="C964" s="82"/>
      <c r="D964" s="306"/>
      <c r="E964" s="344"/>
      <c r="F964" s="394"/>
    </row>
    <row r="965" spans="2:6">
      <c r="B965" s="63"/>
      <c r="C965" s="82"/>
      <c r="D965" s="306"/>
      <c r="E965" s="344"/>
      <c r="F965" s="394"/>
    </row>
    <row r="966" spans="2:6">
      <c r="B966" s="63"/>
      <c r="C966" s="82"/>
      <c r="D966" s="306"/>
      <c r="E966" s="344"/>
      <c r="F966" s="394"/>
    </row>
    <row r="967" spans="2:6">
      <c r="B967" s="63"/>
      <c r="C967" s="82"/>
      <c r="D967" s="306"/>
      <c r="E967" s="344"/>
      <c r="F967" s="394"/>
    </row>
    <row r="968" spans="2:6">
      <c r="B968" s="63"/>
      <c r="C968" s="82"/>
      <c r="D968" s="306"/>
      <c r="E968" s="344"/>
      <c r="F968" s="394"/>
    </row>
    <row r="969" spans="2:6">
      <c r="B969" s="63"/>
      <c r="C969" s="82"/>
      <c r="D969" s="306"/>
      <c r="E969" s="344"/>
      <c r="F969" s="394"/>
    </row>
    <row r="970" spans="2:6">
      <c r="B970" s="63"/>
      <c r="C970" s="82"/>
      <c r="D970" s="306"/>
      <c r="E970" s="344"/>
      <c r="F970" s="394"/>
    </row>
    <row r="971" spans="2:6">
      <c r="B971" s="63"/>
      <c r="C971" s="82"/>
      <c r="D971" s="306"/>
      <c r="E971" s="344"/>
      <c r="F971" s="394"/>
    </row>
    <row r="972" spans="2:6">
      <c r="B972" s="63"/>
      <c r="C972" s="82"/>
      <c r="D972" s="306"/>
      <c r="E972" s="344"/>
      <c r="F972" s="394"/>
    </row>
    <row r="973" spans="2:6">
      <c r="B973" s="63"/>
      <c r="C973" s="82"/>
      <c r="D973" s="306"/>
      <c r="E973" s="344"/>
      <c r="F973" s="394"/>
    </row>
    <row r="974" spans="2:6">
      <c r="B974" s="63"/>
      <c r="C974" s="82"/>
      <c r="D974" s="306"/>
      <c r="E974" s="344"/>
      <c r="F974" s="394"/>
    </row>
    <row r="975" spans="2:6">
      <c r="B975" s="63"/>
      <c r="C975" s="82"/>
      <c r="D975" s="306"/>
      <c r="E975" s="344"/>
      <c r="F975" s="394"/>
    </row>
    <row r="976" spans="2:6">
      <c r="B976" s="63"/>
      <c r="C976" s="82"/>
      <c r="D976" s="306"/>
      <c r="E976" s="344"/>
      <c r="F976" s="394"/>
    </row>
    <row r="977" spans="2:6">
      <c r="B977" s="63"/>
      <c r="C977" s="82"/>
      <c r="D977" s="306"/>
      <c r="E977" s="344"/>
      <c r="F977" s="394"/>
    </row>
    <row r="978" spans="2:6">
      <c r="B978" s="63"/>
      <c r="C978" s="82"/>
      <c r="D978" s="306"/>
      <c r="E978" s="344"/>
      <c r="F978" s="394"/>
    </row>
    <row r="979" spans="2:6">
      <c r="B979" s="63"/>
      <c r="C979" s="82"/>
      <c r="D979" s="306"/>
      <c r="E979" s="344"/>
      <c r="F979" s="394"/>
    </row>
    <row r="980" spans="2:6">
      <c r="B980" s="63"/>
      <c r="C980" s="82"/>
      <c r="D980" s="306"/>
      <c r="E980" s="344"/>
      <c r="F980" s="394"/>
    </row>
    <row r="981" spans="2:6">
      <c r="B981" s="63"/>
      <c r="C981" s="82"/>
      <c r="D981" s="306"/>
      <c r="E981" s="344"/>
      <c r="F981" s="394"/>
    </row>
    <row r="982" spans="2:6">
      <c r="B982" s="63"/>
      <c r="C982" s="82"/>
      <c r="D982" s="306"/>
      <c r="E982" s="344"/>
      <c r="F982" s="394"/>
    </row>
    <row r="983" spans="2:6">
      <c r="B983" s="63"/>
      <c r="C983" s="82"/>
      <c r="D983" s="306"/>
      <c r="E983" s="344"/>
      <c r="F983" s="394"/>
    </row>
    <row r="984" spans="2:6">
      <c r="B984" s="63"/>
      <c r="C984" s="82"/>
      <c r="D984" s="306"/>
      <c r="E984" s="344"/>
      <c r="F984" s="394"/>
    </row>
    <row r="985" spans="2:6">
      <c r="B985" s="63"/>
      <c r="C985" s="82"/>
      <c r="D985" s="306"/>
      <c r="E985" s="344"/>
      <c r="F985" s="394"/>
    </row>
    <row r="986" spans="2:6">
      <c r="B986" s="63"/>
      <c r="C986" s="82"/>
      <c r="D986" s="306"/>
      <c r="E986" s="344"/>
      <c r="F986" s="394"/>
    </row>
    <row r="987" spans="2:6">
      <c r="B987" s="63"/>
      <c r="C987" s="82"/>
      <c r="D987" s="306"/>
      <c r="E987" s="344"/>
      <c r="F987" s="394"/>
    </row>
    <row r="988" spans="2:6">
      <c r="B988" s="63"/>
      <c r="C988" s="82"/>
      <c r="D988" s="306"/>
      <c r="E988" s="344"/>
      <c r="F988" s="394"/>
    </row>
    <row r="989" spans="2:6">
      <c r="B989" s="63"/>
      <c r="C989" s="82"/>
      <c r="D989" s="306"/>
      <c r="E989" s="344"/>
      <c r="F989" s="394"/>
    </row>
    <row r="990" spans="2:6">
      <c r="B990" s="63"/>
      <c r="C990" s="82"/>
      <c r="D990" s="306"/>
      <c r="E990" s="344"/>
      <c r="F990" s="394"/>
    </row>
    <row r="991" spans="2:6">
      <c r="B991" s="63"/>
      <c r="C991" s="82"/>
      <c r="D991" s="306"/>
      <c r="E991" s="344"/>
      <c r="F991" s="394"/>
    </row>
    <row r="992" spans="2:6">
      <c r="B992" s="63"/>
      <c r="C992" s="82"/>
      <c r="D992" s="306"/>
      <c r="E992" s="344"/>
      <c r="F992" s="394"/>
    </row>
    <row r="993" spans="2:6">
      <c r="B993" s="63"/>
      <c r="C993" s="82"/>
      <c r="D993" s="306"/>
      <c r="E993" s="344"/>
      <c r="F993" s="394"/>
    </row>
    <row r="994" spans="2:6">
      <c r="B994" s="63"/>
      <c r="C994" s="82"/>
      <c r="D994" s="306"/>
      <c r="E994" s="344"/>
      <c r="F994" s="394"/>
    </row>
    <row r="995" spans="2:6">
      <c r="B995" s="63"/>
      <c r="C995" s="82"/>
      <c r="D995" s="306"/>
      <c r="E995" s="344"/>
      <c r="F995" s="394"/>
    </row>
    <row r="996" spans="2:6">
      <c r="B996" s="63"/>
      <c r="C996" s="82"/>
      <c r="D996" s="306"/>
      <c r="E996" s="344"/>
      <c r="F996" s="394"/>
    </row>
    <row r="997" spans="2:6">
      <c r="B997" s="63"/>
      <c r="C997" s="82"/>
      <c r="D997" s="306"/>
      <c r="E997" s="344"/>
      <c r="F997" s="394"/>
    </row>
    <row r="998" spans="2:6">
      <c r="B998" s="63"/>
      <c r="C998" s="82"/>
      <c r="D998" s="306"/>
      <c r="E998" s="344"/>
      <c r="F998" s="394"/>
    </row>
    <row r="999" spans="2:6">
      <c r="B999" s="63"/>
      <c r="C999" s="82"/>
      <c r="D999" s="306"/>
      <c r="E999" s="344"/>
      <c r="F999" s="394"/>
    </row>
    <row r="1000" spans="2:6">
      <c r="B1000" s="63"/>
      <c r="C1000" s="82"/>
      <c r="D1000" s="306"/>
      <c r="E1000" s="344"/>
      <c r="F1000" s="394"/>
    </row>
    <row r="1001" spans="2:6">
      <c r="B1001" s="63"/>
      <c r="C1001" s="82"/>
      <c r="D1001" s="306"/>
      <c r="E1001" s="344"/>
      <c r="F1001" s="394"/>
    </row>
    <row r="1002" spans="2:6">
      <c r="B1002" s="63"/>
      <c r="C1002" s="82"/>
      <c r="D1002" s="306"/>
      <c r="E1002" s="344"/>
      <c r="F1002" s="394"/>
    </row>
    <row r="1003" spans="2:6">
      <c r="B1003" s="63"/>
      <c r="C1003" s="82"/>
      <c r="D1003" s="306"/>
      <c r="E1003" s="344"/>
      <c r="F1003" s="394"/>
    </row>
    <row r="1004" spans="2:6">
      <c r="B1004" s="63"/>
      <c r="C1004" s="82"/>
      <c r="D1004" s="306"/>
      <c r="E1004" s="344"/>
      <c r="F1004" s="394"/>
    </row>
    <row r="1005" spans="2:6">
      <c r="B1005" s="63"/>
      <c r="C1005" s="82"/>
      <c r="D1005" s="306"/>
      <c r="E1005" s="344"/>
      <c r="F1005" s="394"/>
    </row>
    <row r="1006" spans="2:6">
      <c r="B1006" s="63"/>
      <c r="C1006" s="82"/>
      <c r="D1006" s="306"/>
      <c r="E1006" s="344"/>
      <c r="F1006" s="394"/>
    </row>
    <row r="1007" spans="2:6">
      <c r="B1007" s="63"/>
      <c r="C1007" s="82"/>
      <c r="D1007" s="306"/>
      <c r="E1007" s="344"/>
      <c r="F1007" s="394"/>
    </row>
    <row r="1008" spans="2:6">
      <c r="B1008" s="63"/>
      <c r="C1008" s="82"/>
      <c r="D1008" s="306"/>
      <c r="E1008" s="344"/>
      <c r="F1008" s="394"/>
    </row>
    <row r="1009" spans="2:6">
      <c r="B1009" s="63"/>
      <c r="C1009" s="82"/>
      <c r="D1009" s="306"/>
      <c r="E1009" s="344"/>
      <c r="F1009" s="394"/>
    </row>
    <row r="1010" spans="2:6">
      <c r="B1010" s="63"/>
      <c r="C1010" s="82"/>
      <c r="D1010" s="306"/>
      <c r="E1010" s="344"/>
      <c r="F1010" s="394"/>
    </row>
    <row r="1011" spans="2:6">
      <c r="B1011" s="63"/>
      <c r="C1011" s="82"/>
      <c r="D1011" s="306"/>
      <c r="E1011" s="344"/>
      <c r="F1011" s="394"/>
    </row>
    <row r="1012" spans="2:6">
      <c r="B1012" s="63"/>
      <c r="C1012" s="82"/>
      <c r="D1012" s="306"/>
      <c r="E1012" s="344"/>
      <c r="F1012" s="394"/>
    </row>
    <row r="1013" spans="2:6">
      <c r="B1013" s="63"/>
      <c r="C1013" s="82"/>
      <c r="D1013" s="306"/>
      <c r="E1013" s="344"/>
      <c r="F1013" s="394"/>
    </row>
    <row r="1014" spans="2:6">
      <c r="B1014" s="63"/>
      <c r="C1014" s="82"/>
      <c r="D1014" s="306"/>
      <c r="E1014" s="344"/>
      <c r="F1014" s="394"/>
    </row>
    <row r="1015" spans="2:6">
      <c r="B1015" s="63"/>
      <c r="C1015" s="82"/>
      <c r="D1015" s="306"/>
      <c r="E1015" s="344"/>
      <c r="F1015" s="394"/>
    </row>
    <row r="1016" spans="2:6">
      <c r="B1016" s="63"/>
      <c r="C1016" s="82"/>
      <c r="D1016" s="306"/>
      <c r="E1016" s="344"/>
      <c r="F1016" s="394"/>
    </row>
    <row r="1017" spans="2:6">
      <c r="B1017" s="63"/>
      <c r="C1017" s="82"/>
      <c r="D1017" s="306"/>
      <c r="E1017" s="344"/>
      <c r="F1017" s="394"/>
    </row>
    <row r="1018" spans="2:6">
      <c r="B1018" s="63"/>
      <c r="C1018" s="82"/>
      <c r="D1018" s="306"/>
      <c r="E1018" s="344"/>
      <c r="F1018" s="394"/>
    </row>
    <row r="1019" spans="2:6">
      <c r="B1019" s="63"/>
      <c r="C1019" s="82"/>
      <c r="D1019" s="306"/>
      <c r="E1019" s="344"/>
      <c r="F1019" s="394"/>
    </row>
    <row r="1020" spans="2:6">
      <c r="B1020" s="63"/>
      <c r="C1020" s="82"/>
      <c r="D1020" s="306"/>
      <c r="E1020" s="344"/>
      <c r="F1020" s="394"/>
    </row>
    <row r="1021" spans="2:6">
      <c r="B1021" s="63"/>
      <c r="C1021" s="82"/>
      <c r="D1021" s="306"/>
      <c r="E1021" s="344"/>
      <c r="F1021" s="394"/>
    </row>
    <row r="1022" spans="2:6">
      <c r="B1022" s="63"/>
      <c r="C1022" s="82"/>
      <c r="D1022" s="306"/>
      <c r="E1022" s="344"/>
      <c r="F1022" s="394"/>
    </row>
    <row r="1023" spans="2:6">
      <c r="B1023" s="63"/>
      <c r="C1023" s="82"/>
      <c r="D1023" s="306"/>
      <c r="E1023" s="344"/>
      <c r="F1023" s="394"/>
    </row>
    <row r="1024" spans="2:6">
      <c r="B1024" s="63"/>
      <c r="C1024" s="82"/>
      <c r="D1024" s="306"/>
      <c r="E1024" s="344"/>
      <c r="F1024" s="394"/>
    </row>
    <row r="1025" spans="2:6">
      <c r="B1025" s="63"/>
      <c r="C1025" s="82"/>
      <c r="D1025" s="306"/>
      <c r="E1025" s="344"/>
      <c r="F1025" s="394"/>
    </row>
    <row r="1026" spans="2:6">
      <c r="B1026" s="63"/>
      <c r="C1026" s="82"/>
      <c r="D1026" s="306"/>
      <c r="E1026" s="344"/>
      <c r="F1026" s="394"/>
    </row>
    <row r="1027" spans="2:6">
      <c r="B1027" s="63"/>
      <c r="C1027" s="82"/>
      <c r="D1027" s="306"/>
      <c r="E1027" s="344"/>
      <c r="F1027" s="394"/>
    </row>
    <row r="1028" spans="2:6">
      <c r="B1028" s="63"/>
      <c r="C1028" s="82"/>
      <c r="D1028" s="306"/>
      <c r="E1028" s="344"/>
      <c r="F1028" s="394"/>
    </row>
    <row r="1029" spans="2:6">
      <c r="B1029" s="63"/>
      <c r="C1029" s="82"/>
      <c r="D1029" s="306"/>
      <c r="E1029" s="344"/>
      <c r="F1029" s="394"/>
    </row>
    <row r="1030" spans="2:6">
      <c r="B1030" s="63"/>
      <c r="C1030" s="82"/>
      <c r="D1030" s="306"/>
      <c r="E1030" s="344"/>
      <c r="F1030" s="394"/>
    </row>
    <row r="1031" spans="2:6">
      <c r="B1031" s="63"/>
      <c r="C1031" s="82"/>
      <c r="D1031" s="306"/>
      <c r="E1031" s="344"/>
      <c r="F1031" s="394"/>
    </row>
    <row r="1032" spans="2:6">
      <c r="B1032" s="63"/>
      <c r="C1032" s="82"/>
      <c r="D1032" s="306"/>
      <c r="E1032" s="344"/>
      <c r="F1032" s="394"/>
    </row>
    <row r="1033" spans="2:6">
      <c r="B1033" s="63"/>
      <c r="C1033" s="82"/>
      <c r="D1033" s="306"/>
      <c r="E1033" s="344"/>
      <c r="F1033" s="394"/>
    </row>
    <row r="1034" spans="2:6">
      <c r="B1034" s="63"/>
      <c r="C1034" s="82"/>
      <c r="D1034" s="306"/>
      <c r="E1034" s="344"/>
      <c r="F1034" s="394"/>
    </row>
    <row r="1035" spans="2:6">
      <c r="B1035" s="63"/>
      <c r="C1035" s="82"/>
      <c r="D1035" s="306"/>
      <c r="E1035" s="344"/>
      <c r="F1035" s="394"/>
    </row>
    <row r="1036" spans="2:6">
      <c r="B1036" s="63"/>
      <c r="C1036" s="82"/>
      <c r="D1036" s="306"/>
      <c r="E1036" s="344"/>
      <c r="F1036" s="394"/>
    </row>
    <row r="1037" spans="2:6">
      <c r="B1037" s="63"/>
      <c r="C1037" s="82"/>
      <c r="D1037" s="306"/>
      <c r="E1037" s="344"/>
      <c r="F1037" s="394"/>
    </row>
    <row r="1038" spans="2:6">
      <c r="B1038" s="63"/>
      <c r="C1038" s="82"/>
      <c r="D1038" s="306"/>
      <c r="E1038" s="344"/>
      <c r="F1038" s="394"/>
    </row>
    <row r="1039" spans="2:6">
      <c r="B1039" s="63"/>
      <c r="C1039" s="82"/>
      <c r="D1039" s="306"/>
      <c r="E1039" s="344"/>
      <c r="F1039" s="394"/>
    </row>
    <row r="1040" spans="2:6">
      <c r="B1040" s="63"/>
      <c r="C1040" s="82"/>
      <c r="D1040" s="306"/>
      <c r="E1040" s="344"/>
      <c r="F1040" s="394"/>
    </row>
    <row r="1041" spans="2:6">
      <c r="B1041" s="63"/>
      <c r="C1041" s="82"/>
      <c r="D1041" s="306"/>
      <c r="E1041" s="344"/>
      <c r="F1041" s="394"/>
    </row>
    <row r="1042" spans="2:6">
      <c r="B1042" s="63"/>
      <c r="C1042" s="82"/>
      <c r="D1042" s="306"/>
      <c r="E1042" s="344"/>
      <c r="F1042" s="394"/>
    </row>
    <row r="1043" spans="2:6">
      <c r="B1043" s="63"/>
      <c r="C1043" s="82"/>
      <c r="D1043" s="306"/>
      <c r="E1043" s="344"/>
      <c r="F1043" s="394"/>
    </row>
    <row r="1044" spans="2:6">
      <c r="B1044" s="63"/>
      <c r="C1044" s="82"/>
      <c r="D1044" s="306"/>
      <c r="E1044" s="344"/>
      <c r="F1044" s="394"/>
    </row>
    <row r="1045" spans="2:6">
      <c r="B1045" s="63"/>
      <c r="C1045" s="82"/>
      <c r="D1045" s="306"/>
      <c r="E1045" s="344"/>
      <c r="F1045" s="394"/>
    </row>
    <row r="1046" spans="2:6">
      <c r="B1046" s="63"/>
      <c r="C1046" s="82"/>
      <c r="D1046" s="306"/>
      <c r="E1046" s="344"/>
      <c r="F1046" s="394"/>
    </row>
    <row r="1047" spans="2:6">
      <c r="B1047" s="63"/>
      <c r="C1047" s="82"/>
      <c r="D1047" s="306"/>
      <c r="E1047" s="344"/>
      <c r="F1047" s="394"/>
    </row>
    <row r="1048" spans="2:6">
      <c r="B1048" s="63"/>
      <c r="C1048" s="82"/>
      <c r="D1048" s="306"/>
      <c r="E1048" s="344"/>
      <c r="F1048" s="394"/>
    </row>
    <row r="1049" spans="2:6">
      <c r="B1049" s="63"/>
      <c r="C1049" s="82"/>
      <c r="D1049" s="306"/>
      <c r="E1049" s="344"/>
      <c r="F1049" s="394"/>
    </row>
    <row r="1050" spans="2:6">
      <c r="B1050" s="63"/>
      <c r="C1050" s="82"/>
      <c r="D1050" s="306"/>
      <c r="E1050" s="344"/>
      <c r="F1050" s="394"/>
    </row>
    <row r="1051" spans="2:6">
      <c r="B1051" s="63"/>
      <c r="C1051" s="82"/>
      <c r="D1051" s="306"/>
      <c r="E1051" s="344"/>
      <c r="F1051" s="394"/>
    </row>
    <row r="1052" spans="2:6">
      <c r="B1052" s="63"/>
      <c r="C1052" s="82"/>
      <c r="D1052" s="306"/>
      <c r="E1052" s="344"/>
      <c r="F1052" s="394"/>
    </row>
    <row r="1053" spans="2:6">
      <c r="B1053" s="63"/>
      <c r="C1053" s="82"/>
      <c r="D1053" s="306"/>
      <c r="E1053" s="344"/>
      <c r="F1053" s="394"/>
    </row>
    <row r="1054" spans="2:6">
      <c r="B1054" s="63"/>
      <c r="C1054" s="82"/>
      <c r="D1054" s="306"/>
      <c r="E1054" s="344"/>
      <c r="F1054" s="394"/>
    </row>
    <row r="1055" spans="2:6">
      <c r="B1055" s="63"/>
      <c r="C1055" s="82"/>
      <c r="D1055" s="306"/>
      <c r="E1055" s="344"/>
      <c r="F1055" s="394"/>
    </row>
    <row r="1056" spans="2:6">
      <c r="B1056" s="63"/>
      <c r="C1056" s="82"/>
      <c r="D1056" s="306"/>
      <c r="E1056" s="344"/>
      <c r="F1056" s="394"/>
    </row>
    <row r="1057" spans="2:6">
      <c r="B1057" s="63"/>
      <c r="C1057" s="82"/>
      <c r="D1057" s="306"/>
      <c r="E1057" s="344"/>
      <c r="F1057" s="394"/>
    </row>
    <row r="1058" spans="2:6">
      <c r="B1058" s="63"/>
      <c r="C1058" s="82"/>
      <c r="D1058" s="306"/>
      <c r="E1058" s="344"/>
      <c r="F1058" s="394"/>
    </row>
    <row r="1059" spans="2:6">
      <c r="B1059" s="63"/>
      <c r="C1059" s="82"/>
      <c r="D1059" s="306"/>
      <c r="E1059" s="344"/>
      <c r="F1059" s="394"/>
    </row>
    <row r="1060" spans="2:6">
      <c r="B1060" s="63"/>
      <c r="C1060" s="82"/>
      <c r="D1060" s="306"/>
      <c r="E1060" s="344"/>
      <c r="F1060" s="394"/>
    </row>
    <row r="1061" spans="2:6">
      <c r="B1061" s="63"/>
      <c r="C1061" s="82"/>
      <c r="D1061" s="306"/>
      <c r="E1061" s="344"/>
      <c r="F1061" s="394"/>
    </row>
    <row r="1062" spans="2:6">
      <c r="B1062" s="63"/>
      <c r="C1062" s="82"/>
      <c r="D1062" s="306"/>
      <c r="E1062" s="344"/>
      <c r="F1062" s="394"/>
    </row>
    <row r="1063" spans="2:6">
      <c r="B1063" s="63"/>
      <c r="C1063" s="82"/>
      <c r="D1063" s="306"/>
      <c r="E1063" s="344"/>
      <c r="F1063" s="394"/>
    </row>
    <row r="1064" spans="2:6">
      <c r="B1064" s="63"/>
      <c r="C1064" s="82"/>
      <c r="D1064" s="306"/>
      <c r="E1064" s="344"/>
      <c r="F1064" s="394"/>
    </row>
    <row r="1065" spans="2:6">
      <c r="B1065" s="63"/>
      <c r="C1065" s="82"/>
      <c r="D1065" s="306"/>
      <c r="E1065" s="344"/>
      <c r="F1065" s="394"/>
    </row>
    <row r="1066" spans="2:6">
      <c r="B1066" s="63"/>
      <c r="C1066" s="82"/>
      <c r="D1066" s="306"/>
      <c r="E1066" s="344"/>
      <c r="F1066" s="394"/>
    </row>
    <row r="1067" spans="2:6">
      <c r="B1067" s="63"/>
      <c r="C1067" s="82"/>
      <c r="D1067" s="306"/>
      <c r="E1067" s="344"/>
      <c r="F1067" s="394"/>
    </row>
    <row r="1068" spans="2:6">
      <c r="B1068" s="63"/>
      <c r="C1068" s="82"/>
      <c r="D1068" s="306"/>
      <c r="E1068" s="344"/>
      <c r="F1068" s="394"/>
    </row>
    <row r="1069" spans="2:6">
      <c r="B1069" s="63"/>
      <c r="C1069" s="82"/>
      <c r="D1069" s="306"/>
      <c r="E1069" s="344"/>
      <c r="F1069" s="394"/>
    </row>
    <row r="1070" spans="2:6">
      <c r="B1070" s="63"/>
      <c r="C1070" s="82"/>
      <c r="D1070" s="306"/>
      <c r="E1070" s="344"/>
      <c r="F1070" s="394"/>
    </row>
    <row r="1071" spans="2:6">
      <c r="B1071" s="63"/>
      <c r="C1071" s="82"/>
      <c r="D1071" s="306"/>
      <c r="E1071" s="344"/>
      <c r="F1071" s="394"/>
    </row>
    <row r="1072" spans="2:6">
      <c r="B1072" s="63"/>
      <c r="C1072" s="82"/>
      <c r="D1072" s="306"/>
      <c r="E1072" s="344"/>
      <c r="F1072" s="394"/>
    </row>
    <row r="1073" spans="2:6">
      <c r="B1073" s="63"/>
      <c r="C1073" s="82"/>
      <c r="D1073" s="306"/>
      <c r="E1073" s="344"/>
      <c r="F1073" s="394"/>
    </row>
    <row r="1074" spans="2:6">
      <c r="B1074" s="63"/>
      <c r="C1074" s="82"/>
      <c r="D1074" s="306"/>
      <c r="E1074" s="344"/>
      <c r="F1074" s="394"/>
    </row>
    <row r="1075" spans="2:6">
      <c r="B1075" s="63"/>
      <c r="C1075" s="82"/>
      <c r="D1075" s="306"/>
      <c r="E1075" s="344"/>
      <c r="F1075" s="394"/>
    </row>
    <row r="1076" spans="2:6">
      <c r="B1076" s="63"/>
      <c r="C1076" s="82"/>
      <c r="D1076" s="306"/>
      <c r="E1076" s="344"/>
      <c r="F1076" s="394"/>
    </row>
    <row r="1077" spans="2:6">
      <c r="B1077" s="63"/>
      <c r="C1077" s="82"/>
      <c r="D1077" s="306"/>
      <c r="E1077" s="344"/>
      <c r="F1077" s="394"/>
    </row>
    <row r="1078" spans="2:6">
      <c r="B1078" s="63"/>
      <c r="C1078" s="82"/>
      <c r="D1078" s="306"/>
      <c r="E1078" s="344"/>
      <c r="F1078" s="394"/>
    </row>
    <row r="1079" spans="2:6">
      <c r="B1079" s="63"/>
      <c r="C1079" s="82"/>
      <c r="D1079" s="306"/>
      <c r="E1079" s="344"/>
      <c r="F1079" s="394"/>
    </row>
    <row r="1080" spans="2:6">
      <c r="B1080" s="63"/>
      <c r="C1080" s="82"/>
      <c r="D1080" s="306"/>
      <c r="E1080" s="344"/>
      <c r="F1080" s="394"/>
    </row>
    <row r="1081" spans="2:6">
      <c r="B1081" s="63"/>
      <c r="C1081" s="82"/>
      <c r="D1081" s="306"/>
      <c r="E1081" s="344"/>
      <c r="F1081" s="394"/>
    </row>
    <row r="1082" spans="2:6">
      <c r="B1082" s="63"/>
      <c r="C1082" s="82"/>
      <c r="D1082" s="306"/>
      <c r="E1082" s="344"/>
      <c r="F1082" s="394"/>
    </row>
    <row r="1083" spans="2:6">
      <c r="B1083" s="63"/>
      <c r="C1083" s="82"/>
      <c r="D1083" s="306"/>
      <c r="E1083" s="344"/>
      <c r="F1083" s="394"/>
    </row>
    <row r="1084" spans="2:6">
      <c r="B1084" s="63"/>
      <c r="C1084" s="82"/>
      <c r="D1084" s="306"/>
      <c r="E1084" s="344"/>
      <c r="F1084" s="394"/>
    </row>
    <row r="1085" spans="2:6">
      <c r="B1085" s="63"/>
      <c r="C1085" s="82"/>
      <c r="D1085" s="306"/>
      <c r="E1085" s="344"/>
      <c r="F1085" s="394"/>
    </row>
    <row r="1086" spans="2:6">
      <c r="B1086" s="63"/>
      <c r="C1086" s="82"/>
      <c r="D1086" s="306"/>
      <c r="E1086" s="344"/>
      <c r="F1086" s="394"/>
    </row>
    <row r="1087" spans="2:6">
      <c r="B1087" s="63"/>
      <c r="C1087" s="82"/>
      <c r="D1087" s="306"/>
      <c r="E1087" s="344"/>
      <c r="F1087" s="394"/>
    </row>
    <row r="1088" spans="2:6">
      <c r="B1088" s="63"/>
      <c r="C1088" s="82"/>
      <c r="D1088" s="306"/>
      <c r="E1088" s="344"/>
      <c r="F1088" s="394"/>
    </row>
    <row r="1089" spans="2:6">
      <c r="B1089" s="63"/>
      <c r="C1089" s="82"/>
      <c r="D1089" s="306"/>
      <c r="E1089" s="344"/>
      <c r="F1089" s="394"/>
    </row>
    <row r="1090" spans="2:6">
      <c r="B1090" s="63"/>
      <c r="C1090" s="82"/>
      <c r="D1090" s="306"/>
      <c r="E1090" s="344"/>
      <c r="F1090" s="394"/>
    </row>
    <row r="1091" spans="2:6">
      <c r="B1091" s="63"/>
      <c r="C1091" s="82"/>
      <c r="D1091" s="306"/>
      <c r="E1091" s="344"/>
      <c r="F1091" s="394"/>
    </row>
    <row r="1092" spans="2:6">
      <c r="B1092" s="63"/>
      <c r="C1092" s="82"/>
      <c r="D1092" s="306"/>
      <c r="E1092" s="344"/>
      <c r="F1092" s="394"/>
    </row>
    <row r="1093" spans="2:6">
      <c r="B1093" s="63"/>
      <c r="C1093" s="82"/>
      <c r="D1093" s="306"/>
      <c r="E1093" s="344"/>
      <c r="F1093" s="394"/>
    </row>
    <row r="1094" spans="2:6">
      <c r="B1094" s="63"/>
      <c r="C1094" s="82"/>
      <c r="D1094" s="306"/>
      <c r="E1094" s="344"/>
      <c r="F1094" s="394"/>
    </row>
    <row r="1095" spans="2:6">
      <c r="B1095" s="63"/>
      <c r="C1095" s="82"/>
      <c r="D1095" s="306"/>
      <c r="E1095" s="344"/>
      <c r="F1095" s="394"/>
    </row>
    <row r="1096" spans="2:6">
      <c r="B1096" s="63"/>
      <c r="C1096" s="82"/>
      <c r="D1096" s="306"/>
      <c r="E1096" s="344"/>
      <c r="F1096" s="394"/>
    </row>
    <row r="1097" spans="2:6">
      <c r="B1097" s="63"/>
      <c r="C1097" s="82"/>
      <c r="D1097" s="306"/>
      <c r="E1097" s="344"/>
      <c r="F1097" s="394"/>
    </row>
    <row r="1098" spans="2:6">
      <c r="B1098" s="63"/>
      <c r="C1098" s="82"/>
      <c r="D1098" s="306"/>
      <c r="E1098" s="344"/>
      <c r="F1098" s="394"/>
    </row>
    <row r="1099" spans="2:6">
      <c r="B1099" s="63"/>
      <c r="C1099" s="82"/>
      <c r="D1099" s="306"/>
      <c r="E1099" s="344"/>
      <c r="F1099" s="394"/>
    </row>
    <row r="1100" spans="2:6">
      <c r="B1100" s="63"/>
      <c r="C1100" s="82"/>
      <c r="D1100" s="306"/>
      <c r="E1100" s="344"/>
      <c r="F1100" s="394"/>
    </row>
    <row r="1101" spans="2:6">
      <c r="B1101" s="63"/>
      <c r="C1101" s="82"/>
      <c r="D1101" s="306"/>
      <c r="E1101" s="344"/>
      <c r="F1101" s="394"/>
    </row>
    <row r="1102" spans="2:6">
      <c r="B1102" s="63"/>
      <c r="C1102" s="82"/>
      <c r="D1102" s="306"/>
      <c r="E1102" s="344"/>
      <c r="F1102" s="394"/>
    </row>
    <row r="1103" spans="2:6">
      <c r="B1103" s="63"/>
      <c r="C1103" s="82"/>
      <c r="D1103" s="306"/>
      <c r="E1103" s="344"/>
      <c r="F1103" s="394"/>
    </row>
    <row r="1104" spans="2:6">
      <c r="B1104" s="63"/>
      <c r="C1104" s="82"/>
      <c r="D1104" s="306"/>
      <c r="E1104" s="344"/>
      <c r="F1104" s="394"/>
    </row>
    <row r="1105" spans="2:6">
      <c r="B1105" s="63"/>
      <c r="C1105" s="82"/>
      <c r="D1105" s="306"/>
      <c r="E1105" s="344"/>
      <c r="F1105" s="394"/>
    </row>
    <row r="1106" spans="2:6">
      <c r="B1106" s="63"/>
      <c r="C1106" s="82"/>
      <c r="D1106" s="306"/>
      <c r="E1106" s="344"/>
      <c r="F1106" s="394"/>
    </row>
    <row r="1107" spans="2:6">
      <c r="B1107" s="63"/>
      <c r="C1107" s="82"/>
      <c r="D1107" s="306"/>
      <c r="E1107" s="344"/>
      <c r="F1107" s="394"/>
    </row>
    <row r="1108" spans="2:6">
      <c r="B1108" s="63"/>
      <c r="C1108" s="82"/>
      <c r="D1108" s="306"/>
      <c r="E1108" s="344"/>
      <c r="F1108" s="394"/>
    </row>
    <row r="1109" spans="2:6">
      <c r="B1109" s="63"/>
      <c r="C1109" s="82"/>
      <c r="D1109" s="306"/>
      <c r="E1109" s="344"/>
      <c r="F1109" s="394"/>
    </row>
    <row r="1110" spans="2:6">
      <c r="B1110" s="63"/>
      <c r="C1110" s="82"/>
      <c r="D1110" s="306"/>
      <c r="E1110" s="344"/>
      <c r="F1110" s="394"/>
    </row>
    <row r="1111" spans="2:6">
      <c r="B1111" s="63"/>
      <c r="C1111" s="82"/>
      <c r="D1111" s="306"/>
      <c r="E1111" s="344"/>
      <c r="F1111" s="394"/>
    </row>
    <row r="1112" spans="2:6">
      <c r="B1112" s="63"/>
      <c r="C1112" s="82"/>
      <c r="D1112" s="306"/>
      <c r="E1112" s="344"/>
      <c r="F1112" s="394"/>
    </row>
    <row r="1113" spans="2:6">
      <c r="B1113" s="63"/>
      <c r="C1113" s="82"/>
      <c r="D1113" s="306"/>
      <c r="E1113" s="344"/>
      <c r="F1113" s="394"/>
    </row>
    <row r="1114" spans="2:6">
      <c r="B1114" s="63"/>
      <c r="C1114" s="82"/>
      <c r="D1114" s="306"/>
      <c r="E1114" s="344"/>
      <c r="F1114" s="394"/>
    </row>
    <row r="1115" spans="2:6">
      <c r="B1115" s="63"/>
      <c r="C1115" s="82"/>
      <c r="D1115" s="306"/>
      <c r="E1115" s="344"/>
      <c r="F1115" s="394"/>
    </row>
    <row r="1116" spans="2:6">
      <c r="B1116" s="63"/>
      <c r="C1116" s="82"/>
      <c r="D1116" s="306"/>
      <c r="E1116" s="344"/>
      <c r="F1116" s="394"/>
    </row>
    <row r="1117" spans="2:6">
      <c r="B1117" s="63"/>
      <c r="C1117" s="82"/>
      <c r="D1117" s="306"/>
      <c r="E1117" s="344"/>
      <c r="F1117" s="394"/>
    </row>
    <row r="1118" spans="2:6">
      <c r="B1118" s="63"/>
      <c r="C1118" s="82"/>
      <c r="D1118" s="306"/>
      <c r="E1118" s="344"/>
      <c r="F1118" s="394"/>
    </row>
    <row r="1119" spans="2:6">
      <c r="B1119" s="63"/>
      <c r="C1119" s="82"/>
      <c r="D1119" s="306"/>
      <c r="E1119" s="344"/>
      <c r="F1119" s="394"/>
    </row>
    <row r="1120" spans="2:6">
      <c r="B1120" s="63"/>
      <c r="C1120" s="82"/>
      <c r="D1120" s="306"/>
      <c r="E1120" s="344"/>
      <c r="F1120" s="394"/>
    </row>
    <row r="1121" spans="2:6">
      <c r="B1121" s="63"/>
      <c r="C1121" s="82"/>
      <c r="D1121" s="306"/>
      <c r="E1121" s="344"/>
      <c r="F1121" s="394"/>
    </row>
    <row r="1122" spans="2:6">
      <c r="B1122" s="63"/>
      <c r="C1122" s="82"/>
      <c r="D1122" s="306"/>
      <c r="E1122" s="344"/>
      <c r="F1122" s="394"/>
    </row>
    <row r="1123" spans="2:6">
      <c r="B1123" s="63"/>
      <c r="C1123" s="82"/>
      <c r="D1123" s="306"/>
      <c r="E1123" s="344"/>
      <c r="F1123" s="394"/>
    </row>
    <row r="1124" spans="2:6">
      <c r="B1124" s="63"/>
      <c r="C1124" s="82"/>
      <c r="D1124" s="306"/>
      <c r="E1124" s="344"/>
      <c r="F1124" s="394"/>
    </row>
    <row r="1125" spans="2:6">
      <c r="B1125" s="63"/>
      <c r="C1125" s="82"/>
      <c r="D1125" s="306"/>
      <c r="E1125" s="344"/>
      <c r="F1125" s="394"/>
    </row>
    <row r="1126" spans="2:6">
      <c r="B1126" s="63"/>
      <c r="C1126" s="82"/>
      <c r="D1126" s="306"/>
      <c r="E1126" s="344"/>
      <c r="F1126" s="394"/>
    </row>
    <row r="1127" spans="2:6">
      <c r="B1127" s="63"/>
      <c r="C1127" s="82"/>
      <c r="D1127" s="306"/>
      <c r="E1127" s="344"/>
      <c r="F1127" s="394"/>
    </row>
    <row r="1128" spans="2:6">
      <c r="B1128" s="63"/>
      <c r="C1128" s="82"/>
      <c r="D1128" s="306"/>
      <c r="E1128" s="344"/>
      <c r="F1128" s="394"/>
    </row>
    <row r="1129" spans="2:6">
      <c r="B1129" s="63"/>
      <c r="C1129" s="82"/>
      <c r="D1129" s="306"/>
      <c r="E1129" s="344"/>
      <c r="F1129" s="394"/>
    </row>
    <row r="1130" spans="2:6">
      <c r="B1130" s="63"/>
      <c r="C1130" s="82"/>
      <c r="D1130" s="306"/>
      <c r="E1130" s="344"/>
      <c r="F1130" s="394"/>
    </row>
    <row r="1131" spans="2:6">
      <c r="B1131" s="63"/>
      <c r="C1131" s="82"/>
      <c r="D1131" s="306"/>
      <c r="E1131" s="344"/>
      <c r="F1131" s="394"/>
    </row>
    <row r="1132" spans="2:6">
      <c r="B1132" s="63"/>
      <c r="C1132" s="82"/>
      <c r="D1132" s="306"/>
      <c r="E1132" s="344"/>
      <c r="F1132" s="394"/>
    </row>
    <row r="1133" spans="2:6">
      <c r="B1133" s="63"/>
      <c r="C1133" s="82"/>
      <c r="D1133" s="306"/>
      <c r="E1133" s="344"/>
      <c r="F1133" s="394"/>
    </row>
    <row r="1134" spans="2:6">
      <c r="B1134" s="63"/>
      <c r="C1134" s="82"/>
      <c r="D1134" s="306"/>
      <c r="E1134" s="344"/>
      <c r="F1134" s="394"/>
    </row>
    <row r="1135" spans="2:6">
      <c r="B1135" s="63"/>
      <c r="C1135" s="82"/>
      <c r="D1135" s="306"/>
      <c r="E1135" s="344"/>
      <c r="F1135" s="394"/>
    </row>
    <row r="1136" spans="2:6">
      <c r="B1136" s="63"/>
      <c r="C1136" s="82"/>
      <c r="D1136" s="306"/>
      <c r="E1136" s="344"/>
      <c r="F1136" s="394"/>
    </row>
    <row r="1137" spans="2:6">
      <c r="B1137" s="63"/>
      <c r="C1137" s="82"/>
      <c r="D1137" s="306"/>
      <c r="E1137" s="344"/>
      <c r="F1137" s="394"/>
    </row>
    <row r="1138" spans="2:6">
      <c r="B1138" s="63"/>
      <c r="C1138" s="82"/>
      <c r="D1138" s="306"/>
      <c r="E1138" s="344"/>
      <c r="F1138" s="394"/>
    </row>
    <row r="1139" spans="2:6">
      <c r="B1139" s="63"/>
      <c r="C1139" s="82"/>
      <c r="D1139" s="306"/>
      <c r="E1139" s="344"/>
      <c r="F1139" s="394"/>
    </row>
    <row r="1140" spans="2:6">
      <c r="B1140" s="63"/>
      <c r="C1140" s="82"/>
      <c r="D1140" s="306"/>
      <c r="E1140" s="344"/>
      <c r="F1140" s="394"/>
    </row>
    <row r="1141" spans="2:6">
      <c r="B1141" s="63"/>
      <c r="C1141" s="82"/>
      <c r="D1141" s="306"/>
      <c r="E1141" s="344"/>
      <c r="F1141" s="394"/>
    </row>
    <row r="1142" spans="2:6">
      <c r="B1142" s="63"/>
      <c r="C1142" s="82"/>
      <c r="D1142" s="306"/>
      <c r="E1142" s="344"/>
      <c r="F1142" s="394"/>
    </row>
    <row r="1143" spans="2:6">
      <c r="B1143" s="63"/>
      <c r="C1143" s="82"/>
      <c r="D1143" s="306"/>
      <c r="E1143" s="344"/>
      <c r="F1143" s="394"/>
    </row>
    <row r="1144" spans="2:6">
      <c r="B1144" s="63"/>
      <c r="C1144" s="82"/>
      <c r="D1144" s="306"/>
      <c r="E1144" s="344"/>
      <c r="F1144" s="394"/>
    </row>
    <row r="1145" spans="2:6">
      <c r="B1145" s="63"/>
      <c r="C1145" s="82"/>
      <c r="D1145" s="306"/>
      <c r="E1145" s="344"/>
      <c r="F1145" s="394"/>
    </row>
    <row r="1146" spans="2:6">
      <c r="B1146" s="63"/>
      <c r="C1146" s="82"/>
      <c r="D1146" s="306"/>
      <c r="E1146" s="344"/>
      <c r="F1146" s="394"/>
    </row>
    <row r="1147" spans="2:6">
      <c r="B1147" s="63"/>
      <c r="C1147" s="82"/>
      <c r="D1147" s="306"/>
      <c r="E1147" s="344"/>
      <c r="F1147" s="394"/>
    </row>
    <row r="1148" spans="2:6">
      <c r="B1148" s="63"/>
      <c r="C1148" s="82"/>
      <c r="D1148" s="306"/>
      <c r="E1148" s="344"/>
      <c r="F1148" s="394"/>
    </row>
    <row r="1149" spans="2:6">
      <c r="B1149" s="63"/>
      <c r="C1149" s="82"/>
      <c r="D1149" s="306"/>
      <c r="E1149" s="344"/>
      <c r="F1149" s="394"/>
    </row>
    <row r="1150" spans="2:6">
      <c r="B1150" s="63"/>
      <c r="C1150" s="82"/>
      <c r="D1150" s="306"/>
      <c r="E1150" s="344"/>
      <c r="F1150" s="394"/>
    </row>
    <row r="1151" spans="2:6">
      <c r="B1151" s="63"/>
      <c r="C1151" s="82"/>
      <c r="D1151" s="306"/>
      <c r="E1151" s="344"/>
      <c r="F1151" s="394"/>
    </row>
    <row r="1152" spans="2:6">
      <c r="B1152" s="63"/>
      <c r="C1152" s="82"/>
      <c r="D1152" s="306"/>
      <c r="E1152" s="344"/>
      <c r="F1152" s="394"/>
    </row>
    <row r="1153" spans="2:6">
      <c r="B1153" s="63"/>
      <c r="C1153" s="82"/>
      <c r="D1153" s="306"/>
      <c r="E1153" s="344"/>
      <c r="F1153" s="394"/>
    </row>
    <row r="1154" spans="2:6">
      <c r="B1154" s="63"/>
      <c r="C1154" s="82"/>
      <c r="D1154" s="306"/>
      <c r="E1154" s="344"/>
      <c r="F1154" s="394"/>
    </row>
    <row r="1155" spans="2:6">
      <c r="B1155" s="63"/>
      <c r="C1155" s="82"/>
      <c r="D1155" s="306"/>
      <c r="E1155" s="344"/>
      <c r="F1155" s="394"/>
    </row>
    <row r="1156" spans="2:6">
      <c r="B1156" s="63"/>
      <c r="C1156" s="82"/>
      <c r="D1156" s="306"/>
      <c r="E1156" s="344"/>
      <c r="F1156" s="394"/>
    </row>
    <row r="1157" spans="2:6">
      <c r="B1157" s="63"/>
      <c r="C1157" s="82"/>
      <c r="D1157" s="306"/>
      <c r="E1157" s="344"/>
      <c r="F1157" s="394"/>
    </row>
    <row r="1158" spans="2:6">
      <c r="B1158" s="63"/>
      <c r="C1158" s="82"/>
      <c r="D1158" s="306"/>
      <c r="E1158" s="344"/>
      <c r="F1158" s="394"/>
    </row>
    <row r="1159" spans="2:6">
      <c r="B1159" s="63"/>
      <c r="C1159" s="82"/>
      <c r="D1159" s="306"/>
      <c r="E1159" s="344"/>
      <c r="F1159" s="394"/>
    </row>
    <row r="1160" spans="2:6">
      <c r="B1160" s="63"/>
      <c r="C1160" s="82"/>
      <c r="D1160" s="306"/>
      <c r="E1160" s="344"/>
      <c r="F1160" s="394"/>
    </row>
    <row r="1161" spans="2:6">
      <c r="B1161" s="63"/>
      <c r="C1161" s="82"/>
      <c r="D1161" s="306"/>
      <c r="E1161" s="344"/>
      <c r="F1161" s="394"/>
    </row>
    <row r="1162" spans="2:6">
      <c r="B1162" s="63"/>
      <c r="C1162" s="82"/>
      <c r="D1162" s="306"/>
      <c r="E1162" s="344"/>
      <c r="F1162" s="394"/>
    </row>
    <row r="1163" spans="2:6">
      <c r="B1163" s="63"/>
      <c r="C1163" s="82"/>
      <c r="D1163" s="306"/>
      <c r="E1163" s="344"/>
      <c r="F1163" s="394"/>
    </row>
    <row r="1164" spans="2:6">
      <c r="B1164" s="63"/>
      <c r="C1164" s="82"/>
      <c r="D1164" s="306"/>
      <c r="E1164" s="344"/>
      <c r="F1164" s="394"/>
    </row>
    <row r="1165" spans="2:6">
      <c r="B1165" s="63"/>
      <c r="C1165" s="82"/>
      <c r="D1165" s="306"/>
      <c r="E1165" s="344"/>
      <c r="F1165" s="394"/>
    </row>
    <row r="1166" spans="2:6">
      <c r="B1166" s="63"/>
      <c r="C1166" s="82"/>
      <c r="D1166" s="306"/>
      <c r="E1166" s="344"/>
      <c r="F1166" s="394"/>
    </row>
    <row r="1167" spans="2:6">
      <c r="B1167" s="63"/>
      <c r="C1167" s="82"/>
      <c r="D1167" s="306"/>
      <c r="E1167" s="344"/>
      <c r="F1167" s="394"/>
    </row>
    <row r="1168" spans="2:6">
      <c r="B1168" s="63"/>
      <c r="C1168" s="82"/>
      <c r="D1168" s="306"/>
      <c r="E1168" s="344"/>
      <c r="F1168" s="394"/>
    </row>
    <row r="1169" spans="2:6">
      <c r="B1169" s="63"/>
      <c r="C1169" s="82"/>
      <c r="D1169" s="306"/>
      <c r="E1169" s="344"/>
      <c r="F1169" s="394"/>
    </row>
    <row r="1170" spans="2:6">
      <c r="B1170" s="63"/>
      <c r="C1170" s="82"/>
      <c r="D1170" s="306"/>
      <c r="E1170" s="344"/>
      <c r="F1170" s="394"/>
    </row>
    <row r="1171" spans="2:6">
      <c r="B1171" s="63"/>
      <c r="C1171" s="82"/>
      <c r="D1171" s="306"/>
      <c r="E1171" s="344"/>
      <c r="F1171" s="394"/>
    </row>
    <row r="1172" spans="2:6">
      <c r="B1172" s="63"/>
      <c r="C1172" s="82"/>
      <c r="D1172" s="306"/>
      <c r="E1172" s="344"/>
      <c r="F1172" s="394"/>
    </row>
    <row r="1173" spans="2:6">
      <c r="B1173" s="63"/>
      <c r="C1173" s="82"/>
      <c r="D1173" s="306"/>
      <c r="E1173" s="344"/>
      <c r="F1173" s="394"/>
    </row>
    <row r="1174" spans="2:6">
      <c r="B1174" s="63"/>
      <c r="C1174" s="82"/>
      <c r="D1174" s="306"/>
      <c r="E1174" s="344"/>
      <c r="F1174" s="394"/>
    </row>
    <row r="1175" spans="2:6">
      <c r="B1175" s="63"/>
      <c r="C1175" s="82"/>
      <c r="D1175" s="306"/>
      <c r="E1175" s="344"/>
      <c r="F1175" s="394"/>
    </row>
    <row r="1176" spans="2:6">
      <c r="B1176" s="63"/>
      <c r="C1176" s="82"/>
      <c r="D1176" s="306"/>
      <c r="E1176" s="344"/>
      <c r="F1176" s="394"/>
    </row>
    <row r="1177" spans="2:6">
      <c r="B1177" s="63"/>
      <c r="C1177" s="82"/>
      <c r="D1177" s="306"/>
      <c r="E1177" s="344"/>
      <c r="F1177" s="394"/>
    </row>
    <row r="1178" spans="2:6">
      <c r="B1178" s="63"/>
      <c r="C1178" s="82"/>
      <c r="D1178" s="306"/>
      <c r="E1178" s="344"/>
      <c r="F1178" s="394"/>
    </row>
    <row r="1179" spans="2:6">
      <c r="B1179" s="63"/>
      <c r="C1179" s="82"/>
      <c r="D1179" s="306"/>
      <c r="E1179" s="344"/>
      <c r="F1179" s="394"/>
    </row>
    <row r="1180" spans="2:6">
      <c r="B1180" s="63"/>
      <c r="C1180" s="82"/>
      <c r="D1180" s="306"/>
      <c r="E1180" s="344"/>
      <c r="F1180" s="394"/>
    </row>
    <row r="1181" spans="2:6">
      <c r="B1181" s="63"/>
      <c r="C1181" s="82"/>
      <c r="D1181" s="306"/>
      <c r="E1181" s="344"/>
      <c r="F1181" s="394"/>
    </row>
    <row r="1182" spans="2:6">
      <c r="B1182" s="63"/>
      <c r="C1182" s="82"/>
      <c r="D1182" s="306"/>
      <c r="E1182" s="344"/>
      <c r="F1182" s="394"/>
    </row>
    <row r="1183" spans="2:6">
      <c r="B1183" s="63"/>
      <c r="C1183" s="82"/>
      <c r="D1183" s="306"/>
      <c r="E1183" s="344"/>
      <c r="F1183" s="394"/>
    </row>
    <row r="1184" spans="2:6">
      <c r="B1184" s="63"/>
      <c r="C1184" s="82"/>
      <c r="D1184" s="306"/>
      <c r="E1184" s="344"/>
      <c r="F1184" s="394"/>
    </row>
    <row r="1185" spans="2:6">
      <c r="B1185" s="63"/>
      <c r="C1185" s="82"/>
      <c r="D1185" s="306"/>
      <c r="E1185" s="344"/>
      <c r="F1185" s="394"/>
    </row>
    <row r="1186" spans="2:6">
      <c r="B1186" s="63"/>
      <c r="C1186" s="82"/>
      <c r="D1186" s="306"/>
      <c r="E1186" s="344"/>
      <c r="F1186" s="394"/>
    </row>
    <row r="1187" spans="2:6">
      <c r="B1187" s="63"/>
      <c r="C1187" s="82"/>
      <c r="D1187" s="306"/>
      <c r="E1187" s="344"/>
      <c r="F1187" s="394"/>
    </row>
    <row r="1188" spans="2:6">
      <c r="B1188" s="63"/>
      <c r="C1188" s="82"/>
      <c r="D1188" s="306"/>
      <c r="E1188" s="344"/>
      <c r="F1188" s="394"/>
    </row>
    <row r="1189" spans="2:6">
      <c r="B1189" s="63"/>
      <c r="C1189" s="82"/>
      <c r="D1189" s="306"/>
      <c r="E1189" s="344"/>
      <c r="F1189" s="394"/>
    </row>
    <row r="1190" spans="2:6">
      <c r="B1190" s="63"/>
      <c r="C1190" s="82"/>
      <c r="D1190" s="306"/>
      <c r="E1190" s="344"/>
      <c r="F1190" s="394"/>
    </row>
    <row r="1191" spans="2:6">
      <c r="B1191" s="63"/>
      <c r="C1191" s="82"/>
      <c r="D1191" s="306"/>
      <c r="E1191" s="344"/>
      <c r="F1191" s="394"/>
    </row>
    <row r="1192" spans="2:6">
      <c r="B1192" s="63"/>
      <c r="C1192" s="82"/>
      <c r="D1192" s="306"/>
      <c r="E1192" s="344"/>
      <c r="F1192" s="394"/>
    </row>
    <row r="1193" spans="2:6">
      <c r="B1193" s="63"/>
      <c r="C1193" s="82"/>
      <c r="D1193" s="306"/>
      <c r="E1193" s="344"/>
      <c r="F1193" s="394"/>
    </row>
    <row r="1194" spans="2:6">
      <c r="B1194" s="63"/>
      <c r="C1194" s="82"/>
      <c r="D1194" s="306"/>
      <c r="E1194" s="344"/>
      <c r="F1194" s="394"/>
    </row>
    <row r="1195" spans="2:6">
      <c r="B1195" s="63"/>
      <c r="C1195" s="82"/>
      <c r="D1195" s="306"/>
      <c r="E1195" s="344"/>
      <c r="F1195" s="394"/>
    </row>
    <row r="1196" spans="2:6">
      <c r="B1196" s="63"/>
      <c r="C1196" s="82"/>
      <c r="D1196" s="306"/>
      <c r="E1196" s="344"/>
      <c r="F1196" s="394"/>
    </row>
    <row r="1197" spans="2:6">
      <c r="B1197" s="63"/>
      <c r="C1197" s="82"/>
      <c r="D1197" s="306"/>
      <c r="E1197" s="344"/>
      <c r="F1197" s="394"/>
    </row>
    <row r="1198" spans="2:6">
      <c r="B1198" s="63"/>
      <c r="C1198" s="82"/>
      <c r="D1198" s="306"/>
      <c r="E1198" s="344"/>
      <c r="F1198" s="394"/>
    </row>
    <row r="1199" spans="2:6">
      <c r="B1199" s="63"/>
      <c r="C1199" s="82"/>
      <c r="D1199" s="306"/>
      <c r="E1199" s="344"/>
      <c r="F1199" s="394"/>
    </row>
    <row r="1200" spans="2:6">
      <c r="B1200" s="63"/>
      <c r="C1200" s="82"/>
      <c r="D1200" s="306"/>
      <c r="E1200" s="344"/>
      <c r="F1200" s="394"/>
    </row>
    <row r="1201" spans="2:6">
      <c r="B1201" s="63"/>
      <c r="C1201" s="82"/>
      <c r="D1201" s="306"/>
      <c r="E1201" s="344"/>
      <c r="F1201" s="394"/>
    </row>
    <row r="1202" spans="2:6">
      <c r="B1202" s="63"/>
      <c r="C1202" s="82"/>
      <c r="D1202" s="306"/>
      <c r="E1202" s="344"/>
      <c r="F1202" s="394"/>
    </row>
    <row r="1203" spans="2:6">
      <c r="B1203" s="63"/>
      <c r="C1203" s="82"/>
      <c r="D1203" s="306"/>
      <c r="E1203" s="344"/>
      <c r="F1203" s="394"/>
    </row>
    <row r="1204" spans="2:6">
      <c r="B1204" s="63"/>
      <c r="C1204" s="82"/>
      <c r="D1204" s="306"/>
      <c r="E1204" s="344"/>
      <c r="F1204" s="394"/>
    </row>
    <row r="1205" spans="2:6">
      <c r="B1205" s="63"/>
      <c r="C1205" s="82"/>
      <c r="D1205" s="306"/>
      <c r="E1205" s="344"/>
      <c r="F1205" s="394"/>
    </row>
    <row r="1206" spans="2:6">
      <c r="B1206" s="63"/>
      <c r="C1206" s="82"/>
      <c r="D1206" s="306"/>
      <c r="E1206" s="344"/>
      <c r="F1206" s="394"/>
    </row>
    <row r="1207" spans="2:6">
      <c r="B1207" s="63"/>
      <c r="C1207" s="82"/>
      <c r="D1207" s="306"/>
      <c r="E1207" s="344"/>
      <c r="F1207" s="394"/>
    </row>
    <row r="1208" spans="2:6">
      <c r="B1208" s="63"/>
      <c r="C1208" s="82"/>
      <c r="D1208" s="306"/>
      <c r="E1208" s="344"/>
      <c r="F1208" s="394"/>
    </row>
    <row r="1209" spans="2:6">
      <c r="B1209" s="63"/>
      <c r="C1209" s="82"/>
      <c r="D1209" s="306"/>
      <c r="E1209" s="344"/>
      <c r="F1209" s="394"/>
    </row>
    <row r="1210" spans="2:6">
      <c r="B1210" s="63"/>
      <c r="C1210" s="82"/>
      <c r="D1210" s="306"/>
      <c r="E1210" s="344"/>
      <c r="F1210" s="394"/>
    </row>
    <row r="1211" spans="2:6">
      <c r="B1211" s="63"/>
      <c r="C1211" s="82"/>
      <c r="D1211" s="306"/>
      <c r="E1211" s="344"/>
      <c r="F1211" s="394"/>
    </row>
    <row r="1212" spans="2:6">
      <c r="B1212" s="63"/>
      <c r="C1212" s="82"/>
      <c r="D1212" s="306"/>
      <c r="E1212" s="344"/>
      <c r="F1212" s="394"/>
    </row>
    <row r="1213" spans="2:6">
      <c r="B1213" s="63"/>
      <c r="C1213" s="82"/>
      <c r="D1213" s="306"/>
      <c r="E1213" s="344"/>
      <c r="F1213" s="394"/>
    </row>
    <row r="1214" spans="2:6">
      <c r="B1214" s="63"/>
      <c r="C1214" s="82"/>
      <c r="D1214" s="306"/>
      <c r="E1214" s="344"/>
      <c r="F1214" s="394"/>
    </row>
    <row r="1215" spans="2:6">
      <c r="B1215" s="63"/>
      <c r="C1215" s="82"/>
      <c r="D1215" s="306"/>
      <c r="E1215" s="344"/>
      <c r="F1215" s="394"/>
    </row>
    <row r="1216" spans="2:6">
      <c r="B1216" s="63"/>
      <c r="C1216" s="82"/>
      <c r="D1216" s="306"/>
      <c r="E1216" s="344"/>
      <c r="F1216" s="394"/>
    </row>
    <row r="1217" spans="2:6">
      <c r="B1217" s="63"/>
      <c r="C1217" s="82"/>
      <c r="D1217" s="306"/>
      <c r="E1217" s="344"/>
      <c r="F1217" s="394"/>
    </row>
    <row r="1218" spans="2:6">
      <c r="B1218" s="63"/>
      <c r="C1218" s="82"/>
      <c r="D1218" s="306"/>
      <c r="E1218" s="344"/>
      <c r="F1218" s="394"/>
    </row>
    <row r="1219" spans="2:6">
      <c r="B1219" s="63"/>
      <c r="C1219" s="82"/>
      <c r="D1219" s="306"/>
      <c r="E1219" s="344"/>
      <c r="F1219" s="394"/>
    </row>
    <row r="1220" spans="2:6">
      <c r="B1220" s="63"/>
      <c r="C1220" s="82"/>
      <c r="D1220" s="306"/>
      <c r="E1220" s="344"/>
      <c r="F1220" s="394"/>
    </row>
    <row r="1221" spans="2:6">
      <c r="B1221" s="63"/>
      <c r="C1221" s="82"/>
      <c r="D1221" s="306"/>
      <c r="E1221" s="344"/>
      <c r="F1221" s="394"/>
    </row>
    <row r="1222" spans="2:6">
      <c r="B1222" s="63"/>
      <c r="C1222" s="82"/>
      <c r="D1222" s="306"/>
      <c r="E1222" s="344"/>
      <c r="F1222" s="394"/>
    </row>
    <row r="1223" spans="2:6">
      <c r="B1223" s="63"/>
      <c r="C1223" s="82"/>
      <c r="D1223" s="306"/>
      <c r="E1223" s="344"/>
      <c r="F1223" s="394"/>
    </row>
    <row r="1224" spans="2:6">
      <c r="B1224" s="63"/>
      <c r="C1224" s="82"/>
      <c r="D1224" s="306"/>
      <c r="E1224" s="344"/>
      <c r="F1224" s="394"/>
    </row>
    <row r="1225" spans="2:6">
      <c r="B1225" s="63"/>
      <c r="C1225" s="82"/>
      <c r="D1225" s="306"/>
      <c r="E1225" s="344"/>
      <c r="F1225" s="394"/>
    </row>
    <row r="1226" spans="2:6">
      <c r="B1226" s="63"/>
      <c r="C1226" s="82"/>
      <c r="D1226" s="306"/>
      <c r="E1226" s="344"/>
      <c r="F1226" s="394"/>
    </row>
    <row r="1227" spans="2:6">
      <c r="B1227" s="63"/>
      <c r="C1227" s="82"/>
      <c r="D1227" s="306"/>
      <c r="E1227" s="344"/>
      <c r="F1227" s="394"/>
    </row>
    <row r="1228" spans="2:6">
      <c r="B1228" s="63"/>
      <c r="C1228" s="82"/>
      <c r="D1228" s="306"/>
      <c r="E1228" s="344"/>
      <c r="F1228" s="394"/>
    </row>
    <row r="1229" spans="2:6">
      <c r="B1229" s="63"/>
      <c r="C1229" s="82"/>
      <c r="D1229" s="306"/>
      <c r="E1229" s="344"/>
      <c r="F1229" s="394"/>
    </row>
    <row r="1230" spans="2:6">
      <c r="B1230" s="63"/>
      <c r="C1230" s="82"/>
      <c r="D1230" s="306"/>
      <c r="E1230" s="344"/>
      <c r="F1230" s="394"/>
    </row>
    <row r="1231" spans="2:6">
      <c r="B1231" s="63"/>
      <c r="C1231" s="82"/>
      <c r="D1231" s="306"/>
      <c r="E1231" s="344"/>
      <c r="F1231" s="394"/>
    </row>
    <row r="1232" spans="2:6">
      <c r="B1232" s="63"/>
      <c r="C1232" s="82"/>
      <c r="D1232" s="306"/>
      <c r="E1232" s="344"/>
      <c r="F1232" s="394"/>
    </row>
    <row r="1233" spans="2:6">
      <c r="B1233" s="63"/>
      <c r="C1233" s="82"/>
      <c r="D1233" s="306"/>
      <c r="E1233" s="344"/>
      <c r="F1233" s="394"/>
    </row>
    <row r="1234" spans="2:6">
      <c r="B1234" s="63"/>
      <c r="C1234" s="82"/>
      <c r="D1234" s="306"/>
      <c r="E1234" s="344"/>
      <c r="F1234" s="394"/>
    </row>
    <row r="1235" spans="2:6">
      <c r="B1235" s="63"/>
      <c r="C1235" s="82"/>
      <c r="D1235" s="306"/>
      <c r="E1235" s="344"/>
      <c r="F1235" s="394"/>
    </row>
    <row r="1236" spans="2:6">
      <c r="B1236" s="63"/>
      <c r="C1236" s="82"/>
      <c r="D1236" s="306"/>
      <c r="E1236" s="344"/>
      <c r="F1236" s="394"/>
    </row>
    <row r="1237" spans="2:6">
      <c r="B1237" s="63"/>
      <c r="C1237" s="82"/>
      <c r="D1237" s="306"/>
      <c r="E1237" s="344"/>
      <c r="F1237" s="394"/>
    </row>
    <row r="1238" spans="2:6">
      <c r="B1238" s="63"/>
      <c r="C1238" s="82"/>
      <c r="D1238" s="306"/>
      <c r="E1238" s="344"/>
      <c r="F1238" s="394"/>
    </row>
    <row r="1239" spans="2:6">
      <c r="B1239" s="63"/>
      <c r="C1239" s="82"/>
      <c r="D1239" s="306"/>
      <c r="E1239" s="344"/>
      <c r="F1239" s="394"/>
    </row>
    <row r="1240" spans="2:6">
      <c r="B1240" s="63"/>
      <c r="C1240" s="82"/>
      <c r="D1240" s="306"/>
      <c r="E1240" s="344"/>
      <c r="F1240" s="394"/>
    </row>
    <row r="1241" spans="2:6">
      <c r="B1241" s="63"/>
      <c r="C1241" s="82"/>
      <c r="D1241" s="306"/>
      <c r="E1241" s="344"/>
      <c r="F1241" s="394"/>
    </row>
    <row r="1242" spans="2:6">
      <c r="B1242" s="63"/>
      <c r="C1242" s="82"/>
      <c r="D1242" s="306"/>
      <c r="E1242" s="344"/>
      <c r="F1242" s="394"/>
    </row>
    <row r="1243" spans="2:6">
      <c r="B1243" s="63"/>
      <c r="C1243" s="82"/>
      <c r="D1243" s="306"/>
      <c r="E1243" s="344"/>
      <c r="F1243" s="394"/>
    </row>
    <row r="1244" spans="2:6">
      <c r="B1244" s="63"/>
      <c r="C1244" s="82"/>
      <c r="D1244" s="306"/>
      <c r="E1244" s="344"/>
      <c r="F1244" s="394"/>
    </row>
    <row r="1245" spans="2:6">
      <c r="B1245" s="63"/>
      <c r="C1245" s="82"/>
      <c r="D1245" s="306"/>
      <c r="E1245" s="344"/>
      <c r="F1245" s="394"/>
    </row>
    <row r="1246" spans="2:6">
      <c r="B1246" s="63"/>
      <c r="C1246" s="82"/>
      <c r="D1246" s="306"/>
      <c r="E1246" s="344"/>
      <c r="F1246" s="394"/>
    </row>
    <row r="1247" spans="2:6">
      <c r="B1247" s="63"/>
      <c r="C1247" s="82"/>
      <c r="D1247" s="306"/>
      <c r="E1247" s="344"/>
      <c r="F1247" s="394"/>
    </row>
    <row r="1248" spans="2:6">
      <c r="B1248" s="63"/>
      <c r="C1248" s="82"/>
      <c r="D1248" s="306"/>
      <c r="E1248" s="344"/>
      <c r="F1248" s="394"/>
    </row>
    <row r="1249" spans="2:6">
      <c r="B1249" s="63"/>
      <c r="C1249" s="82"/>
      <c r="D1249" s="306"/>
      <c r="E1249" s="344"/>
      <c r="F1249" s="394"/>
    </row>
    <row r="1250" spans="2:6">
      <c r="B1250" s="63"/>
      <c r="C1250" s="82"/>
      <c r="D1250" s="306"/>
      <c r="E1250" s="344"/>
      <c r="F1250" s="394"/>
    </row>
    <row r="1251" spans="2:6">
      <c r="B1251" s="63"/>
      <c r="C1251" s="82"/>
      <c r="D1251" s="306"/>
      <c r="E1251" s="344"/>
      <c r="F1251" s="394"/>
    </row>
    <row r="1252" spans="2:6">
      <c r="B1252" s="63"/>
      <c r="C1252" s="82"/>
      <c r="D1252" s="306"/>
      <c r="E1252" s="344"/>
      <c r="F1252" s="394"/>
    </row>
    <row r="1253" spans="2:6">
      <c r="B1253" s="63"/>
      <c r="C1253" s="82"/>
      <c r="D1253" s="306"/>
      <c r="E1253" s="344"/>
      <c r="F1253" s="394"/>
    </row>
    <row r="1254" spans="2:6">
      <c r="B1254" s="63"/>
      <c r="C1254" s="82"/>
      <c r="D1254" s="306"/>
      <c r="E1254" s="344"/>
      <c r="F1254" s="394"/>
    </row>
    <row r="1255" spans="2:6">
      <c r="B1255" s="63"/>
      <c r="C1255" s="82"/>
      <c r="D1255" s="306"/>
      <c r="E1255" s="344"/>
      <c r="F1255" s="394"/>
    </row>
    <row r="1256" spans="2:6">
      <c r="B1256" s="63"/>
      <c r="C1256" s="82"/>
      <c r="D1256" s="306"/>
      <c r="E1256" s="344"/>
      <c r="F1256" s="394"/>
    </row>
    <row r="1257" spans="2:6">
      <c r="B1257" s="63"/>
      <c r="C1257" s="82"/>
      <c r="D1257" s="306"/>
      <c r="E1257" s="344"/>
      <c r="F1257" s="394"/>
    </row>
    <row r="1258" spans="2:6">
      <c r="B1258" s="63"/>
      <c r="C1258" s="82"/>
      <c r="D1258" s="306"/>
      <c r="E1258" s="344"/>
      <c r="F1258" s="394"/>
    </row>
    <row r="1259" spans="2:6">
      <c r="B1259" s="63"/>
      <c r="C1259" s="82"/>
      <c r="D1259" s="306"/>
      <c r="E1259" s="344"/>
      <c r="F1259" s="394"/>
    </row>
    <row r="1260" spans="2:6">
      <c r="B1260" s="63"/>
      <c r="C1260" s="82"/>
      <c r="D1260" s="306"/>
      <c r="E1260" s="344"/>
      <c r="F1260" s="394"/>
    </row>
    <row r="1261" spans="2:6">
      <c r="B1261" s="63"/>
      <c r="C1261" s="82"/>
      <c r="D1261" s="306"/>
      <c r="E1261" s="344"/>
      <c r="F1261" s="394"/>
    </row>
    <row r="1262" spans="2:6">
      <c r="B1262" s="63"/>
      <c r="C1262" s="82"/>
      <c r="D1262" s="306"/>
      <c r="E1262" s="344"/>
      <c r="F1262" s="394"/>
    </row>
    <row r="1263" spans="2:6">
      <c r="B1263" s="63"/>
      <c r="C1263" s="82"/>
      <c r="D1263" s="306"/>
      <c r="E1263" s="344"/>
      <c r="F1263" s="394"/>
    </row>
    <row r="1264" spans="2:6">
      <c r="B1264" s="63"/>
      <c r="C1264" s="82"/>
      <c r="D1264" s="306"/>
      <c r="E1264" s="344"/>
      <c r="F1264" s="394"/>
    </row>
    <row r="1265" spans="2:6">
      <c r="B1265" s="63"/>
      <c r="C1265" s="82"/>
      <c r="D1265" s="306"/>
      <c r="E1265" s="344"/>
      <c r="F1265" s="394"/>
    </row>
    <row r="1266" spans="2:6">
      <c r="B1266" s="63"/>
      <c r="C1266" s="82"/>
      <c r="D1266" s="306"/>
      <c r="E1266" s="344"/>
      <c r="F1266" s="394"/>
    </row>
    <row r="1267" spans="2:6">
      <c r="B1267" s="63"/>
      <c r="C1267" s="82"/>
      <c r="D1267" s="306"/>
      <c r="E1267" s="344"/>
      <c r="F1267" s="394"/>
    </row>
    <row r="1268" spans="2:6">
      <c r="B1268" s="63"/>
      <c r="C1268" s="82"/>
      <c r="D1268" s="306"/>
      <c r="E1268" s="344"/>
      <c r="F1268" s="394"/>
    </row>
    <row r="1269" spans="2:6">
      <c r="B1269" s="63"/>
      <c r="C1269" s="82"/>
      <c r="D1269" s="306"/>
      <c r="E1269" s="344"/>
      <c r="F1269" s="394"/>
    </row>
    <row r="1270" spans="2:6">
      <c r="B1270" s="63"/>
      <c r="C1270" s="82"/>
      <c r="D1270" s="306"/>
      <c r="E1270" s="344"/>
      <c r="F1270" s="394"/>
    </row>
    <row r="1271" spans="2:6">
      <c r="B1271" s="63"/>
      <c r="C1271" s="82"/>
      <c r="D1271" s="306"/>
      <c r="E1271" s="344"/>
      <c r="F1271" s="394"/>
    </row>
    <row r="1272" spans="2:6">
      <c r="B1272" s="63"/>
      <c r="C1272" s="82"/>
      <c r="D1272" s="306"/>
      <c r="E1272" s="344"/>
      <c r="F1272" s="394"/>
    </row>
    <row r="1273" spans="2:6">
      <c r="B1273" s="63"/>
      <c r="C1273" s="82"/>
      <c r="D1273" s="306"/>
      <c r="E1273" s="344"/>
      <c r="F1273" s="394"/>
    </row>
    <row r="1274" spans="2:6">
      <c r="B1274" s="63"/>
      <c r="C1274" s="82"/>
      <c r="D1274" s="306"/>
      <c r="E1274" s="344"/>
      <c r="F1274" s="394"/>
    </row>
    <row r="1275" spans="2:6">
      <c r="B1275" s="63"/>
      <c r="C1275" s="82"/>
      <c r="D1275" s="306"/>
      <c r="E1275" s="344"/>
      <c r="F1275" s="394"/>
    </row>
    <row r="1276" spans="2:6">
      <c r="B1276" s="63"/>
      <c r="C1276" s="82"/>
      <c r="D1276" s="306"/>
      <c r="E1276" s="344"/>
      <c r="F1276" s="394"/>
    </row>
    <row r="1277" spans="2:6">
      <c r="B1277" s="63"/>
      <c r="C1277" s="82"/>
      <c r="D1277" s="306"/>
      <c r="E1277" s="344"/>
      <c r="F1277" s="394"/>
    </row>
    <row r="1278" spans="2:6">
      <c r="B1278" s="63"/>
      <c r="C1278" s="82"/>
      <c r="D1278" s="306"/>
      <c r="E1278" s="344"/>
      <c r="F1278" s="394"/>
    </row>
    <row r="1279" spans="2:6">
      <c r="B1279" s="63"/>
      <c r="C1279" s="82"/>
      <c r="D1279" s="306"/>
      <c r="E1279" s="344"/>
      <c r="F1279" s="394"/>
    </row>
    <row r="1280" spans="2:6">
      <c r="B1280" s="63"/>
      <c r="C1280" s="82"/>
      <c r="D1280" s="306"/>
      <c r="E1280" s="344"/>
      <c r="F1280" s="394"/>
    </row>
    <row r="1281" spans="2:6">
      <c r="B1281" s="63"/>
      <c r="C1281" s="82"/>
      <c r="D1281" s="306"/>
      <c r="E1281" s="344"/>
      <c r="F1281" s="394"/>
    </row>
    <row r="1282" spans="2:6">
      <c r="B1282" s="63"/>
      <c r="C1282" s="82"/>
      <c r="D1282" s="306"/>
      <c r="E1282" s="344"/>
      <c r="F1282" s="394"/>
    </row>
    <row r="1283" spans="2:6">
      <c r="B1283" s="63"/>
      <c r="C1283" s="82"/>
      <c r="D1283" s="306"/>
      <c r="E1283" s="344"/>
      <c r="F1283" s="394"/>
    </row>
    <row r="1284" spans="2:6">
      <c r="B1284" s="63"/>
      <c r="C1284" s="82"/>
      <c r="D1284" s="306"/>
      <c r="E1284" s="344"/>
      <c r="F1284" s="394"/>
    </row>
    <row r="1285" spans="2:6">
      <c r="B1285" s="63"/>
      <c r="C1285" s="82"/>
      <c r="D1285" s="306"/>
      <c r="E1285" s="344"/>
      <c r="F1285" s="394"/>
    </row>
    <row r="1286" spans="2:6">
      <c r="B1286" s="63"/>
      <c r="C1286" s="82"/>
      <c r="D1286" s="306"/>
      <c r="E1286" s="344"/>
      <c r="F1286" s="394"/>
    </row>
    <row r="1287" spans="2:6">
      <c r="B1287" s="63"/>
      <c r="C1287" s="82"/>
      <c r="D1287" s="306"/>
      <c r="E1287" s="344"/>
      <c r="F1287" s="394"/>
    </row>
    <row r="1288" spans="2:6">
      <c r="B1288" s="63"/>
      <c r="C1288" s="82"/>
      <c r="D1288" s="306"/>
      <c r="E1288" s="344"/>
      <c r="F1288" s="394"/>
    </row>
    <row r="1289" spans="2:6">
      <c r="B1289" s="63"/>
      <c r="C1289" s="82"/>
      <c r="D1289" s="306"/>
      <c r="E1289" s="344"/>
      <c r="F1289" s="394"/>
    </row>
    <row r="1290" spans="2:6">
      <c r="B1290" s="63"/>
      <c r="C1290" s="82"/>
      <c r="D1290" s="306"/>
      <c r="E1290" s="344"/>
      <c r="F1290" s="394"/>
    </row>
    <row r="1291" spans="2:6">
      <c r="B1291" s="63"/>
      <c r="C1291" s="82"/>
      <c r="D1291" s="306"/>
      <c r="E1291" s="344"/>
      <c r="F1291" s="394"/>
    </row>
    <row r="1292" spans="2:6">
      <c r="B1292" s="63"/>
      <c r="C1292" s="82"/>
      <c r="D1292" s="306"/>
      <c r="E1292" s="344"/>
      <c r="F1292" s="394"/>
    </row>
    <row r="1293" spans="2:6">
      <c r="B1293" s="63"/>
      <c r="C1293" s="82"/>
      <c r="D1293" s="306"/>
      <c r="E1293" s="344"/>
      <c r="F1293" s="394"/>
    </row>
    <row r="1294" spans="2:6">
      <c r="B1294" s="63"/>
      <c r="C1294" s="82"/>
      <c r="D1294" s="306"/>
      <c r="E1294" s="344"/>
      <c r="F1294" s="394"/>
    </row>
    <row r="1295" spans="2:6">
      <c r="B1295" s="63"/>
      <c r="C1295" s="82"/>
      <c r="D1295" s="306"/>
      <c r="E1295" s="344"/>
      <c r="F1295" s="394"/>
    </row>
    <row r="1296" spans="2:6">
      <c r="B1296" s="63"/>
      <c r="C1296" s="82"/>
      <c r="D1296" s="306"/>
      <c r="E1296" s="344"/>
      <c r="F1296" s="394"/>
    </row>
    <row r="1297" spans="2:6">
      <c r="B1297" s="63"/>
      <c r="C1297" s="82"/>
      <c r="D1297" s="306"/>
      <c r="E1297" s="344"/>
      <c r="F1297" s="394"/>
    </row>
    <row r="1298" spans="2:6">
      <c r="B1298" s="63"/>
      <c r="C1298" s="82"/>
      <c r="D1298" s="306"/>
      <c r="E1298" s="344"/>
      <c r="F1298" s="394"/>
    </row>
    <row r="1299" spans="2:6">
      <c r="B1299" s="63"/>
      <c r="C1299" s="82"/>
      <c r="D1299" s="306"/>
      <c r="E1299" s="344"/>
      <c r="F1299" s="394"/>
    </row>
    <row r="1300" spans="2:6">
      <c r="B1300" s="63"/>
      <c r="C1300" s="82"/>
      <c r="D1300" s="306"/>
      <c r="E1300" s="344"/>
      <c r="F1300" s="394"/>
    </row>
    <row r="1301" spans="2:6">
      <c r="B1301" s="63"/>
      <c r="C1301" s="82"/>
      <c r="D1301" s="306"/>
      <c r="E1301" s="344"/>
      <c r="F1301" s="394"/>
    </row>
    <row r="1302" spans="2:6">
      <c r="B1302" s="63"/>
      <c r="C1302" s="82"/>
      <c r="D1302" s="306"/>
      <c r="E1302" s="344"/>
      <c r="F1302" s="394"/>
    </row>
    <row r="1303" spans="2:6">
      <c r="B1303" s="63"/>
      <c r="C1303" s="82"/>
      <c r="D1303" s="306"/>
      <c r="E1303" s="344"/>
      <c r="F1303" s="394"/>
    </row>
    <row r="1304" spans="2:6">
      <c r="B1304" s="63"/>
      <c r="C1304" s="82"/>
      <c r="D1304" s="306"/>
      <c r="E1304" s="344"/>
      <c r="F1304" s="394"/>
    </row>
    <row r="1305" spans="2:6">
      <c r="B1305" s="63"/>
      <c r="C1305" s="82"/>
      <c r="D1305" s="306"/>
      <c r="E1305" s="344"/>
      <c r="F1305" s="394"/>
    </row>
    <row r="1306" spans="2:6">
      <c r="B1306" s="63"/>
      <c r="C1306" s="82"/>
      <c r="D1306" s="306"/>
      <c r="E1306" s="344"/>
      <c r="F1306" s="394"/>
    </row>
    <row r="1307" spans="2:6">
      <c r="B1307" s="63"/>
      <c r="C1307" s="82"/>
      <c r="D1307" s="306"/>
      <c r="E1307" s="344"/>
      <c r="F1307" s="394"/>
    </row>
    <row r="1308" spans="2:6">
      <c r="B1308" s="63"/>
      <c r="C1308" s="82"/>
      <c r="D1308" s="306"/>
      <c r="E1308" s="344"/>
      <c r="F1308" s="394"/>
    </row>
    <row r="1309" spans="2:6">
      <c r="B1309" s="63"/>
      <c r="C1309" s="82"/>
      <c r="D1309" s="306"/>
      <c r="E1309" s="344"/>
      <c r="F1309" s="394"/>
    </row>
    <row r="1310" spans="2:6">
      <c r="B1310" s="63"/>
      <c r="C1310" s="82"/>
      <c r="D1310" s="306"/>
      <c r="E1310" s="344"/>
      <c r="F1310" s="394"/>
    </row>
    <row r="1311" spans="2:6">
      <c r="B1311" s="63"/>
      <c r="C1311" s="82"/>
      <c r="D1311" s="306"/>
      <c r="E1311" s="344"/>
      <c r="F1311" s="394"/>
    </row>
    <row r="1312" spans="2:6">
      <c r="B1312" s="63"/>
      <c r="C1312" s="82"/>
      <c r="D1312" s="306"/>
      <c r="E1312" s="344"/>
      <c r="F1312" s="394"/>
    </row>
    <row r="1313" spans="2:6">
      <c r="B1313" s="63"/>
      <c r="C1313" s="82"/>
      <c r="D1313" s="306"/>
      <c r="E1313" s="344"/>
      <c r="F1313" s="394"/>
    </row>
    <row r="1314" spans="2:6">
      <c r="B1314" s="63"/>
      <c r="C1314" s="82"/>
      <c r="D1314" s="306"/>
      <c r="E1314" s="344"/>
      <c r="F1314" s="394"/>
    </row>
    <row r="1315" spans="2:6">
      <c r="B1315" s="63"/>
      <c r="C1315" s="82"/>
      <c r="D1315" s="306"/>
      <c r="E1315" s="344"/>
      <c r="F1315" s="394"/>
    </row>
    <row r="1316" spans="2:6">
      <c r="B1316" s="63"/>
      <c r="C1316" s="82"/>
      <c r="D1316" s="306"/>
      <c r="E1316" s="344"/>
      <c r="F1316" s="394"/>
    </row>
    <row r="1317" spans="2:6">
      <c r="B1317" s="63"/>
      <c r="C1317" s="82"/>
      <c r="D1317" s="306"/>
      <c r="E1317" s="344"/>
      <c r="F1317" s="394"/>
    </row>
    <row r="1318" spans="2:6">
      <c r="B1318" s="63"/>
      <c r="C1318" s="82"/>
      <c r="D1318" s="306"/>
      <c r="E1318" s="344"/>
      <c r="F1318" s="394"/>
    </row>
    <row r="1319" spans="2:6">
      <c r="B1319" s="63"/>
      <c r="C1319" s="82"/>
      <c r="D1319" s="306"/>
      <c r="E1319" s="344"/>
      <c r="F1319" s="394"/>
    </row>
    <row r="1320" spans="2:6">
      <c r="B1320" s="63"/>
      <c r="C1320" s="82"/>
      <c r="D1320" s="306"/>
      <c r="E1320" s="344"/>
      <c r="F1320" s="394"/>
    </row>
    <row r="1321" spans="2:6">
      <c r="B1321" s="63"/>
      <c r="C1321" s="82"/>
      <c r="D1321" s="306"/>
      <c r="E1321" s="344"/>
      <c r="F1321" s="394"/>
    </row>
    <row r="1322" spans="2:6">
      <c r="B1322" s="63"/>
      <c r="C1322" s="82"/>
      <c r="D1322" s="306"/>
      <c r="E1322" s="344"/>
      <c r="F1322" s="394"/>
    </row>
    <row r="1323" spans="2:6">
      <c r="B1323" s="63"/>
      <c r="C1323" s="82"/>
      <c r="D1323" s="306"/>
      <c r="E1323" s="344"/>
      <c r="F1323" s="394"/>
    </row>
    <row r="1324" spans="2:6">
      <c r="B1324" s="63"/>
      <c r="C1324" s="82"/>
      <c r="D1324" s="306"/>
      <c r="E1324" s="344"/>
      <c r="F1324" s="394"/>
    </row>
    <row r="1325" spans="2:6">
      <c r="B1325" s="63"/>
      <c r="C1325" s="82"/>
      <c r="D1325" s="306"/>
      <c r="E1325" s="344"/>
      <c r="F1325" s="394"/>
    </row>
    <row r="1326" spans="2:6">
      <c r="B1326" s="63"/>
      <c r="C1326" s="82"/>
      <c r="D1326" s="306"/>
      <c r="E1326" s="344"/>
      <c r="F1326" s="394"/>
    </row>
    <row r="1327" spans="2:6">
      <c r="B1327" s="63"/>
      <c r="C1327" s="82"/>
      <c r="D1327" s="306"/>
      <c r="E1327" s="344"/>
      <c r="F1327" s="394"/>
    </row>
    <row r="1328" spans="2:6">
      <c r="B1328" s="63"/>
      <c r="C1328" s="82"/>
      <c r="D1328" s="306"/>
      <c r="E1328" s="344"/>
      <c r="F1328" s="394"/>
    </row>
    <row r="1329" spans="2:6">
      <c r="B1329" s="63"/>
      <c r="C1329" s="82"/>
      <c r="D1329" s="306"/>
      <c r="E1329" s="344"/>
      <c r="F1329" s="394"/>
    </row>
    <row r="1330" spans="2:6">
      <c r="B1330" s="63"/>
      <c r="C1330" s="82"/>
      <c r="D1330" s="306"/>
      <c r="E1330" s="344"/>
      <c r="F1330" s="394"/>
    </row>
    <row r="1331" spans="2:6">
      <c r="B1331" s="63"/>
      <c r="C1331" s="82"/>
      <c r="D1331" s="306"/>
      <c r="E1331" s="344"/>
      <c r="F1331" s="394"/>
    </row>
    <row r="1332" spans="2:6">
      <c r="B1332" s="63"/>
      <c r="C1332" s="82"/>
      <c r="D1332" s="306"/>
      <c r="E1332" s="344"/>
      <c r="F1332" s="394"/>
    </row>
    <row r="1333" spans="2:6">
      <c r="B1333" s="63"/>
      <c r="C1333" s="82"/>
      <c r="D1333" s="306"/>
      <c r="E1333" s="344"/>
      <c r="F1333" s="394"/>
    </row>
    <row r="1334" spans="2:6">
      <c r="B1334" s="63"/>
      <c r="C1334" s="82"/>
      <c r="D1334" s="306"/>
      <c r="E1334" s="344"/>
      <c r="F1334" s="394"/>
    </row>
    <row r="1335" spans="2:6">
      <c r="B1335" s="63"/>
      <c r="C1335" s="82"/>
      <c r="D1335" s="306"/>
      <c r="E1335" s="344"/>
      <c r="F1335" s="394"/>
    </row>
    <row r="1336" spans="2:6">
      <c r="B1336" s="63"/>
      <c r="C1336" s="82"/>
      <c r="D1336" s="306"/>
      <c r="E1336" s="344"/>
      <c r="F1336" s="394"/>
    </row>
    <row r="1337" spans="2:6">
      <c r="B1337" s="63"/>
      <c r="C1337" s="82"/>
      <c r="D1337" s="306"/>
      <c r="E1337" s="344"/>
      <c r="F1337" s="394"/>
    </row>
    <row r="1338" spans="2:6">
      <c r="B1338" s="63"/>
      <c r="C1338" s="82"/>
      <c r="D1338" s="306"/>
      <c r="E1338" s="344"/>
      <c r="F1338" s="394"/>
    </row>
    <row r="1339" spans="2:6">
      <c r="B1339" s="63"/>
      <c r="C1339" s="82"/>
      <c r="D1339" s="306"/>
      <c r="E1339" s="344"/>
      <c r="F1339" s="394"/>
    </row>
    <row r="1340" spans="2:6">
      <c r="B1340" s="63"/>
      <c r="C1340" s="82"/>
      <c r="D1340" s="306"/>
      <c r="E1340" s="344"/>
      <c r="F1340" s="394"/>
    </row>
    <row r="1341" spans="2:6">
      <c r="B1341" s="63"/>
      <c r="C1341" s="82"/>
      <c r="D1341" s="306"/>
      <c r="E1341" s="344"/>
      <c r="F1341" s="394"/>
    </row>
    <row r="1342" spans="2:6">
      <c r="B1342" s="63"/>
      <c r="C1342" s="82"/>
      <c r="D1342" s="306"/>
      <c r="E1342" s="344"/>
      <c r="F1342" s="394"/>
    </row>
    <row r="1343" spans="2:6">
      <c r="B1343" s="63"/>
      <c r="C1343" s="82"/>
      <c r="D1343" s="306"/>
      <c r="E1343" s="344"/>
      <c r="F1343" s="394"/>
    </row>
    <row r="1344" spans="2:6">
      <c r="B1344" s="63"/>
      <c r="C1344" s="82"/>
      <c r="D1344" s="306"/>
      <c r="E1344" s="344"/>
      <c r="F1344" s="394"/>
    </row>
    <row r="1345" spans="2:6">
      <c r="B1345" s="63"/>
      <c r="C1345" s="82"/>
      <c r="D1345" s="306"/>
      <c r="E1345" s="344"/>
      <c r="F1345" s="394"/>
    </row>
    <row r="1346" spans="2:6">
      <c r="B1346" s="63"/>
      <c r="C1346" s="82"/>
      <c r="D1346" s="306"/>
      <c r="E1346" s="344"/>
      <c r="F1346" s="394"/>
    </row>
    <row r="1347" spans="2:6">
      <c r="B1347" s="63"/>
      <c r="C1347" s="82"/>
      <c r="D1347" s="306"/>
      <c r="E1347" s="344"/>
      <c r="F1347" s="394"/>
    </row>
    <row r="1348" spans="2:6">
      <c r="B1348" s="63"/>
      <c r="C1348" s="82"/>
      <c r="D1348" s="306"/>
      <c r="E1348" s="344"/>
      <c r="F1348" s="394"/>
    </row>
    <row r="1349" spans="2:6">
      <c r="B1349" s="63"/>
      <c r="C1349" s="82"/>
      <c r="D1349" s="306"/>
      <c r="E1349" s="344"/>
      <c r="F1349" s="394"/>
    </row>
    <row r="1350" spans="2:6">
      <c r="B1350" s="63"/>
      <c r="C1350" s="82"/>
      <c r="D1350" s="306"/>
      <c r="E1350" s="344"/>
      <c r="F1350" s="394"/>
    </row>
    <row r="1351" spans="2:6">
      <c r="B1351" s="63"/>
      <c r="C1351" s="82"/>
      <c r="D1351" s="306"/>
      <c r="E1351" s="344"/>
      <c r="F1351" s="394"/>
    </row>
    <row r="1352" spans="2:6">
      <c r="B1352" s="63"/>
      <c r="C1352" s="82"/>
      <c r="D1352" s="306"/>
      <c r="E1352" s="344"/>
      <c r="F1352" s="394"/>
    </row>
    <row r="1353" spans="2:6">
      <c r="B1353" s="63"/>
      <c r="C1353" s="82"/>
      <c r="D1353" s="306"/>
      <c r="E1353" s="344"/>
      <c r="F1353" s="394"/>
    </row>
    <row r="1354" spans="2:6">
      <c r="B1354" s="63"/>
      <c r="C1354" s="82"/>
      <c r="D1354" s="306"/>
      <c r="E1354" s="344"/>
      <c r="F1354" s="394"/>
    </row>
    <row r="1355" spans="2:6">
      <c r="B1355" s="63"/>
      <c r="C1355" s="82"/>
      <c r="D1355" s="306"/>
      <c r="E1355" s="344"/>
      <c r="F1355" s="394"/>
    </row>
    <row r="1356" spans="2:6">
      <c r="B1356" s="63"/>
      <c r="C1356" s="82"/>
      <c r="D1356" s="306"/>
      <c r="E1356" s="344"/>
      <c r="F1356" s="394"/>
    </row>
    <row r="1357" spans="2:6">
      <c r="B1357" s="63"/>
      <c r="C1357" s="82"/>
      <c r="D1357" s="306"/>
      <c r="E1357" s="344"/>
      <c r="F1357" s="394"/>
    </row>
    <row r="1358" spans="2:6">
      <c r="B1358" s="63"/>
      <c r="C1358" s="82"/>
      <c r="D1358" s="306"/>
      <c r="E1358" s="344"/>
      <c r="F1358" s="394"/>
    </row>
    <row r="1359" spans="2:6">
      <c r="B1359" s="63"/>
      <c r="C1359" s="82"/>
      <c r="D1359" s="306"/>
      <c r="E1359" s="344"/>
      <c r="F1359" s="394"/>
    </row>
    <row r="1360" spans="2:6">
      <c r="B1360" s="63"/>
      <c r="C1360" s="82"/>
      <c r="D1360" s="306"/>
      <c r="E1360" s="344"/>
      <c r="F1360" s="394"/>
    </row>
    <row r="1361" spans="2:6">
      <c r="B1361" s="63"/>
      <c r="C1361" s="82"/>
      <c r="D1361" s="306"/>
      <c r="E1361" s="344"/>
      <c r="F1361" s="394"/>
    </row>
    <row r="1362" spans="2:6">
      <c r="B1362" s="63"/>
      <c r="C1362" s="82"/>
      <c r="D1362" s="306"/>
      <c r="E1362" s="344"/>
      <c r="F1362" s="394"/>
    </row>
    <row r="1363" spans="2:6">
      <c r="B1363" s="63"/>
      <c r="C1363" s="82"/>
      <c r="D1363" s="306"/>
      <c r="E1363" s="344"/>
      <c r="F1363" s="394"/>
    </row>
    <row r="1364" spans="2:6">
      <c r="B1364" s="63"/>
      <c r="C1364" s="82"/>
      <c r="D1364" s="306"/>
      <c r="E1364" s="344"/>
      <c r="F1364" s="394"/>
    </row>
    <row r="1365" spans="2:6">
      <c r="B1365" s="63"/>
      <c r="C1365" s="82"/>
      <c r="D1365" s="306"/>
      <c r="E1365" s="344"/>
      <c r="F1365" s="394"/>
    </row>
    <row r="1366" spans="2:6">
      <c r="B1366" s="63"/>
      <c r="C1366" s="82"/>
      <c r="D1366" s="306"/>
      <c r="E1366" s="344"/>
      <c r="F1366" s="394"/>
    </row>
    <row r="1367" spans="2:6">
      <c r="B1367" s="63"/>
      <c r="C1367" s="82"/>
      <c r="D1367" s="306"/>
      <c r="E1367" s="344"/>
      <c r="F1367" s="394"/>
    </row>
    <row r="1368" spans="2:6">
      <c r="B1368" s="63"/>
      <c r="C1368" s="82"/>
      <c r="D1368" s="306"/>
      <c r="E1368" s="344"/>
      <c r="F1368" s="394"/>
    </row>
    <row r="1369" spans="2:6">
      <c r="B1369" s="63"/>
      <c r="C1369" s="82"/>
      <c r="D1369" s="306"/>
      <c r="E1369" s="344"/>
      <c r="F1369" s="394"/>
    </row>
    <row r="1370" spans="2:6">
      <c r="B1370" s="63"/>
      <c r="C1370" s="82"/>
      <c r="D1370" s="306"/>
      <c r="E1370" s="344"/>
      <c r="F1370" s="394"/>
    </row>
    <row r="1371" spans="2:6">
      <c r="B1371" s="63"/>
      <c r="C1371" s="82"/>
      <c r="D1371" s="306"/>
      <c r="E1371" s="344"/>
      <c r="F1371" s="394"/>
    </row>
    <row r="1372" spans="2:6">
      <c r="B1372" s="63"/>
      <c r="C1372" s="82"/>
      <c r="D1372" s="306"/>
      <c r="E1372" s="344"/>
      <c r="F1372" s="394"/>
    </row>
    <row r="1373" spans="2:6">
      <c r="B1373" s="63"/>
      <c r="C1373" s="82"/>
      <c r="D1373" s="306"/>
      <c r="E1373" s="344"/>
      <c r="F1373" s="394"/>
    </row>
    <row r="1374" spans="2:6">
      <c r="B1374" s="63"/>
      <c r="C1374" s="82"/>
      <c r="D1374" s="306"/>
      <c r="E1374" s="344"/>
      <c r="F1374" s="394"/>
    </row>
    <row r="1375" spans="2:6">
      <c r="B1375" s="63"/>
      <c r="C1375" s="82"/>
      <c r="D1375" s="306"/>
      <c r="E1375" s="344"/>
      <c r="F1375" s="394"/>
    </row>
    <row r="1376" spans="2:6">
      <c r="B1376" s="63"/>
      <c r="C1376" s="82"/>
      <c r="D1376" s="306"/>
      <c r="E1376" s="344"/>
      <c r="F1376" s="394"/>
    </row>
    <row r="1377" spans="2:6">
      <c r="B1377" s="63"/>
      <c r="C1377" s="82"/>
      <c r="D1377" s="306"/>
      <c r="E1377" s="344"/>
      <c r="F1377" s="394"/>
    </row>
    <row r="1378" spans="2:6">
      <c r="B1378" s="63"/>
      <c r="C1378" s="82"/>
      <c r="D1378" s="306"/>
      <c r="E1378" s="344"/>
      <c r="F1378" s="394"/>
    </row>
    <row r="1379" spans="2:6">
      <c r="B1379" s="63"/>
      <c r="C1379" s="82"/>
      <c r="D1379" s="306"/>
      <c r="E1379" s="344"/>
      <c r="F1379" s="394"/>
    </row>
    <row r="1380" spans="2:6">
      <c r="B1380" s="63"/>
      <c r="C1380" s="82"/>
      <c r="D1380" s="306"/>
      <c r="E1380" s="344"/>
      <c r="F1380" s="394"/>
    </row>
    <row r="1381" spans="2:6">
      <c r="B1381" s="63"/>
      <c r="C1381" s="82"/>
      <c r="D1381" s="306"/>
      <c r="E1381" s="344"/>
      <c r="F1381" s="394"/>
    </row>
    <row r="1382" spans="2:6">
      <c r="B1382" s="63"/>
      <c r="C1382" s="82"/>
      <c r="D1382" s="306"/>
      <c r="E1382" s="344"/>
      <c r="F1382" s="394"/>
    </row>
    <row r="1383" spans="2:6">
      <c r="B1383" s="63"/>
      <c r="C1383" s="82"/>
      <c r="D1383" s="306"/>
      <c r="E1383" s="344"/>
      <c r="F1383" s="394"/>
    </row>
    <row r="1384" spans="2:6">
      <c r="B1384" s="63"/>
      <c r="C1384" s="82"/>
      <c r="D1384" s="306"/>
      <c r="E1384" s="344"/>
      <c r="F1384" s="394"/>
    </row>
    <row r="1385" spans="2:6">
      <c r="B1385" s="63"/>
      <c r="C1385" s="82"/>
      <c r="D1385" s="306"/>
      <c r="E1385" s="344"/>
      <c r="F1385" s="394"/>
    </row>
    <row r="1386" spans="2:6">
      <c r="B1386" s="63"/>
      <c r="C1386" s="82"/>
      <c r="D1386" s="306"/>
      <c r="E1386" s="344"/>
      <c r="F1386" s="394"/>
    </row>
    <row r="1387" spans="2:6">
      <c r="B1387" s="63"/>
      <c r="C1387" s="82"/>
      <c r="D1387" s="306"/>
      <c r="E1387" s="344"/>
      <c r="F1387" s="394"/>
    </row>
    <row r="1388" spans="2:6">
      <c r="B1388" s="63"/>
      <c r="C1388" s="82"/>
      <c r="D1388" s="306"/>
      <c r="E1388" s="344"/>
      <c r="F1388" s="394"/>
    </row>
    <row r="1389" spans="2:6">
      <c r="B1389" s="63"/>
      <c r="C1389" s="82"/>
      <c r="D1389" s="306"/>
      <c r="E1389" s="344"/>
      <c r="F1389" s="394"/>
    </row>
    <row r="1390" spans="2:6">
      <c r="B1390" s="63"/>
      <c r="C1390" s="82"/>
      <c r="D1390" s="306"/>
      <c r="E1390" s="344"/>
      <c r="F1390" s="394"/>
    </row>
    <row r="1391" spans="2:6">
      <c r="B1391" s="63"/>
      <c r="C1391" s="82"/>
      <c r="D1391" s="306"/>
      <c r="E1391" s="344"/>
      <c r="F1391" s="394"/>
    </row>
    <row r="1392" spans="2:6">
      <c r="B1392" s="63"/>
      <c r="C1392" s="82"/>
      <c r="D1392" s="306"/>
      <c r="E1392" s="344"/>
      <c r="F1392" s="394"/>
    </row>
    <row r="1393" spans="2:6">
      <c r="B1393" s="63"/>
      <c r="C1393" s="82"/>
      <c r="D1393" s="306"/>
      <c r="E1393" s="344"/>
      <c r="F1393" s="394"/>
    </row>
    <row r="1394" spans="2:6">
      <c r="B1394" s="63"/>
      <c r="C1394" s="82"/>
      <c r="D1394" s="306"/>
      <c r="E1394" s="344"/>
      <c r="F1394" s="394"/>
    </row>
    <row r="1395" spans="2:6">
      <c r="B1395" s="63"/>
      <c r="C1395" s="82"/>
      <c r="D1395" s="306"/>
      <c r="E1395" s="344"/>
      <c r="F1395" s="394"/>
    </row>
    <row r="1396" spans="2:6">
      <c r="B1396" s="63"/>
      <c r="C1396" s="82"/>
      <c r="D1396" s="306"/>
      <c r="E1396" s="344"/>
      <c r="F1396" s="394"/>
    </row>
    <row r="1397" spans="2:6">
      <c r="B1397" s="63"/>
      <c r="C1397" s="82"/>
      <c r="D1397" s="306"/>
      <c r="E1397" s="344"/>
      <c r="F1397" s="394"/>
    </row>
    <row r="1398" spans="2:6">
      <c r="B1398" s="63"/>
      <c r="C1398" s="82"/>
      <c r="D1398" s="306"/>
      <c r="E1398" s="344"/>
      <c r="F1398" s="394"/>
    </row>
    <row r="1399" spans="2:6">
      <c r="B1399" s="63"/>
      <c r="C1399" s="82"/>
      <c r="D1399" s="306"/>
      <c r="E1399" s="344"/>
      <c r="F1399" s="394"/>
    </row>
    <row r="1400" spans="2:6">
      <c r="B1400" s="63"/>
      <c r="C1400" s="82"/>
      <c r="D1400" s="306"/>
      <c r="E1400" s="344"/>
      <c r="F1400" s="394"/>
    </row>
    <row r="1401" spans="2:6">
      <c r="B1401" s="63"/>
      <c r="C1401" s="82"/>
      <c r="D1401" s="306"/>
      <c r="E1401" s="344"/>
      <c r="F1401" s="394"/>
    </row>
    <row r="1402" spans="2:6">
      <c r="B1402" s="63"/>
      <c r="C1402" s="82"/>
      <c r="D1402" s="306"/>
      <c r="E1402" s="344"/>
      <c r="F1402" s="394"/>
    </row>
    <row r="1403" spans="2:6">
      <c r="B1403" s="63"/>
      <c r="C1403" s="82"/>
      <c r="D1403" s="306"/>
      <c r="E1403" s="344"/>
      <c r="F1403" s="394"/>
    </row>
    <row r="1404" spans="2:6">
      <c r="B1404" s="63"/>
      <c r="C1404" s="82"/>
      <c r="D1404" s="306"/>
      <c r="E1404" s="344"/>
      <c r="F1404" s="394"/>
    </row>
    <row r="1405" spans="2:6">
      <c r="B1405" s="63"/>
      <c r="C1405" s="82"/>
      <c r="D1405" s="306"/>
      <c r="E1405" s="344"/>
      <c r="F1405" s="394"/>
    </row>
    <row r="1406" spans="2:6">
      <c r="B1406" s="63"/>
      <c r="C1406" s="82"/>
      <c r="D1406" s="306"/>
      <c r="E1406" s="344"/>
      <c r="F1406" s="394"/>
    </row>
    <row r="1407" spans="2:6">
      <c r="B1407" s="63"/>
      <c r="C1407" s="82"/>
      <c r="D1407" s="306"/>
      <c r="E1407" s="344"/>
      <c r="F1407" s="394"/>
    </row>
    <row r="1408" spans="2:6">
      <c r="B1408" s="63"/>
      <c r="C1408" s="82"/>
      <c r="D1408" s="306"/>
      <c r="E1408" s="344"/>
      <c r="F1408" s="394"/>
    </row>
    <row r="1409" spans="2:6">
      <c r="B1409" s="63"/>
      <c r="C1409" s="82"/>
      <c r="D1409" s="306"/>
      <c r="E1409" s="344"/>
      <c r="F1409" s="394"/>
    </row>
    <row r="1410" spans="2:6">
      <c r="B1410" s="63"/>
      <c r="C1410" s="82"/>
      <c r="D1410" s="306"/>
      <c r="E1410" s="344"/>
      <c r="F1410" s="394"/>
    </row>
    <row r="1411" spans="2:6">
      <c r="B1411" s="63"/>
      <c r="C1411" s="82"/>
      <c r="D1411" s="306"/>
      <c r="E1411" s="344"/>
      <c r="F1411" s="394"/>
    </row>
    <row r="1412" spans="2:6">
      <c r="B1412" s="63"/>
      <c r="C1412" s="82"/>
      <c r="D1412" s="306"/>
      <c r="E1412" s="344"/>
      <c r="F1412" s="394"/>
    </row>
    <row r="1413" spans="2:6">
      <c r="B1413" s="63"/>
      <c r="C1413" s="82"/>
      <c r="D1413" s="306"/>
      <c r="E1413" s="344"/>
      <c r="F1413" s="394"/>
    </row>
    <row r="1414" spans="2:6">
      <c r="B1414" s="63"/>
      <c r="C1414" s="82"/>
      <c r="D1414" s="306"/>
      <c r="E1414" s="344"/>
      <c r="F1414" s="394"/>
    </row>
    <row r="1415" spans="2:6">
      <c r="B1415" s="63"/>
      <c r="C1415" s="82"/>
      <c r="D1415" s="306"/>
      <c r="E1415" s="344"/>
      <c r="F1415" s="394"/>
    </row>
    <row r="1416" spans="2:6">
      <c r="B1416" s="63"/>
      <c r="C1416" s="82"/>
      <c r="D1416" s="306"/>
      <c r="E1416" s="344"/>
      <c r="F1416" s="394"/>
    </row>
    <row r="1417" spans="2:6">
      <c r="B1417" s="63"/>
      <c r="C1417" s="82"/>
      <c r="D1417" s="306"/>
      <c r="E1417" s="344"/>
      <c r="F1417" s="394"/>
    </row>
    <row r="1418" spans="2:6">
      <c r="B1418" s="63"/>
      <c r="C1418" s="82"/>
      <c r="D1418" s="306"/>
      <c r="E1418" s="344"/>
      <c r="F1418" s="394"/>
    </row>
    <row r="1419" spans="2:6">
      <c r="B1419" s="63"/>
      <c r="C1419" s="82"/>
      <c r="D1419" s="306"/>
      <c r="E1419" s="344"/>
      <c r="F1419" s="394"/>
    </row>
    <row r="1420" spans="2:6">
      <c r="B1420" s="63"/>
      <c r="C1420" s="82"/>
      <c r="D1420" s="306"/>
      <c r="E1420" s="344"/>
      <c r="F1420" s="394"/>
    </row>
    <row r="1421" spans="2:6">
      <c r="B1421" s="63"/>
      <c r="C1421" s="82"/>
      <c r="D1421" s="306"/>
      <c r="E1421" s="344"/>
      <c r="F1421" s="394"/>
    </row>
    <row r="1422" spans="2:6">
      <c r="B1422" s="63"/>
      <c r="C1422" s="82"/>
      <c r="D1422" s="306"/>
      <c r="E1422" s="344"/>
      <c r="F1422" s="394"/>
    </row>
    <row r="1423" spans="2:6">
      <c r="B1423" s="63"/>
      <c r="C1423" s="82"/>
      <c r="D1423" s="306"/>
      <c r="E1423" s="344"/>
      <c r="F1423" s="394"/>
    </row>
    <row r="1424" spans="2:6">
      <c r="B1424" s="63"/>
      <c r="C1424" s="82"/>
      <c r="D1424" s="306"/>
      <c r="E1424" s="344"/>
      <c r="F1424" s="394"/>
    </row>
    <row r="1425" spans="2:6">
      <c r="B1425" s="63"/>
      <c r="C1425" s="82"/>
      <c r="D1425" s="306"/>
      <c r="E1425" s="344"/>
      <c r="F1425" s="394"/>
    </row>
    <row r="1426" spans="2:6">
      <c r="B1426" s="63"/>
      <c r="C1426" s="82"/>
      <c r="D1426" s="306"/>
      <c r="E1426" s="344"/>
      <c r="F1426" s="394"/>
    </row>
    <row r="1427" spans="2:6">
      <c r="B1427" s="63"/>
      <c r="C1427" s="82"/>
      <c r="D1427" s="306"/>
      <c r="E1427" s="344"/>
      <c r="F1427" s="394"/>
    </row>
    <row r="1428" spans="2:6">
      <c r="B1428" s="63"/>
      <c r="C1428" s="82"/>
      <c r="D1428" s="306"/>
      <c r="E1428" s="344"/>
      <c r="F1428" s="394"/>
    </row>
    <row r="1429" spans="2:6">
      <c r="B1429" s="63"/>
      <c r="C1429" s="82"/>
      <c r="D1429" s="306"/>
      <c r="E1429" s="344"/>
      <c r="F1429" s="394"/>
    </row>
    <row r="1430" spans="2:6">
      <c r="B1430" s="63"/>
      <c r="C1430" s="82"/>
      <c r="D1430" s="306"/>
      <c r="E1430" s="344"/>
      <c r="F1430" s="394"/>
    </row>
    <row r="1431" spans="2:6">
      <c r="B1431" s="63"/>
      <c r="C1431" s="82"/>
      <c r="D1431" s="306"/>
      <c r="E1431" s="344"/>
      <c r="F1431" s="394"/>
    </row>
    <row r="1432" spans="2:6">
      <c r="B1432" s="63"/>
      <c r="C1432" s="82"/>
      <c r="D1432" s="306"/>
      <c r="E1432" s="344"/>
      <c r="F1432" s="394"/>
    </row>
    <row r="1433" spans="2:6">
      <c r="B1433" s="63"/>
      <c r="C1433" s="82"/>
      <c r="D1433" s="306"/>
      <c r="E1433" s="344"/>
      <c r="F1433" s="394"/>
    </row>
    <row r="1434" spans="2:6">
      <c r="B1434" s="63"/>
      <c r="C1434" s="82"/>
      <c r="D1434" s="306"/>
      <c r="E1434" s="344"/>
      <c r="F1434" s="394"/>
    </row>
    <row r="1435" spans="2:6">
      <c r="B1435" s="63"/>
      <c r="C1435" s="82"/>
      <c r="D1435" s="306"/>
      <c r="E1435" s="344"/>
      <c r="F1435" s="394"/>
    </row>
    <row r="1436" spans="2:6">
      <c r="B1436" s="63"/>
      <c r="C1436" s="82"/>
      <c r="D1436" s="306"/>
      <c r="E1436" s="344"/>
      <c r="F1436" s="394"/>
    </row>
    <row r="1437" spans="2:6">
      <c r="B1437" s="63"/>
      <c r="C1437" s="82"/>
      <c r="D1437" s="306"/>
      <c r="E1437" s="344"/>
      <c r="F1437" s="394"/>
    </row>
    <row r="1438" spans="2:6">
      <c r="B1438" s="63"/>
      <c r="C1438" s="82"/>
      <c r="D1438" s="306"/>
      <c r="E1438" s="344"/>
      <c r="F1438" s="394"/>
    </row>
    <row r="1439" spans="2:6">
      <c r="B1439" s="63"/>
      <c r="C1439" s="82"/>
      <c r="D1439" s="306"/>
      <c r="E1439" s="344"/>
      <c r="F1439" s="394"/>
    </row>
    <row r="1440" spans="2:6">
      <c r="B1440" s="63"/>
      <c r="C1440" s="82"/>
      <c r="D1440" s="306"/>
      <c r="E1440" s="344"/>
      <c r="F1440" s="394"/>
    </row>
    <row r="1441" spans="2:6">
      <c r="B1441" s="63"/>
      <c r="C1441" s="82"/>
      <c r="D1441" s="306"/>
      <c r="E1441" s="344"/>
      <c r="F1441" s="394"/>
    </row>
    <row r="1442" spans="2:6">
      <c r="B1442" s="63"/>
      <c r="C1442" s="82"/>
      <c r="D1442" s="306"/>
      <c r="E1442" s="344"/>
      <c r="F1442" s="394"/>
    </row>
    <row r="1443" spans="2:6">
      <c r="B1443" s="63"/>
      <c r="C1443" s="82"/>
      <c r="D1443" s="306"/>
      <c r="E1443" s="344"/>
      <c r="F1443" s="394"/>
    </row>
    <row r="1444" spans="2:6">
      <c r="B1444" s="63"/>
      <c r="C1444" s="82"/>
      <c r="D1444" s="306"/>
      <c r="E1444" s="344"/>
      <c r="F1444" s="394"/>
    </row>
    <row r="1445" spans="2:6">
      <c r="B1445" s="63"/>
      <c r="C1445" s="82"/>
      <c r="D1445" s="306"/>
      <c r="E1445" s="344"/>
      <c r="F1445" s="394"/>
    </row>
    <row r="1446" spans="2:6">
      <c r="B1446" s="63"/>
      <c r="C1446" s="82"/>
      <c r="D1446" s="306"/>
      <c r="E1446" s="344"/>
      <c r="F1446" s="394"/>
    </row>
    <row r="1447" spans="2:6">
      <c r="B1447" s="63"/>
      <c r="C1447" s="82"/>
      <c r="D1447" s="306"/>
      <c r="E1447" s="344"/>
      <c r="F1447" s="394"/>
    </row>
    <row r="1448" spans="2:6">
      <c r="B1448" s="63"/>
      <c r="C1448" s="82"/>
      <c r="D1448" s="306"/>
      <c r="E1448" s="344"/>
      <c r="F1448" s="394"/>
    </row>
    <row r="1449" spans="2:6">
      <c r="B1449" s="63"/>
      <c r="C1449" s="82"/>
      <c r="D1449" s="306"/>
      <c r="E1449" s="344"/>
      <c r="F1449" s="394"/>
    </row>
    <row r="1450" spans="2:6">
      <c r="B1450" s="63"/>
      <c r="C1450" s="82"/>
      <c r="D1450" s="306"/>
      <c r="E1450" s="344"/>
      <c r="F1450" s="394"/>
    </row>
    <row r="1451" spans="2:6">
      <c r="B1451" s="63"/>
      <c r="C1451" s="82"/>
      <c r="D1451" s="306"/>
      <c r="E1451" s="344"/>
      <c r="F1451" s="394"/>
    </row>
    <row r="1452" spans="2:6">
      <c r="B1452" s="63"/>
      <c r="C1452" s="82"/>
      <c r="D1452" s="306"/>
      <c r="E1452" s="344"/>
      <c r="F1452" s="394"/>
    </row>
    <row r="1453" spans="2:6">
      <c r="B1453" s="63"/>
      <c r="C1453" s="82"/>
      <c r="D1453" s="306"/>
      <c r="E1453" s="344"/>
      <c r="F1453" s="394"/>
    </row>
    <row r="1454" spans="2:6">
      <c r="B1454" s="63"/>
      <c r="C1454" s="82"/>
      <c r="D1454" s="306"/>
      <c r="E1454" s="344"/>
      <c r="F1454" s="394"/>
    </row>
    <row r="1455" spans="2:6">
      <c r="B1455" s="63"/>
      <c r="C1455" s="82"/>
      <c r="D1455" s="306"/>
      <c r="E1455" s="344"/>
      <c r="F1455" s="394"/>
    </row>
    <row r="1456" spans="2:6">
      <c r="B1456" s="63"/>
      <c r="C1456" s="82"/>
      <c r="D1456" s="306"/>
      <c r="E1456" s="344"/>
      <c r="F1456" s="394"/>
    </row>
    <row r="1457" spans="2:6">
      <c r="B1457" s="63"/>
      <c r="C1457" s="82"/>
      <c r="D1457" s="306"/>
      <c r="E1457" s="344"/>
      <c r="F1457" s="394"/>
    </row>
    <row r="1458" spans="2:6">
      <c r="B1458" s="63"/>
      <c r="C1458" s="82"/>
      <c r="D1458" s="306"/>
      <c r="E1458" s="344"/>
      <c r="F1458" s="394"/>
    </row>
    <row r="1459" spans="2:6">
      <c r="B1459" s="63"/>
      <c r="C1459" s="82"/>
      <c r="D1459" s="306"/>
      <c r="E1459" s="344"/>
      <c r="F1459" s="394"/>
    </row>
    <row r="1460" spans="2:6">
      <c r="B1460" s="63"/>
      <c r="C1460" s="82"/>
      <c r="D1460" s="306"/>
      <c r="E1460" s="344"/>
      <c r="F1460" s="394"/>
    </row>
    <row r="1461" spans="2:6">
      <c r="B1461" s="63"/>
      <c r="C1461" s="82"/>
      <c r="D1461" s="306"/>
      <c r="E1461" s="344"/>
      <c r="F1461" s="394"/>
    </row>
    <row r="1462" spans="2:6">
      <c r="B1462" s="63"/>
      <c r="C1462" s="82"/>
      <c r="D1462" s="306"/>
      <c r="E1462" s="344"/>
      <c r="F1462" s="394"/>
    </row>
    <row r="1463" spans="2:6">
      <c r="B1463" s="63"/>
      <c r="C1463" s="82"/>
      <c r="D1463" s="306"/>
      <c r="E1463" s="344"/>
      <c r="F1463" s="394"/>
    </row>
    <row r="1464" spans="2:6">
      <c r="B1464" s="63"/>
      <c r="C1464" s="82"/>
      <c r="D1464" s="306"/>
      <c r="E1464" s="344"/>
      <c r="F1464" s="394"/>
    </row>
    <row r="1465" spans="2:6">
      <c r="B1465" s="63"/>
      <c r="C1465" s="82"/>
      <c r="D1465" s="306"/>
      <c r="E1465" s="344"/>
      <c r="F1465" s="394"/>
    </row>
    <row r="1466" spans="2:6">
      <c r="B1466" s="63"/>
      <c r="C1466" s="82"/>
      <c r="D1466" s="306"/>
      <c r="E1466" s="344"/>
      <c r="F1466" s="394"/>
    </row>
    <row r="1467" spans="2:6">
      <c r="B1467" s="63"/>
      <c r="C1467" s="82"/>
      <c r="D1467" s="306"/>
      <c r="E1467" s="344"/>
      <c r="F1467" s="394"/>
    </row>
    <row r="1468" spans="2:6">
      <c r="B1468" s="63"/>
      <c r="C1468" s="82"/>
      <c r="D1468" s="306"/>
      <c r="E1468" s="344"/>
      <c r="F1468" s="394"/>
    </row>
    <row r="1469" spans="2:6">
      <c r="B1469" s="63"/>
      <c r="C1469" s="82"/>
      <c r="D1469" s="306"/>
      <c r="E1469" s="344"/>
      <c r="F1469" s="394"/>
    </row>
    <row r="1470" spans="2:6">
      <c r="B1470" s="63"/>
      <c r="C1470" s="82"/>
      <c r="D1470" s="306"/>
      <c r="E1470" s="344"/>
      <c r="F1470" s="394"/>
    </row>
    <row r="1471" spans="2:6">
      <c r="B1471" s="63"/>
      <c r="C1471" s="82"/>
      <c r="D1471" s="306"/>
      <c r="E1471" s="344"/>
      <c r="F1471" s="394"/>
    </row>
    <row r="1472" spans="2:6">
      <c r="B1472" s="63"/>
      <c r="C1472" s="82"/>
      <c r="D1472" s="306"/>
      <c r="E1472" s="344"/>
      <c r="F1472" s="394"/>
    </row>
    <row r="1473" spans="2:6">
      <c r="B1473" s="63"/>
      <c r="C1473" s="82"/>
      <c r="D1473" s="306"/>
      <c r="E1473" s="344"/>
      <c r="F1473" s="394"/>
    </row>
    <row r="1474" spans="2:6">
      <c r="B1474" s="63"/>
      <c r="C1474" s="82"/>
      <c r="D1474" s="306"/>
      <c r="E1474" s="344"/>
      <c r="F1474" s="394"/>
    </row>
    <row r="1475" spans="2:6">
      <c r="B1475" s="63"/>
      <c r="C1475" s="82"/>
      <c r="D1475" s="306"/>
      <c r="E1475" s="344"/>
      <c r="F1475" s="394"/>
    </row>
    <row r="1476" spans="2:6">
      <c r="B1476" s="63"/>
      <c r="C1476" s="82"/>
      <c r="D1476" s="306"/>
      <c r="E1476" s="344"/>
      <c r="F1476" s="394"/>
    </row>
    <row r="1477" spans="2:6">
      <c r="B1477" s="63"/>
      <c r="C1477" s="82"/>
      <c r="D1477" s="306"/>
      <c r="E1477" s="344"/>
      <c r="F1477" s="394"/>
    </row>
    <row r="1478" spans="2:6">
      <c r="B1478" s="63"/>
      <c r="C1478" s="82"/>
      <c r="D1478" s="306"/>
      <c r="E1478" s="344"/>
      <c r="F1478" s="394"/>
    </row>
    <row r="1479" spans="2:6">
      <c r="B1479" s="63"/>
      <c r="C1479" s="82"/>
      <c r="D1479" s="306"/>
      <c r="E1479" s="344"/>
      <c r="F1479" s="394"/>
    </row>
    <row r="1480" spans="2:6">
      <c r="B1480" s="63"/>
      <c r="C1480" s="82"/>
      <c r="D1480" s="306"/>
      <c r="E1480" s="344"/>
      <c r="F1480" s="394"/>
    </row>
    <row r="1481" spans="2:6">
      <c r="B1481" s="63"/>
      <c r="C1481" s="82"/>
      <c r="D1481" s="306"/>
      <c r="E1481" s="344"/>
      <c r="F1481" s="394"/>
    </row>
    <row r="1482" spans="2:6">
      <c r="B1482" s="63"/>
      <c r="C1482" s="82"/>
      <c r="D1482" s="306"/>
      <c r="E1482" s="344"/>
      <c r="F1482" s="394"/>
    </row>
    <row r="1483" spans="2:6">
      <c r="B1483" s="63"/>
      <c r="C1483" s="82"/>
      <c r="D1483" s="306"/>
      <c r="E1483" s="344"/>
      <c r="F1483" s="394"/>
    </row>
    <row r="1484" spans="2:6">
      <c r="B1484" s="63"/>
      <c r="C1484" s="82"/>
      <c r="D1484" s="306"/>
      <c r="E1484" s="344"/>
      <c r="F1484" s="394"/>
    </row>
    <row r="1485" spans="2:6">
      <c r="B1485" s="63"/>
      <c r="C1485" s="82"/>
      <c r="D1485" s="306"/>
      <c r="E1485" s="344"/>
      <c r="F1485" s="394"/>
    </row>
    <row r="1486" spans="2:6">
      <c r="B1486" s="63"/>
      <c r="C1486" s="82"/>
      <c r="D1486" s="306"/>
      <c r="E1486" s="344"/>
      <c r="F1486" s="394"/>
    </row>
    <row r="1487" spans="2:6">
      <c r="B1487" s="63"/>
      <c r="C1487" s="82"/>
      <c r="D1487" s="306"/>
      <c r="E1487" s="344"/>
      <c r="F1487" s="394"/>
    </row>
    <row r="1488" spans="2:6">
      <c r="B1488" s="63"/>
      <c r="C1488" s="82"/>
      <c r="D1488" s="306"/>
      <c r="E1488" s="344"/>
      <c r="F1488" s="394"/>
    </row>
    <row r="1489" spans="2:6">
      <c r="B1489" s="63"/>
      <c r="C1489" s="82"/>
      <c r="D1489" s="306"/>
      <c r="E1489" s="344"/>
      <c r="F1489" s="394"/>
    </row>
    <row r="1490" spans="2:6">
      <c r="B1490" s="63"/>
      <c r="C1490" s="82"/>
      <c r="D1490" s="306"/>
      <c r="E1490" s="344"/>
      <c r="F1490" s="394"/>
    </row>
    <row r="1491" spans="2:6">
      <c r="B1491" s="63"/>
      <c r="C1491" s="82"/>
      <c r="D1491" s="306"/>
      <c r="E1491" s="344"/>
      <c r="F1491" s="394"/>
    </row>
    <row r="1492" spans="2:6">
      <c r="B1492" s="63"/>
      <c r="C1492" s="82"/>
      <c r="D1492" s="306"/>
      <c r="E1492" s="344"/>
      <c r="F1492" s="394"/>
    </row>
    <row r="1493" spans="2:6">
      <c r="B1493" s="63"/>
      <c r="C1493" s="82"/>
      <c r="D1493" s="306"/>
      <c r="E1493" s="344"/>
      <c r="F1493" s="394"/>
    </row>
    <row r="1494" spans="2:6">
      <c r="B1494" s="63"/>
      <c r="C1494" s="82"/>
      <c r="D1494" s="306"/>
      <c r="E1494" s="344"/>
      <c r="F1494" s="394"/>
    </row>
    <row r="1495" spans="2:6">
      <c r="B1495" s="63"/>
      <c r="C1495" s="82"/>
      <c r="D1495" s="306"/>
      <c r="E1495" s="344"/>
      <c r="F1495" s="394"/>
    </row>
    <row r="1496" spans="2:6">
      <c r="B1496" s="63"/>
      <c r="C1496" s="82"/>
      <c r="D1496" s="306"/>
      <c r="E1496" s="344"/>
      <c r="F1496" s="394"/>
    </row>
    <row r="1497" spans="2:6">
      <c r="B1497" s="63"/>
      <c r="C1497" s="82"/>
      <c r="D1497" s="306"/>
      <c r="E1497" s="344"/>
      <c r="F1497" s="394"/>
    </row>
    <row r="1498" spans="2:6">
      <c r="B1498" s="63"/>
      <c r="C1498" s="82"/>
      <c r="D1498" s="306"/>
      <c r="E1498" s="344"/>
      <c r="F1498" s="394"/>
    </row>
    <row r="1499" spans="2:6">
      <c r="B1499" s="63"/>
      <c r="C1499" s="82"/>
      <c r="D1499" s="306"/>
      <c r="E1499" s="344"/>
      <c r="F1499" s="394"/>
    </row>
    <row r="1500" spans="2:6">
      <c r="B1500" s="63"/>
      <c r="C1500" s="82"/>
      <c r="D1500" s="306"/>
      <c r="E1500" s="344"/>
      <c r="F1500" s="394"/>
    </row>
    <row r="1501" spans="2:6">
      <c r="B1501" s="63"/>
      <c r="C1501" s="82"/>
      <c r="D1501" s="306"/>
      <c r="E1501" s="344"/>
      <c r="F1501" s="394"/>
    </row>
    <row r="1502" spans="2:6">
      <c r="B1502" s="63"/>
      <c r="C1502" s="82"/>
      <c r="D1502" s="306"/>
      <c r="E1502" s="344"/>
      <c r="F1502" s="394"/>
    </row>
    <row r="1503" spans="2:6">
      <c r="B1503" s="63"/>
      <c r="C1503" s="82"/>
      <c r="D1503" s="306"/>
      <c r="E1503" s="344"/>
      <c r="F1503" s="394"/>
    </row>
    <row r="1504" spans="2:6">
      <c r="B1504" s="63"/>
      <c r="C1504" s="82"/>
      <c r="D1504" s="306"/>
      <c r="E1504" s="344"/>
      <c r="F1504" s="394"/>
    </row>
    <row r="1505" spans="2:6">
      <c r="B1505" s="63"/>
      <c r="C1505" s="82"/>
      <c r="D1505" s="306"/>
      <c r="E1505" s="344"/>
      <c r="F1505" s="394"/>
    </row>
    <row r="1506" spans="2:6">
      <c r="B1506" s="63"/>
      <c r="C1506" s="82"/>
      <c r="D1506" s="306"/>
      <c r="E1506" s="344"/>
      <c r="F1506" s="394"/>
    </row>
    <row r="1507" spans="2:6">
      <c r="B1507" s="63"/>
      <c r="C1507" s="82"/>
      <c r="D1507" s="306"/>
      <c r="E1507" s="344"/>
      <c r="F1507" s="394"/>
    </row>
    <row r="1508" spans="2:6">
      <c r="B1508" s="63"/>
      <c r="C1508" s="82"/>
      <c r="D1508" s="306"/>
      <c r="E1508" s="344"/>
      <c r="F1508" s="394"/>
    </row>
    <row r="1509" spans="2:6">
      <c r="B1509" s="63"/>
      <c r="C1509" s="82"/>
      <c r="D1509" s="306"/>
      <c r="E1509" s="344"/>
      <c r="F1509" s="394"/>
    </row>
    <row r="1510" spans="2:6">
      <c r="B1510" s="63"/>
      <c r="C1510" s="82"/>
      <c r="D1510" s="306"/>
      <c r="E1510" s="344"/>
      <c r="F1510" s="394"/>
    </row>
    <row r="1511" spans="2:6">
      <c r="B1511" s="63"/>
      <c r="C1511" s="82"/>
      <c r="D1511" s="306"/>
      <c r="E1511" s="344"/>
      <c r="F1511" s="394"/>
    </row>
    <row r="1512" spans="2:6">
      <c r="B1512" s="63"/>
      <c r="C1512" s="82"/>
      <c r="D1512" s="306"/>
      <c r="E1512" s="344"/>
      <c r="F1512" s="394"/>
    </row>
    <row r="1513" spans="2:6">
      <c r="B1513" s="63"/>
      <c r="C1513" s="82"/>
      <c r="D1513" s="306"/>
      <c r="E1513" s="344"/>
      <c r="F1513" s="394"/>
    </row>
    <row r="1514" spans="2:6">
      <c r="B1514" s="63"/>
      <c r="C1514" s="82"/>
      <c r="D1514" s="306"/>
      <c r="E1514" s="344"/>
      <c r="F1514" s="394"/>
    </row>
    <row r="1515" spans="2:6">
      <c r="B1515" s="63"/>
      <c r="C1515" s="82"/>
      <c r="D1515" s="306"/>
      <c r="E1515" s="344"/>
      <c r="F1515" s="394"/>
    </row>
    <row r="1516" spans="2:6">
      <c r="B1516" s="63"/>
      <c r="C1516" s="82"/>
      <c r="D1516" s="306"/>
      <c r="E1516" s="344"/>
      <c r="F1516" s="394"/>
    </row>
    <row r="1517" spans="2:6">
      <c r="B1517" s="63"/>
      <c r="C1517" s="82"/>
      <c r="D1517" s="306"/>
      <c r="E1517" s="344"/>
      <c r="F1517" s="394"/>
    </row>
    <row r="1518" spans="2:6">
      <c r="B1518" s="63"/>
      <c r="C1518" s="82"/>
      <c r="D1518" s="306"/>
      <c r="E1518" s="344"/>
      <c r="F1518" s="394"/>
    </row>
    <row r="1519" spans="2:6">
      <c r="B1519" s="63"/>
      <c r="C1519" s="82"/>
      <c r="D1519" s="306"/>
      <c r="E1519" s="344"/>
      <c r="F1519" s="394"/>
    </row>
    <row r="1520" spans="2:6">
      <c r="B1520" s="63"/>
      <c r="C1520" s="82"/>
      <c r="D1520" s="306"/>
      <c r="E1520" s="344"/>
      <c r="F1520" s="394"/>
    </row>
    <row r="1521" spans="2:6">
      <c r="B1521" s="63"/>
      <c r="C1521" s="82"/>
      <c r="D1521" s="306"/>
      <c r="E1521" s="344"/>
      <c r="F1521" s="394"/>
    </row>
    <row r="1522" spans="2:6">
      <c r="B1522" s="63"/>
      <c r="C1522" s="82"/>
      <c r="D1522" s="306"/>
      <c r="E1522" s="344"/>
      <c r="F1522" s="394"/>
    </row>
    <row r="1523" spans="2:6">
      <c r="B1523" s="63"/>
      <c r="C1523" s="82"/>
      <c r="D1523" s="306"/>
      <c r="E1523" s="344"/>
      <c r="F1523" s="394"/>
    </row>
    <row r="1524" spans="2:6">
      <c r="B1524" s="63"/>
      <c r="C1524" s="82"/>
      <c r="D1524" s="306"/>
      <c r="E1524" s="344"/>
      <c r="F1524" s="394"/>
    </row>
    <row r="1525" spans="2:6">
      <c r="B1525" s="63"/>
      <c r="C1525" s="82"/>
      <c r="D1525" s="306"/>
      <c r="E1525" s="344"/>
      <c r="F1525" s="394"/>
    </row>
    <row r="1526" spans="2:6">
      <c r="B1526" s="63"/>
      <c r="C1526" s="82"/>
      <c r="D1526" s="306"/>
      <c r="E1526" s="344"/>
      <c r="F1526" s="394"/>
    </row>
    <row r="1527" spans="2:6">
      <c r="B1527" s="63"/>
      <c r="C1527" s="82"/>
      <c r="D1527" s="306"/>
      <c r="E1527" s="344"/>
      <c r="F1527" s="394"/>
    </row>
    <row r="1528" spans="2:6">
      <c r="B1528" s="63"/>
      <c r="C1528" s="82"/>
      <c r="D1528" s="306"/>
      <c r="E1528" s="344"/>
      <c r="F1528" s="394"/>
    </row>
    <row r="1529" spans="2:6">
      <c r="B1529" s="63"/>
      <c r="C1529" s="82"/>
      <c r="D1529" s="306"/>
      <c r="E1529" s="344"/>
      <c r="F1529" s="394"/>
    </row>
    <row r="1530" spans="2:6">
      <c r="B1530" s="63"/>
      <c r="C1530" s="82"/>
      <c r="D1530" s="306"/>
      <c r="E1530" s="344"/>
      <c r="F1530" s="394"/>
    </row>
    <row r="1531" spans="2:6">
      <c r="B1531" s="63"/>
      <c r="C1531" s="82"/>
      <c r="D1531" s="306"/>
      <c r="E1531" s="344"/>
      <c r="F1531" s="394"/>
    </row>
    <row r="1532" spans="2:6">
      <c r="B1532" s="63"/>
      <c r="C1532" s="82"/>
      <c r="D1532" s="306"/>
      <c r="E1532" s="344"/>
      <c r="F1532" s="394"/>
    </row>
    <row r="1533" spans="2:6">
      <c r="B1533" s="63"/>
      <c r="C1533" s="82"/>
      <c r="D1533" s="306"/>
      <c r="E1533" s="344"/>
      <c r="F1533" s="394"/>
    </row>
    <row r="1534" spans="2:6">
      <c r="B1534" s="63"/>
      <c r="C1534" s="82"/>
      <c r="D1534" s="306"/>
      <c r="E1534" s="344"/>
      <c r="F1534" s="394"/>
    </row>
    <row r="1535" spans="2:6">
      <c r="B1535" s="63"/>
      <c r="C1535" s="82"/>
      <c r="D1535" s="306"/>
      <c r="E1535" s="344"/>
      <c r="F1535" s="394"/>
    </row>
    <row r="1536" spans="2:6">
      <c r="B1536" s="63"/>
      <c r="C1536" s="82"/>
      <c r="D1536" s="306"/>
      <c r="E1536" s="344"/>
      <c r="F1536" s="394"/>
    </row>
    <row r="1537" spans="2:6">
      <c r="B1537" s="63"/>
      <c r="C1537" s="82"/>
      <c r="D1537" s="306"/>
      <c r="E1537" s="344"/>
      <c r="F1537" s="394"/>
    </row>
    <row r="1538" spans="2:6">
      <c r="B1538" s="63"/>
      <c r="C1538" s="82"/>
      <c r="D1538" s="306"/>
      <c r="E1538" s="344"/>
      <c r="F1538" s="394"/>
    </row>
    <row r="1539" spans="2:6">
      <c r="B1539" s="63"/>
      <c r="C1539" s="82"/>
      <c r="D1539" s="306"/>
      <c r="E1539" s="344"/>
      <c r="F1539" s="394"/>
    </row>
    <row r="1540" spans="2:6">
      <c r="B1540" s="63"/>
      <c r="C1540" s="82"/>
      <c r="D1540" s="306"/>
      <c r="E1540" s="344"/>
      <c r="F1540" s="394"/>
    </row>
    <row r="1541" spans="2:6">
      <c r="B1541" s="63"/>
      <c r="C1541" s="82"/>
      <c r="D1541" s="306"/>
      <c r="E1541" s="344"/>
      <c r="F1541" s="394"/>
    </row>
    <row r="1542" spans="2:6">
      <c r="B1542" s="63"/>
      <c r="C1542" s="82"/>
      <c r="D1542" s="306"/>
      <c r="E1542" s="344"/>
      <c r="F1542" s="394"/>
    </row>
    <row r="1543" spans="2:6">
      <c r="B1543" s="63"/>
      <c r="C1543" s="82"/>
      <c r="D1543" s="306"/>
      <c r="E1543" s="344"/>
      <c r="F1543" s="394"/>
    </row>
    <row r="1544" spans="2:6">
      <c r="B1544" s="63"/>
      <c r="C1544" s="82"/>
      <c r="D1544" s="306"/>
      <c r="E1544" s="344"/>
      <c r="F1544" s="394"/>
    </row>
    <row r="1545" spans="2:6">
      <c r="B1545" s="63"/>
      <c r="C1545" s="82"/>
      <c r="D1545" s="306"/>
      <c r="E1545" s="344"/>
      <c r="F1545" s="394"/>
    </row>
    <row r="1546" spans="2:6">
      <c r="B1546" s="63"/>
      <c r="C1546" s="82"/>
      <c r="D1546" s="306"/>
      <c r="E1546" s="344"/>
      <c r="F1546" s="394"/>
    </row>
    <row r="1547" spans="2:6">
      <c r="B1547" s="63"/>
      <c r="C1547" s="82"/>
      <c r="D1547" s="306"/>
      <c r="E1547" s="344"/>
      <c r="F1547" s="394"/>
    </row>
    <row r="1548" spans="2:6">
      <c r="B1548" s="63"/>
      <c r="C1548" s="82"/>
      <c r="D1548" s="306"/>
      <c r="E1548" s="344"/>
      <c r="F1548" s="394"/>
    </row>
    <row r="1549" spans="2:6">
      <c r="B1549" s="63"/>
      <c r="C1549" s="82"/>
      <c r="D1549" s="306"/>
      <c r="E1549" s="344"/>
      <c r="F1549" s="394"/>
    </row>
    <row r="1550" spans="2:6">
      <c r="B1550" s="63"/>
      <c r="C1550" s="82"/>
      <c r="D1550" s="306"/>
      <c r="E1550" s="344"/>
      <c r="F1550" s="394"/>
    </row>
    <row r="1551" spans="2:6">
      <c r="B1551" s="63"/>
      <c r="C1551" s="82"/>
      <c r="D1551" s="306"/>
      <c r="E1551" s="344"/>
      <c r="F1551" s="394"/>
    </row>
    <row r="1552" spans="2:6">
      <c r="B1552" s="63"/>
      <c r="C1552" s="82"/>
      <c r="D1552" s="306"/>
      <c r="E1552" s="344"/>
      <c r="F1552" s="394"/>
    </row>
    <row r="1553" spans="2:6">
      <c r="B1553" s="63"/>
      <c r="C1553" s="82"/>
      <c r="D1553" s="306"/>
      <c r="E1553" s="344"/>
      <c r="F1553" s="394"/>
    </row>
    <row r="1554" spans="2:6">
      <c r="B1554" s="63"/>
      <c r="C1554" s="82"/>
      <c r="D1554" s="306"/>
      <c r="E1554" s="344"/>
      <c r="F1554" s="394"/>
    </row>
    <row r="1555" spans="2:6">
      <c r="B1555" s="63"/>
      <c r="C1555" s="82"/>
      <c r="D1555" s="306"/>
      <c r="E1555" s="344"/>
      <c r="F1555" s="394"/>
    </row>
    <row r="1556" spans="2:6">
      <c r="B1556" s="63"/>
      <c r="C1556" s="82"/>
      <c r="D1556" s="306"/>
      <c r="E1556" s="344"/>
      <c r="F1556" s="394"/>
    </row>
    <row r="1557" spans="2:6">
      <c r="B1557" s="63"/>
      <c r="C1557" s="82"/>
      <c r="D1557" s="306"/>
      <c r="E1557" s="344"/>
      <c r="F1557" s="394"/>
    </row>
    <row r="1558" spans="2:6">
      <c r="B1558" s="63"/>
      <c r="C1558" s="82"/>
      <c r="D1558" s="306"/>
      <c r="E1558" s="344"/>
      <c r="F1558" s="394"/>
    </row>
    <row r="1559" spans="2:6">
      <c r="B1559" s="63"/>
      <c r="C1559" s="82"/>
      <c r="D1559" s="306"/>
      <c r="E1559" s="344"/>
      <c r="F1559" s="394"/>
    </row>
    <row r="1560" spans="2:6">
      <c r="B1560" s="63"/>
      <c r="C1560" s="82"/>
      <c r="D1560" s="306"/>
      <c r="E1560" s="344"/>
      <c r="F1560" s="394"/>
    </row>
    <row r="1561" spans="2:6">
      <c r="B1561" s="63"/>
      <c r="C1561" s="82"/>
      <c r="D1561" s="306"/>
      <c r="E1561" s="344"/>
      <c r="F1561" s="394"/>
    </row>
    <row r="1562" spans="2:6">
      <c r="B1562" s="63"/>
      <c r="C1562" s="82"/>
      <c r="D1562" s="306"/>
      <c r="E1562" s="344"/>
      <c r="F1562" s="394"/>
    </row>
    <row r="1563" spans="2:6">
      <c r="B1563" s="63"/>
      <c r="C1563" s="82"/>
      <c r="D1563" s="306"/>
      <c r="E1563" s="344"/>
      <c r="F1563" s="394"/>
    </row>
    <row r="1564" spans="2:6">
      <c r="B1564" s="63"/>
      <c r="C1564" s="82"/>
      <c r="D1564" s="306"/>
      <c r="E1564" s="344"/>
      <c r="F1564" s="394"/>
    </row>
    <row r="1565" spans="2:6">
      <c r="B1565" s="63"/>
      <c r="C1565" s="82"/>
      <c r="D1565" s="306"/>
      <c r="E1565" s="344"/>
      <c r="F1565" s="394"/>
    </row>
    <row r="1566" spans="2:6">
      <c r="B1566" s="63"/>
      <c r="C1566" s="82"/>
      <c r="D1566" s="306"/>
      <c r="E1566" s="344"/>
      <c r="F1566" s="394"/>
    </row>
    <row r="1567" spans="2:6">
      <c r="B1567" s="63"/>
      <c r="C1567" s="82"/>
      <c r="D1567" s="306"/>
      <c r="E1567" s="344"/>
      <c r="F1567" s="394"/>
    </row>
    <row r="1568" spans="2:6">
      <c r="B1568" s="63"/>
      <c r="C1568" s="82"/>
      <c r="D1568" s="306"/>
      <c r="E1568" s="344"/>
      <c r="F1568" s="394"/>
    </row>
    <row r="1569" spans="2:6">
      <c r="B1569" s="63"/>
      <c r="C1569" s="82"/>
      <c r="D1569" s="306"/>
      <c r="E1569" s="344"/>
      <c r="F1569" s="394"/>
    </row>
    <row r="1570" spans="2:6">
      <c r="B1570" s="63"/>
      <c r="C1570" s="82"/>
      <c r="D1570" s="306"/>
      <c r="E1570" s="344"/>
      <c r="F1570" s="394"/>
    </row>
    <row r="1571" spans="2:6">
      <c r="B1571" s="63"/>
      <c r="C1571" s="82"/>
      <c r="D1571" s="306"/>
      <c r="E1571" s="344"/>
      <c r="F1571" s="394"/>
    </row>
    <row r="1572" spans="2:6">
      <c r="B1572" s="63"/>
      <c r="C1572" s="82"/>
      <c r="D1572" s="306"/>
      <c r="E1572" s="344"/>
      <c r="F1572" s="394"/>
    </row>
    <row r="1573" spans="2:6">
      <c r="B1573" s="63"/>
      <c r="C1573" s="82"/>
      <c r="D1573" s="306"/>
      <c r="E1573" s="344"/>
      <c r="F1573" s="394"/>
    </row>
    <row r="1574" spans="2:6">
      <c r="B1574" s="63"/>
      <c r="C1574" s="82"/>
      <c r="D1574" s="306"/>
      <c r="E1574" s="344"/>
      <c r="F1574" s="394"/>
    </row>
    <row r="1575" spans="2:6">
      <c r="B1575" s="63"/>
      <c r="C1575" s="82"/>
      <c r="D1575" s="306"/>
      <c r="E1575" s="344"/>
      <c r="F1575" s="394"/>
    </row>
    <row r="1576" spans="2:6">
      <c r="B1576" s="63"/>
      <c r="C1576" s="82"/>
      <c r="D1576" s="306"/>
      <c r="E1576" s="344"/>
      <c r="F1576" s="394"/>
    </row>
    <row r="1577" spans="2:6">
      <c r="B1577" s="63"/>
      <c r="C1577" s="82"/>
      <c r="D1577" s="306"/>
      <c r="E1577" s="344"/>
      <c r="F1577" s="394"/>
    </row>
    <row r="1578" spans="2:6">
      <c r="B1578" s="63"/>
      <c r="C1578" s="82"/>
      <c r="D1578" s="306"/>
      <c r="E1578" s="344"/>
      <c r="F1578" s="394"/>
    </row>
    <row r="1579" spans="2:6">
      <c r="B1579" s="63"/>
      <c r="C1579" s="82"/>
      <c r="D1579" s="306"/>
      <c r="E1579" s="344"/>
      <c r="F1579" s="394"/>
    </row>
    <row r="1580" spans="2:6">
      <c r="B1580" s="63"/>
      <c r="C1580" s="82"/>
      <c r="D1580" s="306"/>
      <c r="E1580" s="344"/>
      <c r="F1580" s="394"/>
    </row>
    <row r="1581" spans="2:6">
      <c r="B1581" s="63"/>
      <c r="C1581" s="82"/>
      <c r="D1581" s="306"/>
      <c r="E1581" s="344"/>
      <c r="F1581" s="394"/>
    </row>
    <row r="1582" spans="2:6">
      <c r="B1582" s="63"/>
      <c r="C1582" s="82"/>
      <c r="D1582" s="306"/>
      <c r="E1582" s="344"/>
      <c r="F1582" s="394"/>
    </row>
    <row r="1583" spans="2:6">
      <c r="B1583" s="63"/>
      <c r="C1583" s="82"/>
      <c r="D1583" s="306"/>
      <c r="E1583" s="344"/>
      <c r="F1583" s="394"/>
    </row>
    <row r="1584" spans="2:6">
      <c r="B1584" s="63"/>
      <c r="C1584" s="82"/>
      <c r="D1584" s="306"/>
      <c r="E1584" s="344"/>
      <c r="F1584" s="394"/>
    </row>
    <row r="1585" spans="2:6">
      <c r="B1585" s="63"/>
      <c r="C1585" s="82"/>
      <c r="D1585" s="306"/>
      <c r="E1585" s="344"/>
      <c r="F1585" s="394"/>
    </row>
    <row r="1586" spans="2:6">
      <c r="B1586" s="63"/>
      <c r="C1586" s="82"/>
      <c r="D1586" s="306"/>
      <c r="E1586" s="344"/>
      <c r="F1586" s="394"/>
    </row>
    <row r="1587" spans="2:6">
      <c r="B1587" s="63"/>
      <c r="C1587" s="82"/>
      <c r="D1587" s="306"/>
      <c r="E1587" s="344"/>
      <c r="F1587" s="394"/>
    </row>
    <row r="1588" spans="2:6">
      <c r="B1588" s="63"/>
      <c r="C1588" s="82"/>
      <c r="D1588" s="306"/>
      <c r="E1588" s="344"/>
      <c r="F1588" s="394"/>
    </row>
    <row r="1589" spans="2:6">
      <c r="B1589" s="63"/>
      <c r="C1589" s="82"/>
      <c r="D1589" s="306"/>
      <c r="E1589" s="344"/>
      <c r="F1589" s="394"/>
    </row>
    <row r="1590" spans="2:6">
      <c r="B1590" s="63"/>
      <c r="C1590" s="82"/>
      <c r="D1590" s="306"/>
      <c r="E1590" s="344"/>
      <c r="F1590" s="394"/>
    </row>
    <row r="1591" spans="2:6">
      <c r="B1591" s="63"/>
      <c r="C1591" s="82"/>
      <c r="D1591" s="306"/>
      <c r="E1591" s="344"/>
      <c r="F1591" s="394"/>
    </row>
    <row r="1592" spans="2:6">
      <c r="B1592" s="63"/>
      <c r="C1592" s="82"/>
      <c r="D1592" s="306"/>
      <c r="E1592" s="344"/>
      <c r="F1592" s="394"/>
    </row>
    <row r="1593" spans="2:6">
      <c r="B1593" s="63"/>
      <c r="C1593" s="82"/>
      <c r="D1593" s="306"/>
      <c r="E1593" s="344"/>
      <c r="F1593" s="394"/>
    </row>
    <row r="1594" spans="2:6">
      <c r="B1594" s="63"/>
      <c r="C1594" s="82"/>
      <c r="D1594" s="306"/>
      <c r="E1594" s="344"/>
      <c r="F1594" s="394"/>
    </row>
    <row r="1595" spans="2:6">
      <c r="B1595" s="63"/>
      <c r="C1595" s="82"/>
      <c r="D1595" s="306"/>
      <c r="E1595" s="344"/>
      <c r="F1595" s="394"/>
    </row>
    <row r="1596" spans="2:6">
      <c r="B1596" s="63"/>
      <c r="C1596" s="82"/>
      <c r="D1596" s="306"/>
      <c r="E1596" s="344"/>
      <c r="F1596" s="394"/>
    </row>
    <row r="1597" spans="2:6">
      <c r="B1597" s="63"/>
      <c r="C1597" s="82"/>
      <c r="D1597" s="306"/>
      <c r="E1597" s="344"/>
      <c r="F1597" s="394"/>
    </row>
    <row r="1598" spans="2:6">
      <c r="B1598" s="63"/>
      <c r="C1598" s="82"/>
      <c r="D1598" s="306"/>
      <c r="E1598" s="344"/>
      <c r="F1598" s="394"/>
    </row>
    <row r="1599" spans="2:6">
      <c r="B1599" s="63"/>
      <c r="C1599" s="82"/>
      <c r="D1599" s="306"/>
      <c r="E1599" s="344"/>
      <c r="F1599" s="394"/>
    </row>
    <row r="1600" spans="2:6">
      <c r="B1600" s="63"/>
      <c r="C1600" s="82"/>
      <c r="D1600" s="306"/>
      <c r="E1600" s="344"/>
      <c r="F1600" s="394"/>
    </row>
    <row r="1601" spans="2:6">
      <c r="B1601" s="63"/>
      <c r="C1601" s="82"/>
      <c r="D1601" s="306"/>
      <c r="E1601" s="344"/>
      <c r="F1601" s="394"/>
    </row>
    <row r="1602" spans="2:6">
      <c r="B1602" s="63"/>
      <c r="C1602" s="82"/>
      <c r="D1602" s="306"/>
      <c r="E1602" s="344"/>
      <c r="F1602" s="394"/>
    </row>
    <row r="1603" spans="2:6">
      <c r="B1603" s="63"/>
      <c r="C1603" s="82"/>
      <c r="D1603" s="306"/>
      <c r="E1603" s="344"/>
      <c r="F1603" s="394"/>
    </row>
    <row r="1604" spans="2:6">
      <c r="B1604" s="63"/>
      <c r="C1604" s="82"/>
      <c r="D1604" s="306"/>
      <c r="E1604" s="344"/>
      <c r="F1604" s="394"/>
    </row>
    <row r="1605" spans="2:6">
      <c r="B1605" s="63"/>
      <c r="C1605" s="82"/>
      <c r="D1605" s="306"/>
      <c r="E1605" s="344"/>
      <c r="F1605" s="394"/>
    </row>
    <row r="1606" spans="2:6">
      <c r="B1606" s="63"/>
      <c r="C1606" s="82"/>
      <c r="D1606" s="306"/>
      <c r="E1606" s="344"/>
      <c r="F1606" s="394"/>
    </row>
    <row r="1607" spans="2:6">
      <c r="B1607" s="63"/>
      <c r="C1607" s="82"/>
      <c r="D1607" s="306"/>
      <c r="E1607" s="344"/>
      <c r="F1607" s="394"/>
    </row>
    <row r="1608" spans="2:6">
      <c r="B1608" s="63"/>
      <c r="C1608" s="82"/>
      <c r="D1608" s="306"/>
      <c r="E1608" s="344"/>
      <c r="F1608" s="394"/>
    </row>
    <row r="1609" spans="2:6">
      <c r="B1609" s="63"/>
      <c r="C1609" s="82"/>
      <c r="D1609" s="306"/>
      <c r="E1609" s="344"/>
      <c r="F1609" s="394"/>
    </row>
    <row r="1610" spans="2:6">
      <c r="B1610" s="63"/>
      <c r="C1610" s="82"/>
      <c r="D1610" s="306"/>
      <c r="E1610" s="344"/>
      <c r="F1610" s="394"/>
    </row>
    <row r="1611" spans="2:6">
      <c r="B1611" s="63"/>
      <c r="C1611" s="82"/>
      <c r="D1611" s="306"/>
      <c r="E1611" s="344"/>
      <c r="F1611" s="394"/>
    </row>
    <row r="1612" spans="2:6">
      <c r="B1612" s="63"/>
      <c r="C1612" s="82"/>
      <c r="D1612" s="306"/>
      <c r="E1612" s="344"/>
      <c r="F1612" s="394"/>
    </row>
    <row r="1613" spans="2:6">
      <c r="B1613" s="63"/>
      <c r="C1613" s="82"/>
      <c r="D1613" s="306"/>
      <c r="E1613" s="344"/>
      <c r="F1613" s="394"/>
    </row>
    <row r="1614" spans="2:6">
      <c r="B1614" s="63"/>
      <c r="C1614" s="82"/>
      <c r="D1614" s="306"/>
      <c r="E1614" s="344"/>
      <c r="F1614" s="394"/>
    </row>
    <row r="1615" spans="2:6">
      <c r="B1615" s="63"/>
      <c r="C1615" s="82"/>
      <c r="D1615" s="306"/>
      <c r="E1615" s="344"/>
      <c r="F1615" s="394"/>
    </row>
    <row r="1616" spans="2:6">
      <c r="B1616" s="63"/>
      <c r="C1616" s="82"/>
      <c r="D1616" s="306"/>
      <c r="E1616" s="344"/>
      <c r="F1616" s="394"/>
    </row>
    <row r="1617" spans="2:6">
      <c r="B1617" s="63"/>
      <c r="C1617" s="82"/>
      <c r="D1617" s="306"/>
      <c r="E1617" s="344"/>
      <c r="F1617" s="394"/>
    </row>
    <row r="1618" spans="2:6">
      <c r="B1618" s="63"/>
      <c r="C1618" s="82"/>
      <c r="D1618" s="306"/>
      <c r="E1618" s="344"/>
      <c r="F1618" s="394"/>
    </row>
    <row r="1619" spans="2:6">
      <c r="B1619" s="63"/>
      <c r="C1619" s="82"/>
      <c r="D1619" s="306"/>
      <c r="E1619" s="344"/>
      <c r="F1619" s="394"/>
    </row>
    <row r="1620" spans="2:6">
      <c r="B1620" s="63"/>
      <c r="C1620" s="82"/>
      <c r="D1620" s="306"/>
      <c r="E1620" s="344"/>
      <c r="F1620" s="394"/>
    </row>
    <row r="1621" spans="2:6">
      <c r="B1621" s="63"/>
      <c r="C1621" s="82"/>
      <c r="D1621" s="306"/>
      <c r="E1621" s="344"/>
      <c r="F1621" s="394"/>
    </row>
    <row r="1622" spans="2:6">
      <c r="B1622" s="63"/>
      <c r="C1622" s="82"/>
      <c r="D1622" s="306"/>
      <c r="E1622" s="344"/>
      <c r="F1622" s="394"/>
    </row>
    <row r="1623" spans="2:6">
      <c r="B1623" s="63"/>
      <c r="C1623" s="82"/>
      <c r="D1623" s="306"/>
      <c r="E1623" s="344"/>
      <c r="F1623" s="394"/>
    </row>
    <row r="1624" spans="2:6">
      <c r="B1624" s="63"/>
      <c r="C1624" s="82"/>
      <c r="D1624" s="306"/>
      <c r="E1624" s="344"/>
      <c r="F1624" s="394"/>
    </row>
    <row r="1625" spans="2:6">
      <c r="B1625" s="63"/>
      <c r="C1625" s="82"/>
      <c r="D1625" s="306"/>
      <c r="E1625" s="344"/>
      <c r="F1625" s="394"/>
    </row>
    <row r="1626" spans="2:6">
      <c r="B1626" s="63"/>
      <c r="C1626" s="82"/>
      <c r="D1626" s="306"/>
      <c r="E1626" s="344"/>
      <c r="F1626" s="394"/>
    </row>
    <row r="1627" spans="2:6">
      <c r="B1627" s="63"/>
      <c r="C1627" s="82"/>
      <c r="D1627" s="306"/>
      <c r="E1627" s="344"/>
      <c r="F1627" s="394"/>
    </row>
    <row r="1628" spans="2:6">
      <c r="B1628" s="63"/>
      <c r="C1628" s="82"/>
      <c r="D1628" s="306"/>
      <c r="E1628" s="344"/>
      <c r="F1628" s="394"/>
    </row>
    <row r="1629" spans="2:6">
      <c r="B1629" s="63"/>
      <c r="C1629" s="82"/>
      <c r="D1629" s="306"/>
      <c r="E1629" s="344"/>
      <c r="F1629" s="394"/>
    </row>
    <row r="1630" spans="2:6">
      <c r="B1630" s="63"/>
      <c r="C1630" s="82"/>
      <c r="D1630" s="306"/>
      <c r="E1630" s="344"/>
      <c r="F1630" s="394"/>
    </row>
    <row r="1631" spans="2:6">
      <c r="B1631" s="63"/>
      <c r="C1631" s="82"/>
      <c r="D1631" s="306"/>
      <c r="E1631" s="344"/>
      <c r="F1631" s="394"/>
    </row>
    <row r="1632" spans="2:6">
      <c r="B1632" s="63"/>
      <c r="C1632" s="82"/>
      <c r="D1632" s="306"/>
      <c r="E1632" s="344"/>
      <c r="F1632" s="394"/>
    </row>
    <row r="1633" spans="2:6">
      <c r="B1633" s="63"/>
      <c r="C1633" s="82"/>
      <c r="D1633" s="306"/>
      <c r="E1633" s="344"/>
      <c r="F1633" s="394"/>
    </row>
    <row r="1634" spans="2:6">
      <c r="B1634" s="63"/>
      <c r="C1634" s="82"/>
      <c r="D1634" s="306"/>
      <c r="E1634" s="344"/>
      <c r="F1634" s="394"/>
    </row>
    <row r="1635" spans="2:6">
      <c r="B1635" s="63"/>
      <c r="C1635" s="82"/>
      <c r="D1635" s="306"/>
      <c r="E1635" s="344"/>
      <c r="F1635" s="394"/>
    </row>
    <row r="1636" spans="2:6">
      <c r="B1636" s="63"/>
      <c r="C1636" s="82"/>
      <c r="D1636" s="306"/>
      <c r="E1636" s="344"/>
      <c r="F1636" s="394"/>
    </row>
    <row r="1637" spans="2:6">
      <c r="B1637" s="63"/>
      <c r="C1637" s="82"/>
      <c r="D1637" s="306"/>
      <c r="E1637" s="344"/>
      <c r="F1637" s="394"/>
    </row>
    <row r="1638" spans="2:6">
      <c r="B1638" s="63"/>
      <c r="C1638" s="82"/>
      <c r="D1638" s="306"/>
      <c r="E1638" s="344"/>
      <c r="F1638" s="394"/>
    </row>
    <row r="1639" spans="2:6">
      <c r="B1639" s="63"/>
      <c r="C1639" s="82"/>
      <c r="D1639" s="306"/>
      <c r="E1639" s="344"/>
      <c r="F1639" s="394"/>
    </row>
    <row r="1640" spans="2:6">
      <c r="B1640" s="63"/>
      <c r="C1640" s="82"/>
      <c r="D1640" s="306"/>
      <c r="E1640" s="344"/>
      <c r="F1640" s="394"/>
    </row>
    <row r="1641" spans="2:6">
      <c r="B1641" s="63"/>
      <c r="C1641" s="82"/>
      <c r="D1641" s="306"/>
      <c r="E1641" s="344"/>
      <c r="F1641" s="394"/>
    </row>
    <row r="1642" spans="2:6">
      <c r="B1642" s="63"/>
      <c r="C1642" s="82"/>
      <c r="D1642" s="306"/>
      <c r="E1642" s="344"/>
      <c r="F1642" s="394"/>
    </row>
    <row r="1643" spans="2:6">
      <c r="B1643" s="63"/>
      <c r="C1643" s="82"/>
      <c r="D1643" s="306"/>
      <c r="E1643" s="344"/>
      <c r="F1643" s="394"/>
    </row>
    <row r="1644" spans="2:6">
      <c r="B1644" s="63"/>
      <c r="C1644" s="82"/>
      <c r="D1644" s="306"/>
      <c r="E1644" s="344"/>
      <c r="F1644" s="394"/>
    </row>
    <row r="1645" spans="2:6">
      <c r="B1645" s="63"/>
      <c r="C1645" s="82"/>
      <c r="D1645" s="306"/>
      <c r="E1645" s="344"/>
      <c r="F1645" s="394"/>
    </row>
    <row r="1646" spans="2:6">
      <c r="B1646" s="63"/>
      <c r="C1646" s="82"/>
      <c r="D1646" s="306"/>
      <c r="E1646" s="344"/>
      <c r="F1646" s="394"/>
    </row>
    <row r="1647" spans="2:6">
      <c r="B1647" s="63"/>
      <c r="C1647" s="82"/>
      <c r="D1647" s="306"/>
      <c r="E1647" s="344"/>
      <c r="F1647" s="394"/>
    </row>
    <row r="1648" spans="2:6">
      <c r="B1648" s="63"/>
      <c r="C1648" s="82"/>
      <c r="D1648" s="306"/>
      <c r="E1648" s="344"/>
      <c r="F1648" s="394"/>
    </row>
    <row r="1649" spans="2:6">
      <c r="B1649" s="63"/>
      <c r="C1649" s="82"/>
      <c r="D1649" s="306"/>
      <c r="E1649" s="344"/>
      <c r="F1649" s="394"/>
    </row>
    <row r="1650" spans="2:6">
      <c r="B1650" s="63"/>
      <c r="C1650" s="82"/>
      <c r="D1650" s="306"/>
      <c r="E1650" s="344"/>
      <c r="F1650" s="394"/>
    </row>
    <row r="1651" spans="2:6">
      <c r="B1651" s="63"/>
      <c r="C1651" s="82"/>
      <c r="D1651" s="306"/>
      <c r="E1651" s="344"/>
      <c r="F1651" s="394"/>
    </row>
    <row r="1652" spans="2:6">
      <c r="B1652" s="63"/>
      <c r="C1652" s="82"/>
      <c r="D1652" s="306"/>
      <c r="E1652" s="344"/>
      <c r="F1652" s="394"/>
    </row>
    <row r="1653" spans="2:6">
      <c r="B1653" s="63"/>
      <c r="C1653" s="82"/>
      <c r="D1653" s="306"/>
      <c r="E1653" s="344"/>
      <c r="F1653" s="394"/>
    </row>
    <row r="1654" spans="2:6">
      <c r="B1654" s="63"/>
      <c r="C1654" s="82"/>
      <c r="D1654" s="306"/>
      <c r="E1654" s="344"/>
      <c r="F1654" s="394"/>
    </row>
    <row r="1655" spans="2:6">
      <c r="B1655" s="63"/>
      <c r="C1655" s="82"/>
      <c r="D1655" s="306"/>
      <c r="E1655" s="344"/>
      <c r="F1655" s="394"/>
    </row>
    <row r="1656" spans="2:6">
      <c r="B1656" s="63"/>
      <c r="C1656" s="82"/>
      <c r="D1656" s="306"/>
      <c r="E1656" s="344"/>
      <c r="F1656" s="394"/>
    </row>
    <row r="1657" spans="2:6">
      <c r="B1657" s="63"/>
      <c r="C1657" s="82"/>
      <c r="D1657" s="306"/>
      <c r="E1657" s="344"/>
      <c r="F1657" s="394"/>
    </row>
    <row r="1658" spans="2:6">
      <c r="B1658" s="63"/>
      <c r="C1658" s="82"/>
      <c r="D1658" s="306"/>
      <c r="E1658" s="344"/>
      <c r="F1658" s="394"/>
    </row>
    <row r="1659" spans="2:6">
      <c r="B1659" s="63"/>
      <c r="C1659" s="82"/>
      <c r="D1659" s="306"/>
      <c r="E1659" s="344"/>
      <c r="F1659" s="394"/>
    </row>
    <row r="1660" spans="2:6">
      <c r="B1660" s="63"/>
      <c r="C1660" s="82"/>
      <c r="D1660" s="306"/>
      <c r="E1660" s="344"/>
      <c r="F1660" s="394"/>
    </row>
    <row r="1661" spans="2:6">
      <c r="B1661" s="63"/>
      <c r="C1661" s="82"/>
      <c r="D1661" s="306"/>
      <c r="E1661" s="344"/>
      <c r="F1661" s="394"/>
    </row>
    <row r="1662" spans="2:6">
      <c r="B1662" s="63"/>
      <c r="C1662" s="82"/>
      <c r="D1662" s="306"/>
      <c r="E1662" s="344"/>
      <c r="F1662" s="394"/>
    </row>
    <row r="1663" spans="2:6">
      <c r="B1663" s="63"/>
      <c r="C1663" s="82"/>
      <c r="D1663" s="306"/>
      <c r="E1663" s="344"/>
      <c r="F1663" s="394"/>
    </row>
    <row r="1664" spans="2:6">
      <c r="B1664" s="63"/>
      <c r="C1664" s="82"/>
      <c r="D1664" s="306"/>
      <c r="E1664" s="344"/>
      <c r="F1664" s="394"/>
    </row>
    <row r="1665" spans="2:6">
      <c r="B1665" s="63"/>
      <c r="C1665" s="82"/>
      <c r="D1665" s="306"/>
      <c r="E1665" s="344"/>
      <c r="F1665" s="394"/>
    </row>
    <row r="1666" spans="2:6">
      <c r="B1666" s="63"/>
      <c r="C1666" s="82"/>
      <c r="D1666" s="306"/>
      <c r="E1666" s="344"/>
      <c r="F1666" s="394"/>
    </row>
    <row r="1667" spans="2:6">
      <c r="B1667" s="63"/>
      <c r="C1667" s="82"/>
      <c r="D1667" s="306"/>
      <c r="E1667" s="344"/>
      <c r="F1667" s="394"/>
    </row>
    <row r="1668" spans="2:6">
      <c r="B1668" s="63"/>
      <c r="C1668" s="82"/>
      <c r="D1668" s="306"/>
      <c r="E1668" s="344"/>
      <c r="F1668" s="394"/>
    </row>
    <row r="1669" spans="2:6">
      <c r="B1669" s="63"/>
      <c r="C1669" s="82"/>
      <c r="D1669" s="306"/>
      <c r="E1669" s="344"/>
      <c r="F1669" s="394"/>
    </row>
    <row r="1670" spans="2:6">
      <c r="B1670" s="63"/>
      <c r="C1670" s="82"/>
      <c r="D1670" s="306"/>
      <c r="E1670" s="344"/>
      <c r="F1670" s="394"/>
    </row>
    <row r="1671" spans="2:6">
      <c r="B1671" s="63"/>
      <c r="C1671" s="82"/>
      <c r="D1671" s="306"/>
      <c r="E1671" s="344"/>
      <c r="F1671" s="394"/>
    </row>
    <row r="1672" spans="2:6">
      <c r="B1672" s="63"/>
      <c r="C1672" s="82"/>
      <c r="D1672" s="306"/>
      <c r="E1672" s="344"/>
      <c r="F1672" s="394"/>
    </row>
    <row r="1673" spans="2:6">
      <c r="B1673" s="63"/>
      <c r="C1673" s="82"/>
      <c r="D1673" s="306"/>
      <c r="E1673" s="344"/>
      <c r="F1673" s="394"/>
    </row>
    <row r="1674" spans="2:6">
      <c r="B1674" s="63"/>
      <c r="C1674" s="82"/>
      <c r="D1674" s="306"/>
      <c r="E1674" s="344"/>
      <c r="F1674" s="394"/>
    </row>
    <row r="1675" spans="2:6">
      <c r="B1675" s="63"/>
      <c r="C1675" s="82"/>
      <c r="D1675" s="306"/>
      <c r="E1675" s="344"/>
      <c r="F1675" s="394"/>
    </row>
    <row r="1676" spans="2:6">
      <c r="B1676" s="63"/>
      <c r="C1676" s="82"/>
      <c r="D1676" s="306"/>
      <c r="E1676" s="344"/>
      <c r="F1676" s="394"/>
    </row>
    <row r="1677" spans="2:6">
      <c r="B1677" s="63"/>
      <c r="C1677" s="82"/>
      <c r="D1677" s="306"/>
      <c r="E1677" s="344"/>
      <c r="F1677" s="394"/>
    </row>
    <row r="1678" spans="2:6">
      <c r="B1678" s="63"/>
      <c r="C1678" s="82"/>
      <c r="D1678" s="306"/>
      <c r="E1678" s="344"/>
      <c r="F1678" s="394"/>
    </row>
    <row r="1679" spans="2:6">
      <c r="B1679" s="63"/>
      <c r="C1679" s="82"/>
      <c r="D1679" s="306"/>
      <c r="E1679" s="344"/>
      <c r="F1679" s="394"/>
    </row>
    <row r="1680" spans="2:6">
      <c r="B1680" s="63"/>
      <c r="C1680" s="82"/>
      <c r="D1680" s="306"/>
      <c r="E1680" s="344"/>
      <c r="F1680" s="394"/>
    </row>
    <row r="1681" spans="2:6">
      <c r="B1681" s="63"/>
      <c r="C1681" s="82"/>
      <c r="D1681" s="306"/>
      <c r="E1681" s="344"/>
      <c r="F1681" s="394"/>
    </row>
    <row r="1682" spans="2:6">
      <c r="B1682" s="63"/>
      <c r="C1682" s="82"/>
      <c r="D1682" s="306"/>
      <c r="E1682" s="344"/>
      <c r="F1682" s="394"/>
    </row>
    <row r="1683" spans="2:6">
      <c r="B1683" s="63"/>
      <c r="C1683" s="82"/>
      <c r="D1683" s="306"/>
      <c r="E1683" s="344"/>
      <c r="F1683" s="394"/>
    </row>
    <row r="1684" spans="2:6">
      <c r="B1684" s="63"/>
      <c r="C1684" s="82"/>
      <c r="D1684" s="306"/>
      <c r="E1684" s="344"/>
      <c r="F1684" s="394"/>
    </row>
    <row r="1685" spans="2:6">
      <c r="B1685" s="63"/>
      <c r="C1685" s="82"/>
      <c r="D1685" s="306"/>
      <c r="E1685" s="344"/>
      <c r="F1685" s="394"/>
    </row>
    <row r="1686" spans="2:6">
      <c r="B1686" s="63"/>
      <c r="C1686" s="82"/>
      <c r="D1686" s="306"/>
      <c r="E1686" s="344"/>
      <c r="F1686" s="394"/>
    </row>
    <row r="1687" spans="2:6">
      <c r="B1687" s="63"/>
      <c r="C1687" s="82"/>
      <c r="D1687" s="306"/>
      <c r="E1687" s="344"/>
      <c r="F1687" s="394"/>
    </row>
    <row r="1688" spans="2:6">
      <c r="B1688" s="63"/>
      <c r="C1688" s="82"/>
      <c r="D1688" s="306"/>
      <c r="E1688" s="344"/>
      <c r="F1688" s="394"/>
    </row>
    <row r="1689" spans="2:6">
      <c r="B1689" s="63"/>
      <c r="C1689" s="82"/>
      <c r="D1689" s="306"/>
      <c r="E1689" s="344"/>
      <c r="F1689" s="394"/>
    </row>
    <row r="1690" spans="2:6">
      <c r="B1690" s="63"/>
      <c r="C1690" s="82"/>
      <c r="D1690" s="306"/>
      <c r="E1690" s="344"/>
      <c r="F1690" s="394"/>
    </row>
    <row r="1691" spans="2:6">
      <c r="B1691" s="63"/>
      <c r="C1691" s="82"/>
      <c r="D1691" s="306"/>
      <c r="E1691" s="344"/>
      <c r="F1691" s="394"/>
    </row>
    <row r="1692" spans="2:6">
      <c r="B1692" s="63"/>
      <c r="C1692" s="82"/>
      <c r="D1692" s="306"/>
      <c r="E1692" s="344"/>
      <c r="F1692" s="394"/>
    </row>
    <row r="1693" spans="2:6">
      <c r="B1693" s="63"/>
      <c r="C1693" s="82"/>
      <c r="D1693" s="306"/>
      <c r="E1693" s="344"/>
      <c r="F1693" s="394"/>
    </row>
    <row r="1694" spans="2:6">
      <c r="B1694" s="63"/>
      <c r="C1694" s="82"/>
      <c r="D1694" s="306"/>
      <c r="E1694" s="344"/>
      <c r="F1694" s="394"/>
    </row>
    <row r="1695" spans="2:6">
      <c r="B1695" s="63"/>
      <c r="C1695" s="82"/>
      <c r="D1695" s="306"/>
      <c r="E1695" s="344"/>
      <c r="F1695" s="394"/>
    </row>
    <row r="1696" spans="2:6">
      <c r="B1696" s="63"/>
      <c r="C1696" s="82"/>
      <c r="D1696" s="306"/>
      <c r="E1696" s="344"/>
      <c r="F1696" s="394"/>
    </row>
    <row r="1697" spans="2:6">
      <c r="B1697" s="63"/>
      <c r="C1697" s="82"/>
      <c r="D1697" s="306"/>
      <c r="E1697" s="344"/>
      <c r="F1697" s="394"/>
    </row>
    <row r="1698" spans="2:6">
      <c r="B1698" s="63"/>
      <c r="C1698" s="82"/>
      <c r="D1698" s="306"/>
      <c r="E1698" s="344"/>
      <c r="F1698" s="394"/>
    </row>
    <row r="1699" spans="2:6">
      <c r="B1699" s="63"/>
      <c r="C1699" s="82"/>
      <c r="D1699" s="306"/>
      <c r="E1699" s="344"/>
      <c r="F1699" s="394"/>
    </row>
    <row r="1700" spans="2:6">
      <c r="B1700" s="63"/>
      <c r="C1700" s="82"/>
      <c r="D1700" s="306"/>
      <c r="E1700" s="344"/>
      <c r="F1700" s="394"/>
    </row>
    <row r="1701" spans="2:6">
      <c r="B1701" s="63"/>
      <c r="C1701" s="82"/>
      <c r="D1701" s="306"/>
      <c r="E1701" s="344"/>
      <c r="F1701" s="394"/>
    </row>
    <row r="1702" spans="2:6">
      <c r="B1702" s="63"/>
      <c r="C1702" s="82"/>
      <c r="D1702" s="306"/>
      <c r="E1702" s="344"/>
      <c r="F1702" s="394"/>
    </row>
    <row r="1703" spans="2:6">
      <c r="B1703" s="63"/>
      <c r="C1703" s="82"/>
      <c r="D1703" s="306"/>
      <c r="E1703" s="344"/>
      <c r="F1703" s="394"/>
    </row>
    <row r="1704" spans="2:6">
      <c r="B1704" s="63"/>
      <c r="C1704" s="82"/>
      <c r="D1704" s="306"/>
      <c r="E1704" s="344"/>
      <c r="F1704" s="394"/>
    </row>
    <row r="1705" spans="2:6">
      <c r="B1705" s="63"/>
      <c r="C1705" s="82"/>
      <c r="D1705" s="306"/>
      <c r="E1705" s="344"/>
      <c r="F1705" s="394"/>
    </row>
    <row r="1706" spans="2:6">
      <c r="B1706" s="63"/>
      <c r="C1706" s="82"/>
      <c r="D1706" s="306"/>
      <c r="E1706" s="344"/>
      <c r="F1706" s="394"/>
    </row>
    <row r="1707" spans="2:6">
      <c r="B1707" s="63"/>
      <c r="C1707" s="82"/>
      <c r="D1707" s="306"/>
      <c r="E1707" s="344"/>
      <c r="F1707" s="394"/>
    </row>
    <row r="1708" spans="2:6">
      <c r="B1708" s="63"/>
      <c r="C1708" s="82"/>
      <c r="D1708" s="306"/>
      <c r="E1708" s="344"/>
      <c r="F1708" s="394"/>
    </row>
    <row r="1709" spans="2:6">
      <c r="B1709" s="63"/>
      <c r="C1709" s="82"/>
      <c r="D1709" s="306"/>
      <c r="E1709" s="344"/>
      <c r="F1709" s="394"/>
    </row>
    <row r="1710" spans="2:6">
      <c r="B1710" s="63"/>
      <c r="C1710" s="82"/>
      <c r="D1710" s="306"/>
      <c r="E1710" s="344"/>
      <c r="F1710" s="394"/>
    </row>
    <row r="1711" spans="2:6">
      <c r="B1711" s="63"/>
      <c r="C1711" s="82"/>
      <c r="D1711" s="306"/>
      <c r="E1711" s="344"/>
      <c r="F1711" s="394"/>
    </row>
    <row r="1712" spans="2:6">
      <c r="B1712" s="63"/>
      <c r="C1712" s="82"/>
      <c r="D1712" s="306"/>
      <c r="E1712" s="344"/>
      <c r="F1712" s="394"/>
    </row>
    <row r="1713" spans="2:6">
      <c r="B1713" s="63"/>
      <c r="C1713" s="82"/>
      <c r="D1713" s="306"/>
      <c r="E1713" s="344"/>
      <c r="F1713" s="394"/>
    </row>
    <row r="1714" spans="2:6">
      <c r="B1714" s="63"/>
      <c r="C1714" s="82"/>
      <c r="D1714" s="306"/>
      <c r="E1714" s="344"/>
      <c r="F1714" s="394"/>
    </row>
    <row r="1715" spans="2:6">
      <c r="B1715" s="63"/>
      <c r="C1715" s="82"/>
      <c r="D1715" s="306"/>
      <c r="E1715" s="344"/>
      <c r="F1715" s="394"/>
    </row>
    <row r="1716" spans="2:6">
      <c r="B1716" s="63"/>
      <c r="C1716" s="82"/>
      <c r="D1716" s="306"/>
      <c r="E1716" s="344"/>
      <c r="F1716" s="394"/>
    </row>
    <row r="1717" spans="2:6">
      <c r="B1717" s="63"/>
      <c r="C1717" s="82"/>
      <c r="D1717" s="306"/>
      <c r="E1717" s="344"/>
      <c r="F1717" s="394"/>
    </row>
    <row r="1718" spans="2:6">
      <c r="B1718" s="63"/>
      <c r="C1718" s="82"/>
      <c r="D1718" s="306"/>
      <c r="E1718" s="344"/>
      <c r="F1718" s="394"/>
    </row>
    <row r="1719" spans="2:6">
      <c r="B1719" s="63"/>
      <c r="C1719" s="82"/>
      <c r="D1719" s="306"/>
      <c r="E1719" s="344"/>
      <c r="F1719" s="394"/>
    </row>
    <row r="1720" spans="2:6">
      <c r="B1720" s="63"/>
      <c r="C1720" s="82"/>
      <c r="D1720" s="306"/>
      <c r="E1720" s="344"/>
      <c r="F1720" s="394"/>
    </row>
    <row r="1721" spans="2:6">
      <c r="B1721" s="63"/>
      <c r="C1721" s="82"/>
      <c r="D1721" s="306"/>
      <c r="E1721" s="344"/>
      <c r="F1721" s="394"/>
    </row>
    <row r="1722" spans="2:6">
      <c r="B1722" s="63"/>
      <c r="C1722" s="82"/>
      <c r="D1722" s="306"/>
      <c r="E1722" s="344"/>
      <c r="F1722" s="394"/>
    </row>
    <row r="1723" spans="2:6">
      <c r="B1723" s="63"/>
      <c r="C1723" s="82"/>
      <c r="D1723" s="306"/>
      <c r="E1723" s="344"/>
      <c r="F1723" s="394"/>
    </row>
    <row r="1724" spans="2:6">
      <c r="B1724" s="63"/>
      <c r="C1724" s="82"/>
      <c r="D1724" s="306"/>
      <c r="E1724" s="344"/>
      <c r="F1724" s="394"/>
    </row>
    <row r="1725" spans="2:6">
      <c r="B1725" s="63"/>
      <c r="C1725" s="82"/>
      <c r="D1725" s="306"/>
      <c r="E1725" s="344"/>
      <c r="F1725" s="394"/>
    </row>
    <row r="1726" spans="2:6">
      <c r="B1726" s="63"/>
      <c r="C1726" s="82"/>
      <c r="D1726" s="306"/>
      <c r="E1726" s="344"/>
      <c r="F1726" s="394"/>
    </row>
    <row r="1727" spans="2:6">
      <c r="B1727" s="63"/>
      <c r="C1727" s="82"/>
      <c r="D1727" s="306"/>
      <c r="E1727" s="344"/>
      <c r="F1727" s="394"/>
    </row>
    <row r="1728" spans="2:6">
      <c r="B1728" s="63"/>
      <c r="C1728" s="82"/>
      <c r="D1728" s="306"/>
      <c r="E1728" s="344"/>
      <c r="F1728" s="394"/>
    </row>
    <row r="1729" spans="2:6">
      <c r="B1729" s="63"/>
      <c r="C1729" s="82"/>
      <c r="D1729" s="306"/>
      <c r="E1729" s="344"/>
      <c r="F1729" s="394"/>
    </row>
    <row r="1730" spans="2:6">
      <c r="B1730" s="63"/>
      <c r="C1730" s="82"/>
      <c r="D1730" s="306"/>
      <c r="E1730" s="344"/>
      <c r="F1730" s="394"/>
    </row>
    <row r="1731" spans="2:6">
      <c r="B1731" s="63"/>
      <c r="C1731" s="82"/>
      <c r="D1731" s="306"/>
      <c r="E1731" s="344"/>
      <c r="F1731" s="394"/>
    </row>
    <row r="1732" spans="2:6">
      <c r="B1732" s="63"/>
      <c r="C1732" s="82"/>
      <c r="D1732" s="306"/>
      <c r="E1732" s="344"/>
      <c r="F1732" s="394"/>
    </row>
    <row r="1733" spans="2:6">
      <c r="B1733" s="63"/>
      <c r="C1733" s="82"/>
      <c r="D1733" s="306"/>
      <c r="E1733" s="344"/>
      <c r="F1733" s="394"/>
    </row>
    <row r="1734" spans="2:6">
      <c r="B1734" s="63"/>
      <c r="C1734" s="82"/>
      <c r="D1734" s="306"/>
      <c r="E1734" s="344"/>
      <c r="F1734" s="394"/>
    </row>
    <row r="1735" spans="2:6">
      <c r="B1735" s="63"/>
      <c r="C1735" s="82"/>
      <c r="D1735" s="306"/>
      <c r="E1735" s="344"/>
      <c r="F1735" s="394"/>
    </row>
    <row r="1736" spans="2:6">
      <c r="B1736" s="63"/>
      <c r="C1736" s="82"/>
      <c r="D1736" s="306"/>
      <c r="E1736" s="344"/>
      <c r="F1736" s="394"/>
    </row>
    <row r="1737" spans="2:6">
      <c r="B1737" s="63"/>
      <c r="C1737" s="82"/>
      <c r="D1737" s="306"/>
      <c r="E1737" s="344"/>
      <c r="F1737" s="394"/>
    </row>
    <row r="1738" spans="2:6">
      <c r="B1738" s="63"/>
      <c r="C1738" s="82"/>
      <c r="D1738" s="306"/>
      <c r="E1738" s="344"/>
      <c r="F1738" s="394"/>
    </row>
    <row r="1739" spans="2:6">
      <c r="B1739" s="63"/>
      <c r="C1739" s="82"/>
      <c r="D1739" s="306"/>
      <c r="E1739" s="344"/>
      <c r="F1739" s="394"/>
    </row>
    <row r="1740" spans="2:6">
      <c r="B1740" s="63"/>
      <c r="C1740" s="82"/>
      <c r="D1740" s="306"/>
      <c r="E1740" s="344"/>
      <c r="F1740" s="394"/>
    </row>
    <row r="1741" spans="2:6">
      <c r="B1741" s="63"/>
      <c r="C1741" s="82"/>
      <c r="D1741" s="306"/>
      <c r="E1741" s="344"/>
      <c r="F1741" s="394"/>
    </row>
    <row r="1742" spans="2:6">
      <c r="B1742" s="63"/>
      <c r="C1742" s="82"/>
      <c r="D1742" s="306"/>
      <c r="E1742" s="344"/>
      <c r="F1742" s="394"/>
    </row>
    <row r="1743" spans="2:6">
      <c r="B1743" s="63"/>
      <c r="C1743" s="82"/>
      <c r="D1743" s="306"/>
      <c r="E1743" s="344"/>
      <c r="F1743" s="394"/>
    </row>
    <row r="1744" spans="2:6">
      <c r="B1744" s="63"/>
      <c r="C1744" s="82"/>
      <c r="D1744" s="306"/>
      <c r="E1744" s="344"/>
      <c r="F1744" s="394"/>
    </row>
    <row r="1745" spans="2:6">
      <c r="B1745" s="63"/>
      <c r="C1745" s="82"/>
      <c r="D1745" s="306"/>
      <c r="E1745" s="344"/>
      <c r="F1745" s="394"/>
    </row>
    <row r="1746" spans="2:6">
      <c r="B1746" s="63"/>
      <c r="C1746" s="82"/>
      <c r="D1746" s="306"/>
      <c r="E1746" s="344"/>
      <c r="F1746" s="394"/>
    </row>
    <row r="1747" spans="2:6">
      <c r="B1747" s="63"/>
      <c r="C1747" s="82"/>
      <c r="D1747" s="306"/>
      <c r="E1747" s="344"/>
      <c r="F1747" s="394"/>
    </row>
    <row r="1748" spans="2:6">
      <c r="B1748" s="63"/>
      <c r="C1748" s="82"/>
      <c r="D1748" s="306"/>
      <c r="E1748" s="344"/>
      <c r="F1748" s="394"/>
    </row>
    <row r="1749" spans="2:6">
      <c r="B1749" s="63"/>
      <c r="C1749" s="82"/>
      <c r="D1749" s="306"/>
      <c r="E1749" s="344"/>
      <c r="F1749" s="394"/>
    </row>
    <row r="1750" spans="2:6">
      <c r="B1750" s="63"/>
      <c r="C1750" s="82"/>
      <c r="D1750" s="306"/>
      <c r="E1750" s="344"/>
      <c r="F1750" s="394"/>
    </row>
    <row r="1751" spans="2:6">
      <c r="B1751" s="63"/>
      <c r="C1751" s="82"/>
      <c r="D1751" s="306"/>
      <c r="E1751" s="344"/>
      <c r="F1751" s="394"/>
    </row>
    <row r="1752" spans="2:6">
      <c r="B1752" s="63"/>
      <c r="C1752" s="82"/>
      <c r="D1752" s="306"/>
      <c r="E1752" s="344"/>
      <c r="F1752" s="394"/>
    </row>
    <row r="1753" spans="2:6">
      <c r="B1753" s="63"/>
      <c r="C1753" s="82"/>
      <c r="D1753" s="306"/>
      <c r="E1753" s="344"/>
      <c r="F1753" s="394"/>
    </row>
    <row r="1754" spans="2:6">
      <c r="B1754" s="63"/>
      <c r="C1754" s="82"/>
      <c r="D1754" s="306"/>
      <c r="E1754" s="344"/>
      <c r="F1754" s="394"/>
    </row>
    <row r="1755" spans="2:6">
      <c r="B1755" s="63"/>
      <c r="C1755" s="82"/>
      <c r="D1755" s="306"/>
      <c r="E1755" s="344"/>
      <c r="F1755" s="394"/>
    </row>
    <row r="1756" spans="2:6">
      <c r="B1756" s="63"/>
      <c r="C1756" s="82"/>
      <c r="D1756" s="306"/>
      <c r="E1756" s="344"/>
      <c r="F1756" s="394"/>
    </row>
    <row r="1757" spans="2:6">
      <c r="B1757" s="63"/>
      <c r="C1757" s="82"/>
      <c r="D1757" s="306"/>
      <c r="E1757" s="344"/>
      <c r="F1757" s="394"/>
    </row>
    <row r="1758" spans="2:6">
      <c r="B1758" s="63"/>
      <c r="C1758" s="82"/>
      <c r="D1758" s="306"/>
      <c r="E1758" s="344"/>
      <c r="F1758" s="394"/>
    </row>
    <row r="1759" spans="2:6">
      <c r="B1759" s="63"/>
      <c r="C1759" s="82"/>
      <c r="D1759" s="306"/>
      <c r="E1759" s="344"/>
      <c r="F1759" s="394"/>
    </row>
    <row r="1760" spans="2:6">
      <c r="B1760" s="63"/>
      <c r="C1760" s="82"/>
      <c r="D1760" s="306"/>
      <c r="E1760" s="344"/>
      <c r="F1760" s="394"/>
    </row>
    <row r="1761" spans="2:6">
      <c r="B1761" s="63"/>
      <c r="C1761" s="82"/>
      <c r="D1761" s="306"/>
      <c r="E1761" s="344"/>
      <c r="F1761" s="394"/>
    </row>
    <row r="1762" spans="2:6">
      <c r="B1762" s="63"/>
      <c r="C1762" s="82"/>
      <c r="D1762" s="306"/>
      <c r="E1762" s="344"/>
      <c r="F1762" s="394"/>
    </row>
    <row r="1763" spans="2:6">
      <c r="B1763" s="63"/>
      <c r="C1763" s="82"/>
      <c r="D1763" s="306"/>
      <c r="E1763" s="344"/>
      <c r="F1763" s="394"/>
    </row>
    <row r="1764" spans="2:6">
      <c r="B1764" s="63"/>
      <c r="C1764" s="82"/>
      <c r="D1764" s="306"/>
      <c r="E1764" s="344"/>
      <c r="F1764" s="394"/>
    </row>
    <row r="1765" spans="2:6">
      <c r="B1765" s="63"/>
      <c r="C1765" s="82"/>
      <c r="D1765" s="306"/>
      <c r="E1765" s="344"/>
      <c r="F1765" s="394"/>
    </row>
    <row r="1766" spans="2:6">
      <c r="B1766" s="63"/>
      <c r="C1766" s="82"/>
      <c r="D1766" s="306"/>
      <c r="E1766" s="344"/>
      <c r="F1766" s="394"/>
    </row>
    <row r="1767" spans="2:6">
      <c r="B1767" s="63"/>
      <c r="C1767" s="82"/>
      <c r="D1767" s="306"/>
      <c r="E1767" s="344"/>
      <c r="F1767" s="394"/>
    </row>
    <row r="1768" spans="2:6">
      <c r="B1768" s="63"/>
      <c r="C1768" s="82"/>
      <c r="D1768" s="306"/>
      <c r="E1768" s="344"/>
      <c r="F1768" s="394"/>
    </row>
    <row r="1769" spans="2:6">
      <c r="B1769" s="63"/>
      <c r="C1769" s="82"/>
      <c r="D1769" s="306"/>
      <c r="E1769" s="344"/>
      <c r="F1769" s="394"/>
    </row>
    <row r="1770" spans="2:6">
      <c r="B1770" s="63"/>
      <c r="C1770" s="82"/>
      <c r="D1770" s="306"/>
      <c r="E1770" s="344"/>
      <c r="F1770" s="394"/>
    </row>
    <row r="1771" spans="2:6">
      <c r="B1771" s="63"/>
      <c r="C1771" s="82"/>
      <c r="D1771" s="306"/>
      <c r="E1771" s="344"/>
      <c r="F1771" s="394"/>
    </row>
    <row r="1772" spans="2:6">
      <c r="B1772" s="63"/>
      <c r="C1772" s="82"/>
      <c r="D1772" s="306"/>
      <c r="E1772" s="344"/>
      <c r="F1772" s="394"/>
    </row>
    <row r="1773" spans="2:6">
      <c r="B1773" s="63"/>
      <c r="C1773" s="82"/>
      <c r="D1773" s="306"/>
      <c r="E1773" s="344"/>
      <c r="F1773" s="394"/>
    </row>
    <row r="1774" spans="2:6">
      <c r="B1774" s="63"/>
      <c r="C1774" s="82"/>
      <c r="D1774" s="306"/>
      <c r="E1774" s="344"/>
      <c r="F1774" s="394"/>
    </row>
    <row r="1775" spans="2:6">
      <c r="B1775" s="63"/>
      <c r="C1775" s="82"/>
      <c r="D1775" s="306"/>
      <c r="E1775" s="344"/>
      <c r="F1775" s="394"/>
    </row>
    <row r="1776" spans="2:6">
      <c r="B1776" s="63"/>
      <c r="C1776" s="82"/>
      <c r="D1776" s="306"/>
      <c r="E1776" s="344"/>
      <c r="F1776" s="394"/>
    </row>
    <row r="1777" spans="2:6">
      <c r="B1777" s="63"/>
      <c r="C1777" s="82"/>
      <c r="D1777" s="306"/>
      <c r="E1777" s="344"/>
      <c r="F1777" s="394"/>
    </row>
    <row r="1778" spans="2:6">
      <c r="B1778" s="63"/>
      <c r="C1778" s="82"/>
      <c r="D1778" s="306"/>
      <c r="E1778" s="344"/>
      <c r="F1778" s="394"/>
    </row>
    <row r="1779" spans="2:6">
      <c r="B1779" s="63"/>
      <c r="C1779" s="82"/>
      <c r="D1779" s="306"/>
      <c r="E1779" s="344"/>
      <c r="F1779" s="394"/>
    </row>
    <row r="1780" spans="2:6">
      <c r="B1780" s="63"/>
      <c r="C1780" s="82"/>
      <c r="D1780" s="306"/>
      <c r="E1780" s="344"/>
      <c r="F1780" s="394"/>
    </row>
    <row r="1781" spans="2:6">
      <c r="B1781" s="63"/>
      <c r="C1781" s="82"/>
      <c r="D1781" s="306"/>
      <c r="E1781" s="344"/>
      <c r="F1781" s="394"/>
    </row>
    <row r="1782" spans="2:6">
      <c r="B1782" s="63"/>
      <c r="C1782" s="82"/>
      <c r="D1782" s="306"/>
      <c r="E1782" s="344"/>
      <c r="F1782" s="394"/>
    </row>
    <row r="1783" spans="2:6">
      <c r="B1783" s="63"/>
      <c r="C1783" s="82"/>
      <c r="D1783" s="306"/>
      <c r="E1783" s="344"/>
      <c r="F1783" s="394"/>
    </row>
    <row r="1784" spans="2:6">
      <c r="B1784" s="63"/>
      <c r="C1784" s="82"/>
      <c r="D1784" s="306"/>
      <c r="E1784" s="344"/>
      <c r="F1784" s="394"/>
    </row>
    <row r="1785" spans="2:6">
      <c r="B1785" s="63"/>
      <c r="C1785" s="82"/>
      <c r="D1785" s="306"/>
      <c r="E1785" s="344"/>
      <c r="F1785" s="394"/>
    </row>
    <row r="1786" spans="2:6">
      <c r="B1786" s="63"/>
      <c r="C1786" s="82"/>
      <c r="D1786" s="306"/>
      <c r="E1786" s="344"/>
      <c r="F1786" s="394"/>
    </row>
    <row r="1787" spans="2:6">
      <c r="B1787" s="63"/>
      <c r="C1787" s="82"/>
      <c r="D1787" s="306"/>
      <c r="E1787" s="344"/>
      <c r="F1787" s="394"/>
    </row>
    <row r="1788" spans="2:6">
      <c r="B1788" s="63"/>
      <c r="C1788" s="82"/>
      <c r="D1788" s="306"/>
      <c r="E1788" s="344"/>
      <c r="F1788" s="394"/>
    </row>
    <row r="1789" spans="2:6">
      <c r="B1789" s="63"/>
      <c r="C1789" s="82"/>
      <c r="D1789" s="306"/>
      <c r="E1789" s="344"/>
      <c r="F1789" s="394"/>
    </row>
    <row r="1790" spans="2:6">
      <c r="B1790" s="63"/>
      <c r="C1790" s="82"/>
      <c r="D1790" s="306"/>
      <c r="E1790" s="344"/>
      <c r="F1790" s="394"/>
    </row>
    <row r="1791" spans="2:6">
      <c r="B1791" s="63"/>
      <c r="C1791" s="82"/>
      <c r="D1791" s="306"/>
      <c r="E1791" s="344"/>
      <c r="F1791" s="394"/>
    </row>
    <row r="1792" spans="2:6">
      <c r="B1792" s="63"/>
      <c r="C1792" s="82"/>
      <c r="D1792" s="306"/>
      <c r="E1792" s="344"/>
      <c r="F1792" s="394"/>
    </row>
    <row r="1793" spans="2:6">
      <c r="B1793" s="63"/>
      <c r="C1793" s="82"/>
      <c r="D1793" s="306"/>
      <c r="E1793" s="344"/>
      <c r="F1793" s="394"/>
    </row>
    <row r="1794" spans="2:6">
      <c r="B1794" s="63"/>
      <c r="C1794" s="82"/>
      <c r="D1794" s="306"/>
      <c r="E1794" s="344"/>
      <c r="F1794" s="394"/>
    </row>
    <row r="1795" spans="2:6">
      <c r="B1795" s="63"/>
      <c r="C1795" s="82"/>
      <c r="D1795" s="306"/>
      <c r="E1795" s="344"/>
      <c r="F1795" s="394"/>
    </row>
    <row r="1796" spans="2:6">
      <c r="B1796" s="63"/>
      <c r="C1796" s="82"/>
      <c r="D1796" s="306"/>
      <c r="E1796" s="344"/>
      <c r="F1796" s="394"/>
    </row>
    <row r="1797" spans="2:6">
      <c r="B1797" s="63"/>
      <c r="C1797" s="82"/>
      <c r="D1797" s="306"/>
      <c r="E1797" s="344"/>
      <c r="F1797" s="394"/>
    </row>
    <row r="1798" spans="2:6">
      <c r="B1798" s="63"/>
      <c r="C1798" s="82"/>
      <c r="D1798" s="306"/>
      <c r="E1798" s="344"/>
      <c r="F1798" s="394"/>
    </row>
    <row r="1799" spans="2:6">
      <c r="B1799" s="63"/>
      <c r="C1799" s="82"/>
      <c r="D1799" s="306"/>
      <c r="E1799" s="344"/>
      <c r="F1799" s="394"/>
    </row>
    <row r="1800" spans="2:6">
      <c r="B1800" s="63"/>
      <c r="C1800" s="82"/>
      <c r="D1800" s="306"/>
      <c r="E1800" s="344"/>
      <c r="F1800" s="394"/>
    </row>
    <row r="1801" spans="2:6">
      <c r="B1801" s="63"/>
      <c r="C1801" s="82"/>
      <c r="D1801" s="306"/>
      <c r="E1801" s="344"/>
      <c r="F1801" s="394"/>
    </row>
    <row r="1802" spans="2:6">
      <c r="B1802" s="63"/>
      <c r="C1802" s="82"/>
      <c r="D1802" s="306"/>
      <c r="E1802" s="344"/>
      <c r="F1802" s="394"/>
    </row>
    <row r="1803" spans="2:6">
      <c r="B1803" s="63"/>
      <c r="C1803" s="82"/>
      <c r="D1803" s="306"/>
      <c r="E1803" s="344"/>
      <c r="F1803" s="394"/>
    </row>
    <row r="1804" spans="2:6">
      <c r="B1804" s="63"/>
      <c r="C1804" s="82"/>
      <c r="D1804" s="306"/>
      <c r="E1804" s="344"/>
      <c r="F1804" s="394"/>
    </row>
    <row r="1805" spans="2:6">
      <c r="B1805" s="63"/>
      <c r="C1805" s="82"/>
      <c r="D1805" s="306"/>
      <c r="E1805" s="344"/>
      <c r="F1805" s="394"/>
    </row>
    <row r="1806" spans="2:6">
      <c r="B1806" s="63"/>
      <c r="C1806" s="82"/>
      <c r="D1806" s="306"/>
      <c r="E1806" s="344"/>
      <c r="F1806" s="394"/>
    </row>
    <row r="1807" spans="2:6">
      <c r="B1807" s="63"/>
      <c r="C1807" s="82"/>
      <c r="D1807" s="306"/>
      <c r="E1807" s="344"/>
      <c r="F1807" s="394"/>
    </row>
    <row r="1808" spans="2:6">
      <c r="B1808" s="63"/>
      <c r="C1808" s="82"/>
      <c r="D1808" s="306"/>
      <c r="E1808" s="344"/>
      <c r="F1808" s="394"/>
    </row>
    <row r="1809" spans="2:6">
      <c r="B1809" s="63"/>
      <c r="C1809" s="82"/>
      <c r="D1809" s="306"/>
      <c r="E1809" s="344"/>
      <c r="F1809" s="394"/>
    </row>
    <row r="1810" spans="2:6">
      <c r="B1810" s="63"/>
      <c r="C1810" s="82"/>
      <c r="D1810" s="306"/>
      <c r="E1810" s="344"/>
      <c r="F1810" s="394"/>
    </row>
    <row r="1811" spans="2:6">
      <c r="B1811" s="63"/>
      <c r="C1811" s="82"/>
      <c r="D1811" s="306"/>
      <c r="E1811" s="344"/>
      <c r="F1811" s="394"/>
    </row>
    <row r="1812" spans="2:6">
      <c r="B1812" s="63"/>
      <c r="C1812" s="82"/>
      <c r="D1812" s="306"/>
      <c r="E1812" s="344"/>
      <c r="F1812" s="394"/>
    </row>
    <row r="1813" spans="2:6">
      <c r="B1813" s="63"/>
      <c r="C1813" s="82"/>
      <c r="D1813" s="306"/>
      <c r="E1813" s="344"/>
      <c r="F1813" s="394"/>
    </row>
    <row r="1814" spans="2:6">
      <c r="B1814" s="63"/>
      <c r="C1814" s="82"/>
      <c r="D1814" s="306"/>
      <c r="E1814" s="344"/>
      <c r="F1814" s="394"/>
    </row>
    <row r="1815" spans="2:6">
      <c r="B1815" s="63"/>
      <c r="C1815" s="82"/>
      <c r="D1815" s="306"/>
      <c r="E1815" s="344"/>
      <c r="F1815" s="394"/>
    </row>
    <row r="1816" spans="2:6">
      <c r="B1816" s="63"/>
      <c r="C1816" s="82"/>
      <c r="D1816" s="306"/>
      <c r="E1816" s="344"/>
      <c r="F1816" s="394"/>
    </row>
    <row r="1817" spans="2:6">
      <c r="B1817" s="63"/>
      <c r="C1817" s="82"/>
      <c r="D1817" s="306"/>
      <c r="E1817" s="344"/>
      <c r="F1817" s="394"/>
    </row>
    <row r="1818" spans="2:6">
      <c r="B1818" s="63"/>
      <c r="C1818" s="82"/>
      <c r="D1818" s="306"/>
      <c r="E1818" s="344"/>
      <c r="F1818" s="394"/>
    </row>
    <row r="1819" spans="2:6">
      <c r="B1819" s="63"/>
      <c r="C1819" s="82"/>
      <c r="D1819" s="306"/>
      <c r="E1819" s="344"/>
      <c r="F1819" s="394"/>
    </row>
    <row r="1820" spans="2:6">
      <c r="B1820" s="63"/>
      <c r="C1820" s="82"/>
      <c r="D1820" s="306"/>
      <c r="E1820" s="344"/>
      <c r="F1820" s="394"/>
    </row>
    <row r="1821" spans="2:6">
      <c r="B1821" s="63"/>
      <c r="C1821" s="82"/>
      <c r="D1821" s="306"/>
      <c r="E1821" s="344"/>
      <c r="F1821" s="394"/>
    </row>
    <row r="1822" spans="2:6">
      <c r="B1822" s="63"/>
      <c r="C1822" s="82"/>
      <c r="D1822" s="306"/>
      <c r="E1822" s="344"/>
      <c r="F1822" s="394"/>
    </row>
    <row r="1823" spans="2:6">
      <c r="B1823" s="63"/>
      <c r="C1823" s="82"/>
      <c r="D1823" s="306"/>
      <c r="E1823" s="344"/>
      <c r="F1823" s="394"/>
    </row>
    <row r="1824" spans="2:6">
      <c r="B1824" s="63"/>
      <c r="C1824" s="82"/>
      <c r="D1824" s="306"/>
      <c r="E1824" s="344"/>
      <c r="F1824" s="394"/>
    </row>
    <row r="1825" spans="2:6">
      <c r="B1825" s="63"/>
      <c r="C1825" s="82"/>
      <c r="D1825" s="306"/>
      <c r="E1825" s="344"/>
      <c r="F1825" s="394"/>
    </row>
    <row r="1826" spans="2:6">
      <c r="B1826" s="63"/>
      <c r="C1826" s="82"/>
      <c r="D1826" s="306"/>
      <c r="E1826" s="344"/>
      <c r="F1826" s="394"/>
    </row>
    <row r="1827" spans="2:6">
      <c r="B1827" s="63"/>
      <c r="C1827" s="82"/>
      <c r="D1827" s="306"/>
      <c r="E1827" s="344"/>
      <c r="F1827" s="394"/>
    </row>
    <row r="1828" spans="2:6">
      <c r="B1828" s="63"/>
      <c r="C1828" s="82"/>
      <c r="D1828" s="306"/>
      <c r="E1828" s="344"/>
      <c r="F1828" s="394"/>
    </row>
    <row r="1829" spans="2:6">
      <c r="B1829" s="63"/>
      <c r="C1829" s="82"/>
      <c r="D1829" s="306"/>
      <c r="E1829" s="344"/>
      <c r="F1829" s="394"/>
    </row>
    <row r="1830" spans="2:6">
      <c r="B1830" s="63"/>
      <c r="C1830" s="82"/>
      <c r="D1830" s="306"/>
      <c r="E1830" s="344"/>
      <c r="F1830" s="394"/>
    </row>
    <row r="1831" spans="2:6">
      <c r="B1831" s="63"/>
      <c r="C1831" s="82"/>
      <c r="D1831" s="306"/>
      <c r="E1831" s="344"/>
      <c r="F1831" s="394"/>
    </row>
    <row r="1832" spans="2:6">
      <c r="B1832" s="63"/>
      <c r="C1832" s="82"/>
      <c r="D1832" s="306"/>
      <c r="E1832" s="344"/>
      <c r="F1832" s="394"/>
    </row>
    <row r="1833" spans="2:6">
      <c r="B1833" s="63"/>
      <c r="C1833" s="82"/>
      <c r="D1833" s="306"/>
      <c r="E1833" s="344"/>
      <c r="F1833" s="394"/>
    </row>
    <row r="1834" spans="2:6">
      <c r="B1834" s="63"/>
      <c r="C1834" s="82"/>
      <c r="D1834" s="306"/>
      <c r="E1834" s="344"/>
      <c r="F1834" s="394"/>
    </row>
    <row r="1835" spans="2:6">
      <c r="B1835" s="63"/>
      <c r="C1835" s="82"/>
      <c r="D1835" s="306"/>
      <c r="E1835" s="344"/>
      <c r="F1835" s="394"/>
    </row>
    <row r="1836" spans="2:6">
      <c r="B1836" s="63"/>
      <c r="C1836" s="82"/>
      <c r="D1836" s="306"/>
      <c r="E1836" s="344"/>
      <c r="F1836" s="394"/>
    </row>
    <row r="1837" spans="2:6">
      <c r="B1837" s="63"/>
      <c r="C1837" s="82"/>
      <c r="D1837" s="306"/>
      <c r="E1837" s="344"/>
      <c r="F1837" s="394"/>
    </row>
    <row r="1838" spans="2:6">
      <c r="B1838" s="63"/>
      <c r="C1838" s="82"/>
      <c r="D1838" s="306"/>
      <c r="E1838" s="344"/>
      <c r="F1838" s="394"/>
    </row>
    <row r="1839" spans="2:6">
      <c r="B1839" s="63"/>
      <c r="C1839" s="82"/>
      <c r="D1839" s="306"/>
      <c r="E1839" s="344"/>
      <c r="F1839" s="394"/>
    </row>
    <row r="1840" spans="2:6">
      <c r="B1840" s="63"/>
      <c r="C1840" s="82"/>
      <c r="D1840" s="306"/>
      <c r="E1840" s="344"/>
      <c r="F1840" s="394"/>
    </row>
    <row r="1841" spans="2:6">
      <c r="B1841" s="63"/>
      <c r="C1841" s="82"/>
      <c r="D1841" s="306"/>
      <c r="E1841" s="344"/>
      <c r="F1841" s="394"/>
    </row>
    <row r="1842" spans="2:6">
      <c r="B1842" s="63"/>
      <c r="C1842" s="82"/>
      <c r="D1842" s="306"/>
      <c r="E1842" s="344"/>
      <c r="F1842" s="394"/>
    </row>
    <row r="1843" spans="2:6">
      <c r="B1843" s="63"/>
      <c r="C1843" s="82"/>
      <c r="D1843" s="306"/>
      <c r="E1843" s="344"/>
      <c r="F1843" s="394"/>
    </row>
    <row r="1844" spans="2:6">
      <c r="B1844" s="63"/>
      <c r="C1844" s="82"/>
      <c r="D1844" s="306"/>
      <c r="E1844" s="344"/>
      <c r="F1844" s="394"/>
    </row>
    <row r="1845" spans="2:6">
      <c r="B1845" s="63"/>
      <c r="C1845" s="82"/>
      <c r="D1845" s="306"/>
      <c r="E1845" s="344"/>
      <c r="F1845" s="394"/>
    </row>
    <row r="1846" spans="2:6">
      <c r="B1846" s="63"/>
      <c r="C1846" s="82"/>
      <c r="D1846" s="306"/>
      <c r="E1846" s="344"/>
      <c r="F1846" s="394"/>
    </row>
    <row r="1847" spans="2:6">
      <c r="B1847" s="63"/>
      <c r="C1847" s="82"/>
      <c r="D1847" s="306"/>
      <c r="E1847" s="344"/>
      <c r="F1847" s="394"/>
    </row>
    <row r="1848" spans="2:6">
      <c r="B1848" s="63"/>
      <c r="C1848" s="82"/>
      <c r="D1848" s="306"/>
      <c r="E1848" s="344"/>
      <c r="F1848" s="394"/>
    </row>
    <row r="1849" spans="2:6">
      <c r="B1849" s="63"/>
      <c r="C1849" s="82"/>
      <c r="D1849" s="306"/>
      <c r="E1849" s="344"/>
      <c r="F1849" s="394"/>
    </row>
    <row r="1850" spans="2:6">
      <c r="B1850" s="63"/>
      <c r="C1850" s="82"/>
      <c r="D1850" s="306"/>
      <c r="E1850" s="344"/>
      <c r="F1850" s="394"/>
    </row>
    <row r="1851" spans="2:6">
      <c r="B1851" s="63"/>
      <c r="C1851" s="82"/>
      <c r="D1851" s="306"/>
      <c r="E1851" s="344"/>
      <c r="F1851" s="394"/>
    </row>
    <row r="1852" spans="2:6">
      <c r="B1852" s="63"/>
      <c r="C1852" s="82"/>
      <c r="D1852" s="306"/>
      <c r="E1852" s="344"/>
      <c r="F1852" s="394"/>
    </row>
    <row r="1853" spans="2:6">
      <c r="B1853" s="63"/>
      <c r="C1853" s="82"/>
      <c r="D1853" s="306"/>
      <c r="E1853" s="344"/>
      <c r="F1853" s="394"/>
    </row>
    <row r="1854" spans="2:6">
      <c r="B1854" s="63"/>
      <c r="C1854" s="82"/>
      <c r="D1854" s="306"/>
      <c r="E1854" s="344"/>
      <c r="F1854" s="394"/>
    </row>
    <row r="1855" spans="2:6">
      <c r="B1855" s="63"/>
      <c r="C1855" s="82"/>
      <c r="D1855" s="306"/>
      <c r="E1855" s="344"/>
      <c r="F1855" s="394"/>
    </row>
    <row r="1856" spans="2:6">
      <c r="B1856" s="63"/>
      <c r="C1856" s="82"/>
      <c r="D1856" s="306"/>
      <c r="E1856" s="344"/>
      <c r="F1856" s="394"/>
    </row>
    <row r="1857" spans="2:6">
      <c r="B1857" s="63"/>
      <c r="C1857" s="82"/>
      <c r="D1857" s="306"/>
      <c r="E1857" s="344"/>
      <c r="F1857" s="394"/>
    </row>
    <row r="1858" spans="2:6">
      <c r="B1858" s="63"/>
      <c r="C1858" s="82"/>
      <c r="D1858" s="306"/>
      <c r="E1858" s="344"/>
      <c r="F1858" s="394"/>
    </row>
    <row r="1859" spans="2:6">
      <c r="B1859" s="63"/>
      <c r="C1859" s="82"/>
      <c r="D1859" s="306"/>
      <c r="E1859" s="344"/>
      <c r="F1859" s="394"/>
    </row>
    <row r="1860" spans="2:6">
      <c r="B1860" s="63"/>
      <c r="C1860" s="82"/>
      <c r="D1860" s="306"/>
      <c r="E1860" s="344"/>
      <c r="F1860" s="394"/>
    </row>
    <row r="1861" spans="2:6">
      <c r="B1861" s="63"/>
      <c r="C1861" s="82"/>
      <c r="D1861" s="306"/>
      <c r="E1861" s="344"/>
      <c r="F1861" s="394"/>
    </row>
    <row r="1862" spans="2:6">
      <c r="B1862" s="63"/>
      <c r="C1862" s="82"/>
      <c r="D1862" s="306"/>
      <c r="E1862" s="344"/>
      <c r="F1862" s="394"/>
    </row>
    <row r="1863" spans="2:6">
      <c r="B1863" s="63"/>
      <c r="C1863" s="82"/>
      <c r="D1863" s="306"/>
      <c r="E1863" s="344"/>
      <c r="F1863" s="394"/>
    </row>
    <row r="1864" spans="2:6">
      <c r="B1864" s="63"/>
      <c r="C1864" s="82"/>
      <c r="D1864" s="306"/>
      <c r="E1864" s="344"/>
      <c r="F1864" s="394"/>
    </row>
    <row r="1865" spans="2:6">
      <c r="B1865" s="63"/>
      <c r="C1865" s="82"/>
      <c r="D1865" s="306"/>
      <c r="E1865" s="344"/>
      <c r="F1865" s="394"/>
    </row>
    <row r="1866" spans="2:6">
      <c r="B1866" s="63"/>
      <c r="C1866" s="82"/>
      <c r="D1866" s="306"/>
      <c r="E1866" s="344"/>
      <c r="F1866" s="394"/>
    </row>
    <row r="1867" spans="2:6">
      <c r="B1867" s="63"/>
      <c r="C1867" s="82"/>
      <c r="D1867" s="306"/>
      <c r="E1867" s="344"/>
      <c r="F1867" s="394"/>
    </row>
    <row r="1868" spans="2:6">
      <c r="B1868" s="63"/>
      <c r="C1868" s="82"/>
      <c r="D1868" s="306"/>
      <c r="E1868" s="344"/>
      <c r="F1868" s="394"/>
    </row>
    <row r="1869" spans="2:6">
      <c r="B1869" s="63"/>
      <c r="C1869" s="82"/>
      <c r="D1869" s="306"/>
      <c r="E1869" s="344"/>
      <c r="F1869" s="394"/>
    </row>
    <row r="1870" spans="2:6">
      <c r="B1870" s="63"/>
      <c r="C1870" s="82"/>
      <c r="D1870" s="306"/>
      <c r="E1870" s="344"/>
      <c r="F1870" s="394"/>
    </row>
    <row r="1871" spans="2:6">
      <c r="B1871" s="63"/>
      <c r="C1871" s="82"/>
      <c r="D1871" s="306"/>
      <c r="E1871" s="344"/>
      <c r="F1871" s="394"/>
    </row>
    <row r="1872" spans="2:6">
      <c r="B1872" s="63"/>
      <c r="C1872" s="82"/>
      <c r="D1872" s="306"/>
      <c r="E1872" s="344"/>
      <c r="F1872" s="394"/>
    </row>
    <row r="1873" spans="2:6">
      <c r="B1873" s="63"/>
      <c r="C1873" s="82"/>
      <c r="D1873" s="306"/>
      <c r="E1873" s="344"/>
      <c r="F1873" s="394"/>
    </row>
    <row r="1874" spans="2:6">
      <c r="B1874" s="63"/>
      <c r="C1874" s="82"/>
      <c r="D1874" s="306"/>
      <c r="E1874" s="344"/>
      <c r="F1874" s="394"/>
    </row>
    <row r="1875" spans="2:6">
      <c r="B1875" s="63"/>
      <c r="C1875" s="82"/>
      <c r="D1875" s="306"/>
      <c r="E1875" s="344"/>
      <c r="F1875" s="394"/>
    </row>
    <row r="1876" spans="2:6">
      <c r="B1876" s="63"/>
      <c r="C1876" s="82"/>
      <c r="D1876" s="306"/>
      <c r="E1876" s="344"/>
      <c r="F1876" s="394"/>
    </row>
    <row r="1877" spans="2:6">
      <c r="B1877" s="63"/>
      <c r="C1877" s="82"/>
      <c r="D1877" s="306"/>
      <c r="E1877" s="344"/>
      <c r="F1877" s="394"/>
    </row>
    <row r="1878" spans="2:6">
      <c r="B1878" s="63"/>
      <c r="C1878" s="82"/>
      <c r="D1878" s="306"/>
      <c r="E1878" s="344"/>
      <c r="F1878" s="394"/>
    </row>
    <row r="1879" spans="2:6">
      <c r="B1879" s="63"/>
      <c r="C1879" s="82"/>
      <c r="D1879" s="306"/>
      <c r="E1879" s="344"/>
      <c r="F1879" s="394"/>
    </row>
    <row r="1880" spans="2:6">
      <c r="B1880" s="63"/>
      <c r="C1880" s="82"/>
      <c r="D1880" s="306"/>
      <c r="E1880" s="344"/>
      <c r="F1880" s="394"/>
    </row>
    <row r="1881" spans="2:6">
      <c r="B1881" s="63"/>
      <c r="C1881" s="82"/>
      <c r="D1881" s="306"/>
      <c r="E1881" s="344"/>
      <c r="F1881" s="394"/>
    </row>
    <row r="1882" spans="2:6">
      <c r="B1882" s="63"/>
      <c r="C1882" s="82"/>
      <c r="D1882" s="306"/>
      <c r="E1882" s="344"/>
      <c r="F1882" s="394"/>
    </row>
    <row r="1883" spans="2:6">
      <c r="B1883" s="63"/>
      <c r="C1883" s="82"/>
      <c r="D1883" s="306"/>
      <c r="E1883" s="344"/>
      <c r="F1883" s="394"/>
    </row>
    <row r="1884" spans="2:6">
      <c r="B1884" s="63"/>
      <c r="C1884" s="82"/>
      <c r="D1884" s="306"/>
      <c r="E1884" s="344"/>
      <c r="F1884" s="394"/>
    </row>
    <row r="1885" spans="2:6">
      <c r="B1885" s="63"/>
      <c r="C1885" s="82"/>
      <c r="D1885" s="306"/>
      <c r="E1885" s="344"/>
      <c r="F1885" s="394"/>
    </row>
    <row r="1886" spans="2:6">
      <c r="B1886" s="63"/>
      <c r="C1886" s="82"/>
      <c r="D1886" s="306"/>
      <c r="E1886" s="344"/>
      <c r="F1886" s="394"/>
    </row>
    <row r="1887" spans="2:6">
      <c r="B1887" s="63"/>
      <c r="C1887" s="82"/>
      <c r="D1887" s="306"/>
      <c r="E1887" s="344"/>
      <c r="F1887" s="394"/>
    </row>
    <row r="1888" spans="2:6">
      <c r="B1888" s="63"/>
      <c r="C1888" s="82"/>
      <c r="D1888" s="306"/>
      <c r="E1888" s="344"/>
      <c r="F1888" s="394"/>
    </row>
    <row r="1889" spans="2:6">
      <c r="B1889" s="63"/>
      <c r="C1889" s="82"/>
      <c r="D1889" s="306"/>
      <c r="E1889" s="344"/>
      <c r="F1889" s="394"/>
    </row>
    <row r="1890" spans="2:6">
      <c r="B1890" s="63"/>
      <c r="C1890" s="82"/>
      <c r="D1890" s="306"/>
      <c r="E1890" s="344"/>
      <c r="F1890" s="394"/>
    </row>
    <row r="1891" spans="2:6">
      <c r="B1891" s="63"/>
      <c r="C1891" s="82"/>
      <c r="D1891" s="306"/>
      <c r="E1891" s="344"/>
      <c r="F1891" s="394"/>
    </row>
    <row r="1892" spans="2:6">
      <c r="B1892" s="63"/>
      <c r="C1892" s="82"/>
      <c r="D1892" s="306"/>
      <c r="E1892" s="344"/>
      <c r="F1892" s="394"/>
    </row>
    <row r="1893" spans="2:6">
      <c r="B1893" s="63"/>
      <c r="C1893" s="82"/>
      <c r="D1893" s="306"/>
      <c r="E1893" s="344"/>
      <c r="F1893" s="394"/>
    </row>
    <row r="1894" spans="2:6">
      <c r="B1894" s="63"/>
      <c r="C1894" s="82"/>
      <c r="D1894" s="306"/>
      <c r="E1894" s="344"/>
      <c r="F1894" s="394"/>
    </row>
    <row r="1895" spans="2:6">
      <c r="B1895" s="63"/>
      <c r="C1895" s="82"/>
      <c r="D1895" s="306"/>
      <c r="E1895" s="344"/>
      <c r="F1895" s="394"/>
    </row>
    <row r="1896" spans="2:6">
      <c r="B1896" s="63"/>
      <c r="C1896" s="82"/>
      <c r="D1896" s="306"/>
      <c r="E1896" s="344"/>
      <c r="F1896" s="394"/>
    </row>
    <row r="1897" spans="2:6">
      <c r="B1897" s="63"/>
      <c r="C1897" s="82"/>
      <c r="D1897" s="306"/>
      <c r="E1897" s="344"/>
      <c r="F1897" s="394"/>
    </row>
    <row r="1898" spans="2:6">
      <c r="B1898" s="63"/>
      <c r="C1898" s="82"/>
      <c r="D1898" s="306"/>
      <c r="E1898" s="344"/>
      <c r="F1898" s="394"/>
    </row>
    <row r="1899" spans="2:6">
      <c r="B1899" s="63"/>
      <c r="C1899" s="82"/>
      <c r="D1899" s="306"/>
      <c r="E1899" s="344"/>
      <c r="F1899" s="394"/>
    </row>
    <row r="1900" spans="2:6">
      <c r="B1900" s="63"/>
      <c r="C1900" s="82"/>
      <c r="D1900" s="306"/>
      <c r="E1900" s="344"/>
      <c r="F1900" s="394"/>
    </row>
    <row r="1901" spans="2:6">
      <c r="B1901" s="63"/>
      <c r="C1901" s="82"/>
      <c r="D1901" s="306"/>
      <c r="E1901" s="344"/>
      <c r="F1901" s="394"/>
    </row>
    <row r="1902" spans="2:6">
      <c r="B1902" s="63"/>
      <c r="C1902" s="82"/>
      <c r="D1902" s="306"/>
      <c r="E1902" s="344"/>
      <c r="F1902" s="394"/>
    </row>
    <row r="1903" spans="2:6">
      <c r="B1903" s="63"/>
      <c r="C1903" s="82"/>
      <c r="D1903" s="306"/>
      <c r="E1903" s="344"/>
      <c r="F1903" s="394"/>
    </row>
    <row r="1904" spans="2:6">
      <c r="B1904" s="63"/>
      <c r="C1904" s="82"/>
      <c r="D1904" s="306"/>
      <c r="E1904" s="344"/>
      <c r="F1904" s="394"/>
    </row>
    <row r="1905" spans="2:6">
      <c r="B1905" s="63"/>
      <c r="C1905" s="82"/>
      <c r="D1905" s="306"/>
      <c r="E1905" s="344"/>
      <c r="F1905" s="394"/>
    </row>
    <row r="1906" spans="2:6">
      <c r="B1906" s="63"/>
      <c r="C1906" s="82"/>
      <c r="D1906" s="306"/>
      <c r="E1906" s="344"/>
      <c r="F1906" s="394"/>
    </row>
    <row r="1907" spans="2:6">
      <c r="B1907" s="63"/>
      <c r="C1907" s="82"/>
      <c r="D1907" s="306"/>
      <c r="E1907" s="344"/>
      <c r="F1907" s="394"/>
    </row>
    <row r="1908" spans="2:6">
      <c r="B1908" s="63"/>
      <c r="C1908" s="82"/>
      <c r="D1908" s="306"/>
      <c r="E1908" s="344"/>
      <c r="F1908" s="394"/>
    </row>
    <row r="1909" spans="2:6">
      <c r="B1909" s="63"/>
      <c r="C1909" s="82"/>
      <c r="D1909" s="306"/>
      <c r="E1909" s="344"/>
      <c r="F1909" s="394"/>
    </row>
    <row r="1910" spans="2:6">
      <c r="B1910" s="63"/>
      <c r="C1910" s="82"/>
      <c r="D1910" s="306"/>
      <c r="E1910" s="344"/>
      <c r="F1910" s="394"/>
    </row>
    <row r="1911" spans="2:6">
      <c r="B1911" s="63"/>
      <c r="C1911" s="82"/>
      <c r="D1911" s="306"/>
      <c r="E1911" s="344"/>
      <c r="F1911" s="394"/>
    </row>
    <row r="1912" spans="2:6">
      <c r="B1912" s="63"/>
      <c r="C1912" s="82"/>
      <c r="D1912" s="306"/>
      <c r="E1912" s="344"/>
      <c r="F1912" s="394"/>
    </row>
    <row r="1913" spans="2:6">
      <c r="B1913" s="63"/>
      <c r="C1913" s="82"/>
      <c r="D1913" s="306"/>
      <c r="E1913" s="344"/>
      <c r="F1913" s="394"/>
    </row>
    <row r="1914" spans="2:6">
      <c r="B1914" s="63"/>
      <c r="C1914" s="82"/>
      <c r="D1914" s="306"/>
      <c r="E1914" s="344"/>
      <c r="F1914" s="394"/>
    </row>
    <row r="1915" spans="2:6">
      <c r="B1915" s="63"/>
      <c r="C1915" s="82"/>
      <c r="D1915" s="306"/>
      <c r="E1915" s="344"/>
      <c r="F1915" s="394"/>
    </row>
    <row r="1916" spans="2:6">
      <c r="B1916" s="63"/>
      <c r="C1916" s="82"/>
      <c r="D1916" s="306"/>
      <c r="E1916" s="344"/>
      <c r="F1916" s="394"/>
    </row>
    <row r="1917" spans="2:6">
      <c r="B1917" s="63"/>
      <c r="C1917" s="82"/>
      <c r="D1917" s="306"/>
      <c r="E1917" s="344"/>
      <c r="F1917" s="394"/>
    </row>
    <row r="1918" spans="2:6">
      <c r="B1918" s="63"/>
      <c r="C1918" s="82"/>
      <c r="D1918" s="306"/>
      <c r="E1918" s="344"/>
      <c r="F1918" s="394"/>
    </row>
    <row r="1919" spans="2:6">
      <c r="B1919" s="63"/>
      <c r="C1919" s="82"/>
      <c r="D1919" s="306"/>
      <c r="E1919" s="344"/>
      <c r="F1919" s="394"/>
    </row>
    <row r="1920" spans="2:6">
      <c r="B1920" s="63"/>
      <c r="C1920" s="82"/>
      <c r="D1920" s="306"/>
      <c r="E1920" s="344"/>
      <c r="F1920" s="394"/>
    </row>
    <row r="1921" spans="2:6">
      <c r="B1921" s="63"/>
      <c r="C1921" s="82"/>
      <c r="D1921" s="306"/>
      <c r="E1921" s="344"/>
      <c r="F1921" s="394"/>
    </row>
    <row r="1922" spans="2:6">
      <c r="B1922" s="63"/>
      <c r="C1922" s="82"/>
      <c r="D1922" s="306"/>
      <c r="E1922" s="344"/>
      <c r="F1922" s="394"/>
    </row>
    <row r="1923" spans="2:6">
      <c r="B1923" s="63"/>
      <c r="C1923" s="82"/>
      <c r="D1923" s="306"/>
      <c r="E1923" s="344"/>
      <c r="F1923" s="394"/>
    </row>
    <row r="1924" spans="2:6">
      <c r="B1924" s="63"/>
      <c r="C1924" s="82"/>
      <c r="D1924" s="306"/>
      <c r="E1924" s="344"/>
      <c r="F1924" s="394"/>
    </row>
    <row r="1925" spans="2:6">
      <c r="B1925" s="63"/>
      <c r="C1925" s="82"/>
      <c r="D1925" s="306"/>
      <c r="E1925" s="344"/>
      <c r="F1925" s="394"/>
    </row>
    <row r="1926" spans="2:6">
      <c r="B1926" s="63"/>
      <c r="C1926" s="82"/>
      <c r="D1926" s="306"/>
      <c r="E1926" s="344"/>
      <c r="F1926" s="394"/>
    </row>
    <row r="1927" spans="2:6">
      <c r="B1927" s="63"/>
      <c r="C1927" s="82"/>
      <c r="D1927" s="306"/>
      <c r="E1927" s="344"/>
      <c r="F1927" s="394"/>
    </row>
    <row r="1928" spans="2:6">
      <c r="B1928" s="63"/>
      <c r="C1928" s="82"/>
      <c r="D1928" s="306"/>
      <c r="E1928" s="344"/>
      <c r="F1928" s="394"/>
    </row>
    <row r="1929" spans="2:6">
      <c r="B1929" s="63"/>
      <c r="C1929" s="82"/>
      <c r="D1929" s="306"/>
      <c r="E1929" s="344"/>
      <c r="F1929" s="394"/>
    </row>
    <row r="1930" spans="2:6">
      <c r="B1930" s="63"/>
      <c r="C1930" s="82"/>
      <c r="D1930" s="306"/>
      <c r="E1930" s="344"/>
      <c r="F1930" s="394"/>
    </row>
    <row r="1931" spans="2:6">
      <c r="B1931" s="63"/>
      <c r="C1931" s="82"/>
      <c r="D1931" s="306"/>
      <c r="E1931" s="344"/>
      <c r="F1931" s="394"/>
    </row>
    <row r="1932" spans="2:6">
      <c r="B1932" s="63"/>
      <c r="C1932" s="82"/>
      <c r="D1932" s="306"/>
      <c r="E1932" s="344"/>
      <c r="F1932" s="394"/>
    </row>
    <row r="1933" spans="2:6">
      <c r="B1933" s="63"/>
      <c r="C1933" s="82"/>
      <c r="D1933" s="306"/>
      <c r="E1933" s="344"/>
      <c r="F1933" s="394"/>
    </row>
    <row r="1934" spans="2:6">
      <c r="B1934" s="63"/>
      <c r="C1934" s="82"/>
      <c r="D1934" s="306"/>
      <c r="E1934" s="344"/>
      <c r="F1934" s="394"/>
    </row>
    <row r="1935" spans="2:6">
      <c r="B1935" s="63"/>
      <c r="C1935" s="82"/>
      <c r="D1935" s="306"/>
      <c r="E1935" s="344"/>
      <c r="F1935" s="394"/>
    </row>
    <row r="1936" spans="2:6">
      <c r="B1936" s="63"/>
      <c r="C1936" s="82"/>
      <c r="D1936" s="306"/>
      <c r="E1936" s="344"/>
      <c r="F1936" s="394"/>
    </row>
    <row r="1937" spans="2:6">
      <c r="B1937" s="63"/>
      <c r="C1937" s="82"/>
      <c r="D1937" s="306"/>
      <c r="E1937" s="344"/>
      <c r="F1937" s="394"/>
    </row>
    <row r="1938" spans="2:6">
      <c r="B1938" s="63"/>
      <c r="C1938" s="82"/>
      <c r="D1938" s="306"/>
      <c r="E1938" s="344"/>
      <c r="F1938" s="394"/>
    </row>
    <row r="1939" spans="2:6">
      <c r="B1939" s="63"/>
      <c r="C1939" s="82"/>
      <c r="D1939" s="306"/>
      <c r="E1939" s="344"/>
      <c r="F1939" s="394"/>
    </row>
    <row r="1940" spans="2:6">
      <c r="B1940" s="63"/>
      <c r="C1940" s="82"/>
      <c r="D1940" s="306"/>
      <c r="E1940" s="344"/>
      <c r="F1940" s="394"/>
    </row>
    <row r="1941" spans="2:6">
      <c r="B1941" s="63"/>
      <c r="C1941" s="82"/>
      <c r="D1941" s="306"/>
      <c r="E1941" s="344"/>
      <c r="F1941" s="394"/>
    </row>
    <row r="1942" spans="2:6">
      <c r="B1942" s="63"/>
      <c r="C1942" s="82"/>
      <c r="D1942" s="306"/>
      <c r="E1942" s="344"/>
      <c r="F1942" s="394"/>
    </row>
    <row r="1943" spans="2:6">
      <c r="B1943" s="63"/>
      <c r="C1943" s="82"/>
      <c r="D1943" s="306"/>
      <c r="E1943" s="344"/>
      <c r="F1943" s="394"/>
    </row>
    <row r="1944" spans="2:6">
      <c r="B1944" s="63"/>
      <c r="C1944" s="82"/>
      <c r="D1944" s="306"/>
      <c r="E1944" s="344"/>
      <c r="F1944" s="394"/>
    </row>
    <row r="1945" spans="2:6">
      <c r="B1945" s="63"/>
      <c r="C1945" s="82"/>
      <c r="D1945" s="306"/>
      <c r="E1945" s="344"/>
      <c r="F1945" s="394"/>
    </row>
    <row r="1946" spans="2:6">
      <c r="B1946" s="63"/>
      <c r="C1946" s="82"/>
      <c r="D1946" s="306"/>
      <c r="E1946" s="344"/>
      <c r="F1946" s="394"/>
    </row>
    <row r="1947" spans="2:6">
      <c r="B1947" s="63"/>
      <c r="C1947" s="82"/>
      <c r="D1947" s="306"/>
      <c r="E1947" s="344"/>
      <c r="F1947" s="394"/>
    </row>
    <row r="1948" spans="2:6">
      <c r="B1948" s="63"/>
      <c r="C1948" s="82"/>
      <c r="D1948" s="306"/>
      <c r="E1948" s="344"/>
      <c r="F1948" s="394"/>
    </row>
    <row r="1949" spans="2:6">
      <c r="B1949" s="63"/>
      <c r="C1949" s="82"/>
      <c r="D1949" s="306"/>
      <c r="E1949" s="344"/>
      <c r="F1949" s="394"/>
    </row>
    <row r="1950" spans="2:6">
      <c r="B1950" s="63"/>
      <c r="C1950" s="82"/>
      <c r="D1950" s="306"/>
      <c r="E1950" s="344"/>
      <c r="F1950" s="394"/>
    </row>
    <row r="1951" spans="2:6">
      <c r="B1951" s="63"/>
      <c r="C1951" s="82"/>
      <c r="D1951" s="306"/>
      <c r="E1951" s="344"/>
      <c r="F1951" s="394"/>
    </row>
    <row r="1952" spans="2:6">
      <c r="B1952" s="63"/>
      <c r="C1952" s="82"/>
      <c r="D1952" s="306"/>
      <c r="E1952" s="344"/>
      <c r="F1952" s="394"/>
    </row>
    <row r="1953" spans="2:6">
      <c r="B1953" s="63"/>
      <c r="C1953" s="82"/>
      <c r="D1953" s="306"/>
      <c r="E1953" s="344"/>
      <c r="F1953" s="394"/>
    </row>
    <row r="1954" spans="2:6">
      <c r="B1954" s="63"/>
      <c r="C1954" s="82"/>
      <c r="D1954" s="306"/>
      <c r="E1954" s="344"/>
      <c r="F1954" s="394"/>
    </row>
    <row r="1955" spans="2:6">
      <c r="B1955" s="63"/>
      <c r="C1955" s="82"/>
      <c r="D1955" s="306"/>
      <c r="E1955" s="344"/>
      <c r="F1955" s="394"/>
    </row>
    <row r="1956" spans="2:6">
      <c r="B1956" s="63"/>
      <c r="C1956" s="82"/>
      <c r="D1956" s="306"/>
      <c r="E1956" s="344"/>
      <c r="F1956" s="394"/>
    </row>
    <row r="1957" spans="2:6">
      <c r="B1957" s="63"/>
      <c r="C1957" s="82"/>
      <c r="D1957" s="306"/>
      <c r="E1957" s="344"/>
      <c r="F1957" s="394"/>
    </row>
    <row r="1958" spans="2:6">
      <c r="B1958" s="63"/>
      <c r="C1958" s="82"/>
      <c r="D1958" s="306"/>
      <c r="E1958" s="344"/>
      <c r="F1958" s="394"/>
    </row>
    <row r="1959" spans="2:6">
      <c r="B1959" s="63"/>
      <c r="C1959" s="82"/>
      <c r="D1959" s="306"/>
      <c r="E1959" s="344"/>
      <c r="F1959" s="394"/>
    </row>
    <row r="1960" spans="2:6">
      <c r="B1960" s="63"/>
      <c r="C1960" s="82"/>
      <c r="D1960" s="306"/>
      <c r="E1960" s="344"/>
      <c r="F1960" s="394"/>
    </row>
    <row r="1961" spans="2:6">
      <c r="B1961" s="63"/>
      <c r="C1961" s="82"/>
      <c r="D1961" s="306"/>
      <c r="E1961" s="344"/>
      <c r="F1961" s="394"/>
    </row>
    <row r="1962" spans="2:6">
      <c r="B1962" s="63"/>
      <c r="C1962" s="82"/>
      <c r="D1962" s="306"/>
      <c r="E1962" s="344"/>
      <c r="F1962" s="394"/>
    </row>
    <row r="1963" spans="2:6">
      <c r="B1963" s="63"/>
      <c r="C1963" s="82"/>
      <c r="D1963" s="306"/>
      <c r="E1963" s="344"/>
      <c r="F1963" s="394"/>
    </row>
    <row r="1964" spans="2:6">
      <c r="B1964" s="63"/>
      <c r="C1964" s="82"/>
      <c r="D1964" s="306"/>
      <c r="E1964" s="344"/>
      <c r="F1964" s="394"/>
    </row>
    <row r="1965" spans="2:6">
      <c r="B1965" s="63"/>
      <c r="C1965" s="82"/>
      <c r="D1965" s="306"/>
      <c r="E1965" s="344"/>
      <c r="F1965" s="394"/>
    </row>
    <row r="1966" spans="2:6">
      <c r="B1966" s="63"/>
      <c r="C1966" s="82"/>
      <c r="D1966" s="306"/>
      <c r="E1966" s="344"/>
      <c r="F1966" s="394"/>
    </row>
    <row r="1967" spans="2:6">
      <c r="B1967" s="63"/>
      <c r="C1967" s="82"/>
      <c r="D1967" s="306"/>
      <c r="E1967" s="344"/>
      <c r="F1967" s="394"/>
    </row>
    <row r="1968" spans="2:6">
      <c r="B1968" s="63"/>
      <c r="C1968" s="82"/>
      <c r="D1968" s="306"/>
      <c r="E1968" s="344"/>
      <c r="F1968" s="394"/>
    </row>
    <row r="1969" spans="2:6">
      <c r="B1969" s="63"/>
      <c r="C1969" s="82"/>
      <c r="D1969" s="306"/>
      <c r="E1969" s="344"/>
      <c r="F1969" s="394"/>
    </row>
    <row r="1970" spans="2:6">
      <c r="B1970" s="63"/>
      <c r="C1970" s="82"/>
      <c r="D1970" s="306"/>
      <c r="E1970" s="344"/>
      <c r="F1970" s="394"/>
    </row>
    <row r="1971" spans="2:6">
      <c r="B1971" s="63"/>
      <c r="C1971" s="82"/>
      <c r="D1971" s="306"/>
      <c r="E1971" s="344"/>
      <c r="F1971" s="394"/>
    </row>
    <row r="1972" spans="2:6">
      <c r="B1972" s="63"/>
      <c r="C1972" s="82"/>
      <c r="D1972" s="306"/>
      <c r="E1972" s="344"/>
      <c r="F1972" s="394"/>
    </row>
    <row r="1973" spans="2:6">
      <c r="B1973" s="63"/>
      <c r="C1973" s="82"/>
      <c r="D1973" s="306"/>
      <c r="E1973" s="344"/>
      <c r="F1973" s="394"/>
    </row>
    <row r="1974" spans="2:6">
      <c r="B1974" s="63"/>
      <c r="C1974" s="82"/>
      <c r="D1974" s="306"/>
      <c r="E1974" s="344"/>
      <c r="F1974" s="394"/>
    </row>
    <row r="1975" spans="2:6">
      <c r="B1975" s="63"/>
      <c r="C1975" s="82"/>
      <c r="D1975" s="306"/>
      <c r="E1975" s="344"/>
      <c r="F1975" s="394"/>
    </row>
    <row r="1976" spans="2:6">
      <c r="B1976" s="63"/>
      <c r="C1976" s="82"/>
      <c r="D1976" s="306"/>
      <c r="E1976" s="344"/>
      <c r="F1976" s="394"/>
    </row>
    <row r="1977" spans="2:6">
      <c r="B1977" s="63"/>
      <c r="C1977" s="82"/>
      <c r="D1977" s="306"/>
      <c r="E1977" s="344"/>
      <c r="F1977" s="394"/>
    </row>
    <row r="1978" spans="2:6">
      <c r="B1978" s="63"/>
      <c r="C1978" s="82"/>
      <c r="D1978" s="306"/>
      <c r="E1978" s="344"/>
      <c r="F1978" s="394"/>
    </row>
    <row r="1979" spans="2:6">
      <c r="B1979" s="63"/>
      <c r="C1979" s="82"/>
      <c r="D1979" s="306"/>
      <c r="E1979" s="344"/>
      <c r="F1979" s="394"/>
    </row>
    <row r="1980" spans="2:6">
      <c r="B1980" s="63"/>
      <c r="C1980" s="82"/>
      <c r="D1980" s="306"/>
      <c r="E1980" s="344"/>
      <c r="F1980" s="394"/>
    </row>
    <row r="1981" spans="2:6">
      <c r="B1981" s="63"/>
      <c r="C1981" s="82"/>
      <c r="D1981" s="306"/>
      <c r="E1981" s="344"/>
      <c r="F1981" s="394"/>
    </row>
    <row r="1982" spans="2:6">
      <c r="B1982" s="63"/>
      <c r="C1982" s="82"/>
      <c r="D1982" s="306"/>
      <c r="E1982" s="344"/>
      <c r="F1982" s="394"/>
    </row>
    <row r="1983" spans="2:6">
      <c r="B1983" s="63"/>
      <c r="C1983" s="82"/>
      <c r="D1983" s="306"/>
      <c r="E1983" s="344"/>
      <c r="F1983" s="394"/>
    </row>
    <row r="1984" spans="2:6">
      <c r="B1984" s="63"/>
      <c r="C1984" s="82"/>
      <c r="D1984" s="306"/>
      <c r="E1984" s="344"/>
      <c r="F1984" s="394"/>
    </row>
    <row r="1985" spans="2:6">
      <c r="B1985" s="63"/>
      <c r="C1985" s="82"/>
      <c r="D1985" s="306"/>
      <c r="E1985" s="344"/>
      <c r="F1985" s="394"/>
    </row>
    <row r="1986" spans="2:6">
      <c r="B1986" s="63"/>
      <c r="C1986" s="82"/>
      <c r="D1986" s="306"/>
      <c r="E1986" s="344"/>
      <c r="F1986" s="394"/>
    </row>
    <row r="1987" spans="2:6">
      <c r="B1987" s="63"/>
      <c r="C1987" s="82"/>
      <c r="D1987" s="306"/>
      <c r="E1987" s="344"/>
      <c r="F1987" s="394"/>
    </row>
    <row r="1988" spans="2:6">
      <c r="B1988" s="63"/>
      <c r="C1988" s="82"/>
      <c r="D1988" s="306"/>
      <c r="E1988" s="344"/>
      <c r="F1988" s="394"/>
    </row>
    <row r="1989" spans="2:6">
      <c r="B1989" s="63"/>
      <c r="C1989" s="82"/>
      <c r="D1989" s="306"/>
      <c r="E1989" s="344"/>
      <c r="F1989" s="394"/>
    </row>
    <row r="1990" spans="2:6">
      <c r="B1990" s="63"/>
      <c r="C1990" s="82"/>
      <c r="D1990" s="306"/>
      <c r="E1990" s="344"/>
      <c r="F1990" s="394"/>
    </row>
    <row r="1991" spans="2:6">
      <c r="B1991" s="63"/>
      <c r="C1991" s="82"/>
      <c r="D1991" s="306"/>
      <c r="E1991" s="344"/>
      <c r="F1991" s="394"/>
    </row>
    <row r="1992" spans="2:6">
      <c r="B1992" s="63"/>
      <c r="C1992" s="82"/>
      <c r="D1992" s="306"/>
      <c r="E1992" s="344"/>
      <c r="F1992" s="394"/>
    </row>
    <row r="1993" spans="2:6">
      <c r="B1993" s="63"/>
      <c r="C1993" s="82"/>
      <c r="D1993" s="306"/>
      <c r="E1993" s="344"/>
      <c r="F1993" s="394"/>
    </row>
    <row r="1994" spans="2:6">
      <c r="B1994" s="63"/>
      <c r="C1994" s="82"/>
      <c r="D1994" s="306"/>
      <c r="E1994" s="344"/>
      <c r="F1994" s="394"/>
    </row>
    <row r="1995" spans="2:6">
      <c r="B1995" s="63"/>
      <c r="C1995" s="82"/>
      <c r="D1995" s="306"/>
      <c r="E1995" s="344"/>
      <c r="F1995" s="394"/>
    </row>
    <row r="1996" spans="2:6">
      <c r="B1996" s="63"/>
      <c r="C1996" s="82"/>
      <c r="D1996" s="306"/>
      <c r="E1996" s="344"/>
      <c r="F1996" s="394"/>
    </row>
    <row r="1997" spans="2:6">
      <c r="B1997" s="63"/>
      <c r="C1997" s="82"/>
      <c r="D1997" s="306"/>
      <c r="E1997" s="344"/>
      <c r="F1997" s="394"/>
    </row>
    <row r="1998" spans="2:6">
      <c r="B1998" s="63"/>
      <c r="C1998" s="82"/>
      <c r="D1998" s="306"/>
      <c r="E1998" s="344"/>
      <c r="F1998" s="394"/>
    </row>
    <row r="1999" spans="2:6">
      <c r="B1999" s="63"/>
      <c r="C1999" s="82"/>
      <c r="D1999" s="306"/>
      <c r="E1999" s="344"/>
      <c r="F1999" s="394"/>
    </row>
    <row r="2000" spans="2:6">
      <c r="B2000" s="63"/>
      <c r="C2000" s="82"/>
      <c r="D2000" s="306"/>
      <c r="E2000" s="344"/>
      <c r="F2000" s="394"/>
    </row>
    <row r="2001" spans="2:6">
      <c r="B2001" s="63"/>
      <c r="C2001" s="82"/>
      <c r="D2001" s="306"/>
      <c r="E2001" s="344"/>
      <c r="F2001" s="394"/>
    </row>
    <row r="2002" spans="2:6">
      <c r="B2002" s="63"/>
      <c r="C2002" s="82"/>
      <c r="D2002" s="306"/>
      <c r="E2002" s="344"/>
      <c r="F2002" s="394"/>
    </row>
    <row r="2003" spans="2:6">
      <c r="B2003" s="63"/>
      <c r="C2003" s="82"/>
      <c r="D2003" s="306"/>
      <c r="E2003" s="344"/>
      <c r="F2003" s="394"/>
    </row>
    <row r="2004" spans="2:6">
      <c r="B2004" s="63"/>
      <c r="C2004" s="82"/>
      <c r="D2004" s="306"/>
      <c r="E2004" s="344"/>
      <c r="F2004" s="394"/>
    </row>
    <row r="2005" spans="2:6">
      <c r="B2005" s="63"/>
      <c r="C2005" s="82"/>
      <c r="D2005" s="306"/>
      <c r="E2005" s="344"/>
      <c r="F2005" s="394"/>
    </row>
    <row r="2006" spans="2:6">
      <c r="B2006" s="63"/>
      <c r="C2006" s="82"/>
      <c r="D2006" s="306"/>
      <c r="E2006" s="344"/>
      <c r="F2006" s="394"/>
    </row>
    <row r="2007" spans="2:6">
      <c r="B2007" s="63"/>
      <c r="C2007" s="82"/>
      <c r="D2007" s="306"/>
      <c r="E2007" s="344"/>
      <c r="F2007" s="394"/>
    </row>
    <row r="2008" spans="2:6">
      <c r="B2008" s="63"/>
      <c r="C2008" s="82"/>
      <c r="D2008" s="306"/>
      <c r="E2008" s="344"/>
      <c r="F2008" s="394"/>
    </row>
    <row r="2009" spans="2:6">
      <c r="B2009" s="63"/>
      <c r="C2009" s="82"/>
      <c r="D2009" s="306"/>
      <c r="E2009" s="344"/>
      <c r="F2009" s="394"/>
    </row>
    <row r="2010" spans="2:6">
      <c r="B2010" s="63"/>
      <c r="C2010" s="82"/>
      <c r="D2010" s="306"/>
      <c r="E2010" s="344"/>
      <c r="F2010" s="394"/>
    </row>
    <row r="2011" spans="2:6">
      <c r="B2011" s="63"/>
      <c r="C2011" s="82"/>
      <c r="D2011" s="306"/>
      <c r="E2011" s="344"/>
      <c r="F2011" s="394"/>
    </row>
    <row r="2012" spans="2:6">
      <c r="B2012" s="63"/>
      <c r="C2012" s="82"/>
      <c r="D2012" s="306"/>
      <c r="E2012" s="344"/>
      <c r="F2012" s="394"/>
    </row>
    <row r="2013" spans="2:6">
      <c r="B2013" s="63"/>
      <c r="C2013" s="82"/>
      <c r="D2013" s="306"/>
      <c r="E2013" s="344"/>
      <c r="F2013" s="394"/>
    </row>
    <row r="2014" spans="2:6">
      <c r="B2014" s="63"/>
      <c r="C2014" s="82"/>
      <c r="D2014" s="306"/>
      <c r="E2014" s="344"/>
      <c r="F2014" s="394"/>
    </row>
    <row r="2015" spans="2:6">
      <c r="B2015" s="63"/>
      <c r="C2015" s="82"/>
      <c r="D2015" s="306"/>
      <c r="E2015" s="344"/>
      <c r="F2015" s="394"/>
    </row>
    <row r="2016" spans="2:6">
      <c r="B2016" s="63"/>
      <c r="C2016" s="82"/>
      <c r="D2016" s="306"/>
      <c r="E2016" s="344"/>
      <c r="F2016" s="394"/>
    </row>
    <row r="2017" spans="2:6">
      <c r="B2017" s="63"/>
      <c r="C2017" s="82"/>
      <c r="D2017" s="306"/>
      <c r="E2017" s="344"/>
      <c r="F2017" s="394"/>
    </row>
    <row r="2018" spans="2:6">
      <c r="B2018" s="63"/>
      <c r="C2018" s="82"/>
      <c r="D2018" s="306"/>
      <c r="E2018" s="344"/>
      <c r="F2018" s="394"/>
    </row>
    <row r="2019" spans="2:6">
      <c r="B2019" s="63"/>
      <c r="C2019" s="82"/>
      <c r="D2019" s="306"/>
      <c r="E2019" s="344"/>
      <c r="F2019" s="394"/>
    </row>
    <row r="2020" spans="2:6">
      <c r="B2020" s="63"/>
      <c r="C2020" s="82"/>
      <c r="D2020" s="306"/>
      <c r="E2020" s="344"/>
      <c r="F2020" s="394"/>
    </row>
    <row r="2021" spans="2:6">
      <c r="B2021" s="63"/>
      <c r="C2021" s="82"/>
      <c r="D2021" s="306"/>
      <c r="E2021" s="344"/>
      <c r="F2021" s="394"/>
    </row>
    <row r="2022" spans="2:6">
      <c r="B2022" s="63"/>
      <c r="C2022" s="82"/>
      <c r="D2022" s="306"/>
      <c r="E2022" s="344"/>
      <c r="F2022" s="394"/>
    </row>
    <row r="2023" spans="2:6">
      <c r="B2023" s="63"/>
      <c r="C2023" s="82"/>
      <c r="D2023" s="306"/>
      <c r="E2023" s="344"/>
      <c r="F2023" s="394"/>
    </row>
    <row r="2024" spans="2:6">
      <c r="B2024" s="63"/>
      <c r="C2024" s="82"/>
      <c r="D2024" s="306"/>
      <c r="E2024" s="344"/>
      <c r="F2024" s="394"/>
    </row>
    <row r="2025" spans="2:6">
      <c r="B2025" s="63"/>
      <c r="C2025" s="82"/>
      <c r="D2025" s="306"/>
      <c r="E2025" s="344"/>
      <c r="F2025" s="394"/>
    </row>
    <row r="2026" spans="2:6">
      <c r="B2026" s="63"/>
      <c r="C2026" s="82"/>
      <c r="D2026" s="306"/>
      <c r="E2026" s="344"/>
      <c r="F2026" s="394"/>
    </row>
    <row r="2027" spans="2:6">
      <c r="B2027" s="63"/>
      <c r="C2027" s="82"/>
      <c r="D2027" s="306"/>
      <c r="E2027" s="344"/>
      <c r="F2027" s="394"/>
    </row>
    <row r="2028" spans="2:6">
      <c r="B2028" s="63"/>
      <c r="C2028" s="82"/>
      <c r="D2028" s="306"/>
      <c r="E2028" s="344"/>
      <c r="F2028" s="394"/>
    </row>
    <row r="2029" spans="2:6">
      <c r="B2029" s="63"/>
      <c r="C2029" s="82"/>
      <c r="D2029" s="306"/>
      <c r="E2029" s="344"/>
      <c r="F2029" s="394"/>
    </row>
    <row r="2030" spans="2:6">
      <c r="B2030" s="63"/>
      <c r="C2030" s="82"/>
      <c r="D2030" s="306"/>
      <c r="E2030" s="344"/>
      <c r="F2030" s="394"/>
    </row>
    <row r="2031" spans="2:6">
      <c r="B2031" s="63"/>
      <c r="C2031" s="82"/>
      <c r="D2031" s="306"/>
      <c r="E2031" s="344"/>
      <c r="F2031" s="394"/>
    </row>
    <row r="2032" spans="2:6">
      <c r="B2032" s="63"/>
      <c r="C2032" s="82"/>
      <c r="D2032" s="306"/>
      <c r="E2032" s="344"/>
      <c r="F2032" s="394"/>
    </row>
    <row r="2033" spans="2:6">
      <c r="B2033" s="63"/>
      <c r="C2033" s="82"/>
      <c r="D2033" s="306"/>
      <c r="E2033" s="344"/>
      <c r="F2033" s="394"/>
    </row>
    <row r="2034" spans="2:6">
      <c r="B2034" s="63"/>
      <c r="C2034" s="82"/>
      <c r="D2034" s="306"/>
      <c r="E2034" s="344"/>
      <c r="F2034" s="394"/>
    </row>
    <row r="2035" spans="2:6">
      <c r="B2035" s="63"/>
      <c r="C2035" s="82"/>
      <c r="D2035" s="306"/>
      <c r="E2035" s="344"/>
      <c r="F2035" s="394"/>
    </row>
    <row r="2036" spans="2:6">
      <c r="B2036" s="63"/>
      <c r="C2036" s="82"/>
      <c r="D2036" s="306"/>
      <c r="E2036" s="344"/>
      <c r="F2036" s="394"/>
    </row>
    <row r="2037" spans="2:6">
      <c r="B2037" s="63"/>
      <c r="C2037" s="82"/>
      <c r="D2037" s="306"/>
      <c r="E2037" s="344"/>
      <c r="F2037" s="394"/>
    </row>
    <row r="2038" spans="2:6">
      <c r="B2038" s="63"/>
      <c r="C2038" s="82"/>
      <c r="D2038" s="306"/>
      <c r="E2038" s="344"/>
      <c r="F2038" s="394"/>
    </row>
    <row r="2039" spans="2:6">
      <c r="B2039" s="63"/>
      <c r="C2039" s="82"/>
      <c r="D2039" s="306"/>
      <c r="E2039" s="344"/>
      <c r="F2039" s="394"/>
    </row>
    <row r="2040" spans="2:6">
      <c r="B2040" s="63"/>
      <c r="C2040" s="82"/>
      <c r="D2040" s="306"/>
      <c r="E2040" s="344"/>
      <c r="F2040" s="394"/>
    </row>
    <row r="2041" spans="2:6">
      <c r="B2041" s="63"/>
      <c r="C2041" s="82"/>
      <c r="D2041" s="306"/>
      <c r="E2041" s="344"/>
      <c r="F2041" s="394"/>
    </row>
    <row r="2042" spans="2:6">
      <c r="B2042" s="63"/>
      <c r="C2042" s="82"/>
      <c r="D2042" s="306"/>
      <c r="E2042" s="344"/>
      <c r="F2042" s="394"/>
    </row>
    <row r="2043" spans="2:6">
      <c r="B2043" s="63"/>
      <c r="C2043" s="82"/>
      <c r="D2043" s="306"/>
      <c r="E2043" s="344"/>
      <c r="F2043" s="394"/>
    </row>
    <row r="2044" spans="2:6">
      <c r="B2044" s="63"/>
      <c r="C2044" s="82"/>
      <c r="D2044" s="306"/>
      <c r="E2044" s="344"/>
      <c r="F2044" s="394"/>
    </row>
    <row r="2045" spans="2:6">
      <c r="B2045" s="63"/>
      <c r="C2045" s="82"/>
      <c r="D2045" s="306"/>
      <c r="E2045" s="344"/>
      <c r="F2045" s="394"/>
    </row>
    <row r="2046" spans="2:6">
      <c r="B2046" s="63"/>
      <c r="C2046" s="82"/>
      <c r="D2046" s="306"/>
      <c r="E2046" s="344"/>
      <c r="F2046" s="394"/>
    </row>
    <row r="2047" spans="2:6">
      <c r="B2047" s="63"/>
      <c r="C2047" s="82"/>
      <c r="D2047" s="306"/>
      <c r="E2047" s="344"/>
      <c r="F2047" s="394"/>
    </row>
    <row r="2048" spans="2:6">
      <c r="B2048" s="63"/>
      <c r="C2048" s="82"/>
      <c r="D2048" s="306"/>
      <c r="E2048" s="344"/>
      <c r="F2048" s="394"/>
    </row>
    <row r="2049" spans="2:6">
      <c r="B2049" s="63"/>
      <c r="C2049" s="82"/>
      <c r="D2049" s="306"/>
      <c r="E2049" s="344"/>
      <c r="F2049" s="394"/>
    </row>
    <row r="2050" spans="2:6">
      <c r="B2050" s="63"/>
      <c r="C2050" s="82"/>
      <c r="D2050" s="306"/>
      <c r="E2050" s="344"/>
      <c r="F2050" s="394"/>
    </row>
    <row r="2051" spans="2:6">
      <c r="B2051" s="63"/>
      <c r="C2051" s="82"/>
      <c r="D2051" s="306"/>
      <c r="E2051" s="344"/>
      <c r="F2051" s="394"/>
    </row>
    <row r="2052" spans="2:6">
      <c r="B2052" s="63"/>
      <c r="C2052" s="82"/>
      <c r="D2052" s="306"/>
      <c r="E2052" s="344"/>
      <c r="F2052" s="394"/>
    </row>
    <row r="2053" spans="2:6">
      <c r="B2053" s="63"/>
      <c r="C2053" s="82"/>
      <c r="D2053" s="306"/>
      <c r="E2053" s="344"/>
      <c r="F2053" s="394"/>
    </row>
    <row r="2054" spans="2:6">
      <c r="B2054" s="63"/>
      <c r="C2054" s="82"/>
      <c r="D2054" s="306"/>
      <c r="E2054" s="344"/>
      <c r="F2054" s="394"/>
    </row>
    <row r="2055" spans="2:6">
      <c r="B2055" s="63"/>
      <c r="C2055" s="82"/>
      <c r="D2055" s="306"/>
      <c r="E2055" s="344"/>
      <c r="F2055" s="394"/>
    </row>
    <row r="2056" spans="2:6">
      <c r="B2056" s="63"/>
      <c r="C2056" s="82"/>
      <c r="D2056" s="306"/>
      <c r="E2056" s="344"/>
      <c r="F2056" s="394"/>
    </row>
    <row r="2057" spans="2:6">
      <c r="B2057" s="63"/>
      <c r="C2057" s="82"/>
      <c r="D2057" s="306"/>
      <c r="E2057" s="344"/>
      <c r="F2057" s="394"/>
    </row>
    <row r="2058" spans="2:6">
      <c r="B2058" s="63"/>
      <c r="C2058" s="82"/>
      <c r="D2058" s="306"/>
      <c r="E2058" s="344"/>
      <c r="F2058" s="394"/>
    </row>
    <row r="2059" spans="2:6">
      <c r="B2059" s="63"/>
      <c r="C2059" s="82"/>
      <c r="D2059" s="306"/>
      <c r="E2059" s="344"/>
      <c r="F2059" s="394"/>
    </row>
    <row r="2060" spans="2:6">
      <c r="B2060" s="63"/>
      <c r="C2060" s="82"/>
      <c r="D2060" s="306"/>
      <c r="E2060" s="344"/>
      <c r="F2060" s="394"/>
    </row>
    <row r="2061" spans="2:6">
      <c r="B2061" s="63"/>
      <c r="C2061" s="82"/>
      <c r="D2061" s="306"/>
      <c r="E2061" s="344"/>
      <c r="F2061" s="394"/>
    </row>
    <row r="2062" spans="2:6">
      <c r="B2062" s="63"/>
      <c r="C2062" s="82"/>
      <c r="D2062" s="306"/>
      <c r="E2062" s="344"/>
      <c r="F2062" s="394"/>
    </row>
    <row r="2063" spans="2:6">
      <c r="B2063" s="63"/>
      <c r="C2063" s="82"/>
      <c r="D2063" s="306"/>
      <c r="E2063" s="344"/>
      <c r="F2063" s="394"/>
    </row>
    <row r="2064" spans="2:6">
      <c r="B2064" s="63"/>
      <c r="C2064" s="82"/>
      <c r="D2064" s="306"/>
      <c r="E2064" s="344"/>
      <c r="F2064" s="394"/>
    </row>
    <row r="2065" spans="2:6">
      <c r="B2065" s="63"/>
      <c r="C2065" s="82"/>
      <c r="D2065" s="306"/>
      <c r="E2065" s="344"/>
      <c r="F2065" s="394"/>
    </row>
    <row r="2066" spans="2:6">
      <c r="B2066" s="63"/>
      <c r="C2066" s="82"/>
      <c r="D2066" s="306"/>
      <c r="E2066" s="344"/>
      <c r="F2066" s="394"/>
    </row>
    <row r="2067" spans="2:6">
      <c r="B2067" s="63"/>
      <c r="C2067" s="82"/>
      <c r="D2067" s="306"/>
      <c r="E2067" s="344"/>
      <c r="F2067" s="394"/>
    </row>
    <row r="2068" spans="2:6">
      <c r="B2068" s="63"/>
      <c r="C2068" s="82"/>
      <c r="D2068" s="306"/>
      <c r="E2068" s="344"/>
      <c r="F2068" s="394"/>
    </row>
    <row r="2069" spans="2:6">
      <c r="B2069" s="63"/>
      <c r="C2069" s="82"/>
      <c r="D2069" s="306"/>
      <c r="E2069" s="344"/>
      <c r="F2069" s="394"/>
    </row>
    <row r="2070" spans="2:6">
      <c r="B2070" s="63"/>
      <c r="C2070" s="82"/>
      <c r="D2070" s="306"/>
      <c r="E2070" s="344"/>
      <c r="F2070" s="394"/>
    </row>
    <row r="2071" spans="2:6">
      <c r="B2071" s="63"/>
      <c r="C2071" s="82"/>
      <c r="D2071" s="306"/>
      <c r="E2071" s="344"/>
      <c r="F2071" s="394"/>
    </row>
    <row r="2072" spans="2:6">
      <c r="B2072" s="63"/>
      <c r="C2072" s="82"/>
      <c r="D2072" s="306"/>
      <c r="E2072" s="344"/>
      <c r="F2072" s="394"/>
    </row>
    <row r="2073" spans="2:6">
      <c r="B2073" s="63"/>
      <c r="C2073" s="82"/>
      <c r="D2073" s="306"/>
      <c r="E2073" s="344"/>
      <c r="F2073" s="394"/>
    </row>
    <row r="2074" spans="2:6">
      <c r="B2074" s="63"/>
      <c r="C2074" s="82"/>
      <c r="D2074" s="306"/>
      <c r="E2074" s="344"/>
      <c r="F2074" s="394"/>
    </row>
    <row r="2075" spans="2:6">
      <c r="B2075" s="63"/>
      <c r="C2075" s="82"/>
      <c r="D2075" s="306"/>
      <c r="E2075" s="344"/>
      <c r="F2075" s="394"/>
    </row>
    <row r="2076" spans="2:6">
      <c r="B2076" s="63"/>
      <c r="C2076" s="82"/>
      <c r="D2076" s="306"/>
      <c r="E2076" s="344"/>
      <c r="F2076" s="394"/>
    </row>
    <row r="2077" spans="2:6">
      <c r="B2077" s="63"/>
      <c r="C2077" s="82"/>
      <c r="D2077" s="306"/>
      <c r="E2077" s="344"/>
      <c r="F2077" s="394"/>
    </row>
    <row r="2078" spans="2:6">
      <c r="B2078" s="63"/>
      <c r="C2078" s="82"/>
      <c r="D2078" s="306"/>
      <c r="E2078" s="344"/>
      <c r="F2078" s="394"/>
    </row>
    <row r="2079" spans="2:6">
      <c r="B2079" s="63"/>
      <c r="C2079" s="82"/>
      <c r="D2079" s="306"/>
      <c r="E2079" s="344"/>
      <c r="F2079" s="394"/>
    </row>
    <row r="2080" spans="2:6">
      <c r="B2080" s="63"/>
      <c r="C2080" s="82"/>
      <c r="D2080" s="306"/>
      <c r="E2080" s="344"/>
      <c r="F2080" s="394"/>
    </row>
    <row r="2081" spans="2:6">
      <c r="B2081" s="63"/>
      <c r="C2081" s="82"/>
      <c r="D2081" s="306"/>
      <c r="E2081" s="344"/>
      <c r="F2081" s="394"/>
    </row>
    <row r="2082" spans="2:6">
      <c r="B2082" s="63"/>
      <c r="C2082" s="82"/>
      <c r="D2082" s="306"/>
      <c r="E2082" s="344"/>
      <c r="F2082" s="394"/>
    </row>
    <row r="2083" spans="2:6">
      <c r="B2083" s="63"/>
      <c r="C2083" s="82"/>
      <c r="D2083" s="306"/>
      <c r="E2083" s="344"/>
      <c r="F2083" s="394"/>
    </row>
    <row r="2084" spans="2:6">
      <c r="B2084" s="63"/>
      <c r="C2084" s="82"/>
      <c r="D2084" s="306"/>
      <c r="E2084" s="344"/>
      <c r="F2084" s="394"/>
    </row>
    <row r="2085" spans="2:6">
      <c r="B2085" s="63"/>
      <c r="C2085" s="82"/>
      <c r="D2085" s="306"/>
      <c r="E2085" s="344"/>
      <c r="F2085" s="394"/>
    </row>
    <row r="2086" spans="2:6">
      <c r="B2086" s="63"/>
      <c r="C2086" s="82"/>
      <c r="D2086" s="306"/>
      <c r="E2086" s="344"/>
      <c r="F2086" s="394"/>
    </row>
    <row r="2087" spans="2:6">
      <c r="B2087" s="63"/>
      <c r="C2087" s="82"/>
      <c r="D2087" s="306"/>
      <c r="E2087" s="344"/>
      <c r="F2087" s="394"/>
    </row>
    <row r="2088" spans="2:6">
      <c r="B2088" s="63"/>
      <c r="C2088" s="82"/>
      <c r="D2088" s="306"/>
      <c r="E2088" s="344"/>
      <c r="F2088" s="394"/>
    </row>
    <row r="2089" spans="2:6">
      <c r="B2089" s="63"/>
      <c r="C2089" s="82"/>
      <c r="D2089" s="306"/>
      <c r="E2089" s="344"/>
      <c r="F2089" s="394"/>
    </row>
    <row r="2090" spans="2:6">
      <c r="B2090" s="63"/>
      <c r="C2090" s="82"/>
      <c r="D2090" s="306"/>
      <c r="E2090" s="344"/>
      <c r="F2090" s="394"/>
    </row>
    <row r="2091" spans="2:6">
      <c r="B2091" s="63"/>
      <c r="C2091" s="82"/>
      <c r="D2091" s="306"/>
      <c r="E2091" s="344"/>
      <c r="F2091" s="394"/>
    </row>
    <row r="2092" spans="2:6">
      <c r="B2092" s="63"/>
      <c r="C2092" s="82"/>
      <c r="D2092" s="306"/>
      <c r="E2092" s="344"/>
      <c r="F2092" s="394"/>
    </row>
    <row r="2093" spans="2:6">
      <c r="B2093" s="63"/>
      <c r="C2093" s="82"/>
      <c r="D2093" s="306"/>
      <c r="E2093" s="344"/>
      <c r="F2093" s="394"/>
    </row>
    <row r="2094" spans="2:6">
      <c r="B2094" s="63"/>
      <c r="C2094" s="82"/>
      <c r="D2094" s="306"/>
      <c r="E2094" s="344"/>
      <c r="F2094" s="394"/>
    </row>
    <row r="2095" spans="2:6">
      <c r="B2095" s="63"/>
      <c r="C2095" s="82"/>
      <c r="D2095" s="306"/>
      <c r="E2095" s="344"/>
      <c r="F2095" s="394"/>
    </row>
    <row r="2096" spans="2:6">
      <c r="B2096" s="63"/>
      <c r="C2096" s="82"/>
      <c r="D2096" s="306"/>
      <c r="E2096" s="344"/>
      <c r="F2096" s="394"/>
    </row>
    <row r="2097" spans="2:6">
      <c r="B2097" s="63"/>
      <c r="C2097" s="82"/>
      <c r="D2097" s="306"/>
      <c r="E2097" s="344"/>
      <c r="F2097" s="394"/>
    </row>
    <row r="2098" spans="2:6">
      <c r="B2098" s="63"/>
      <c r="C2098" s="82"/>
      <c r="D2098" s="306"/>
      <c r="E2098" s="344"/>
      <c r="F2098" s="394"/>
    </row>
    <row r="2099" spans="2:6">
      <c r="B2099" s="63"/>
      <c r="C2099" s="82"/>
      <c r="D2099" s="306"/>
      <c r="E2099" s="344"/>
      <c r="F2099" s="394"/>
    </row>
    <row r="2100" spans="2:6">
      <c r="B2100" s="63"/>
      <c r="C2100" s="82"/>
      <c r="D2100" s="306"/>
      <c r="E2100" s="344"/>
      <c r="F2100" s="394"/>
    </row>
    <row r="2101" spans="2:6">
      <c r="B2101" s="63"/>
      <c r="C2101" s="82"/>
      <c r="D2101" s="306"/>
      <c r="E2101" s="344"/>
      <c r="F2101" s="394"/>
    </row>
    <row r="2102" spans="2:6">
      <c r="B2102" s="63"/>
      <c r="C2102" s="82"/>
      <c r="D2102" s="306"/>
      <c r="E2102" s="344"/>
      <c r="F2102" s="394"/>
    </row>
    <row r="2103" spans="2:6">
      <c r="B2103" s="63"/>
      <c r="C2103" s="82"/>
      <c r="D2103" s="306"/>
      <c r="E2103" s="344"/>
      <c r="F2103" s="394"/>
    </row>
    <row r="2104" spans="2:6">
      <c r="B2104" s="63"/>
      <c r="C2104" s="82"/>
      <c r="D2104" s="306"/>
      <c r="E2104" s="344"/>
      <c r="F2104" s="394"/>
    </row>
    <row r="2105" spans="2:6">
      <c r="B2105" s="63"/>
      <c r="C2105" s="82"/>
      <c r="D2105" s="306"/>
      <c r="E2105" s="344"/>
      <c r="F2105" s="394"/>
    </row>
    <row r="2106" spans="2:6">
      <c r="B2106" s="63"/>
      <c r="C2106" s="82"/>
      <c r="D2106" s="306"/>
      <c r="E2106" s="344"/>
      <c r="F2106" s="394"/>
    </row>
    <row r="2107" spans="2:6">
      <c r="B2107" s="63"/>
      <c r="C2107" s="82"/>
      <c r="D2107" s="306"/>
      <c r="E2107" s="344"/>
      <c r="F2107" s="394"/>
    </row>
    <row r="2108" spans="2:6">
      <c r="B2108" s="63"/>
      <c r="C2108" s="82"/>
      <c r="D2108" s="306"/>
      <c r="E2108" s="344"/>
      <c r="F2108" s="394"/>
    </row>
    <row r="2109" spans="2:6">
      <c r="B2109" s="63"/>
      <c r="C2109" s="82"/>
      <c r="D2109" s="306"/>
      <c r="E2109" s="344"/>
      <c r="F2109" s="394"/>
    </row>
    <row r="2110" spans="2:6">
      <c r="B2110" s="63"/>
      <c r="C2110" s="82"/>
      <c r="D2110" s="306"/>
      <c r="E2110" s="344"/>
      <c r="F2110" s="394"/>
    </row>
    <row r="2111" spans="2:6">
      <c r="B2111" s="63"/>
      <c r="C2111" s="82"/>
      <c r="D2111" s="306"/>
      <c r="E2111" s="344"/>
      <c r="F2111" s="394"/>
    </row>
    <row r="2112" spans="2:6">
      <c r="B2112" s="63"/>
      <c r="C2112" s="82"/>
      <c r="D2112" s="306"/>
      <c r="E2112" s="344"/>
      <c r="F2112" s="394"/>
    </row>
    <row r="2113" spans="2:6">
      <c r="B2113" s="63"/>
      <c r="C2113" s="82"/>
      <c r="D2113" s="306"/>
      <c r="E2113" s="344"/>
      <c r="F2113" s="394"/>
    </row>
    <row r="2114" spans="2:6">
      <c r="B2114" s="63"/>
      <c r="C2114" s="82"/>
      <c r="D2114" s="306"/>
      <c r="E2114" s="344"/>
      <c r="F2114" s="394"/>
    </row>
    <row r="2115" spans="2:6">
      <c r="B2115" s="63"/>
      <c r="C2115" s="82"/>
      <c r="D2115" s="306"/>
      <c r="E2115" s="344"/>
      <c r="F2115" s="394"/>
    </row>
    <row r="2116" spans="2:6">
      <c r="B2116" s="63"/>
      <c r="C2116" s="82"/>
      <c r="D2116" s="306"/>
      <c r="E2116" s="344"/>
      <c r="F2116" s="394"/>
    </row>
    <row r="2117" spans="2:6">
      <c r="B2117" s="63"/>
      <c r="C2117" s="82"/>
      <c r="D2117" s="306"/>
      <c r="E2117" s="344"/>
      <c r="F2117" s="394"/>
    </row>
    <row r="2118" spans="2:6">
      <c r="B2118" s="63"/>
      <c r="C2118" s="82"/>
      <c r="D2118" s="306"/>
      <c r="E2118" s="344"/>
      <c r="F2118" s="394"/>
    </row>
    <row r="2119" spans="2:6">
      <c r="B2119" s="63"/>
      <c r="C2119" s="82"/>
      <c r="D2119" s="306"/>
      <c r="E2119" s="344"/>
      <c r="F2119" s="394"/>
    </row>
    <row r="2120" spans="2:6">
      <c r="B2120" s="63"/>
      <c r="C2120" s="82"/>
      <c r="D2120" s="306"/>
      <c r="E2120" s="344"/>
      <c r="F2120" s="394"/>
    </row>
    <row r="2121" spans="2:6">
      <c r="B2121" s="63"/>
      <c r="C2121" s="82"/>
      <c r="D2121" s="306"/>
      <c r="E2121" s="344"/>
      <c r="F2121" s="394"/>
    </row>
    <row r="2122" spans="2:6">
      <c r="B2122" s="63"/>
      <c r="C2122" s="82"/>
      <c r="D2122" s="306"/>
      <c r="E2122" s="344"/>
      <c r="F2122" s="394"/>
    </row>
    <row r="2123" spans="2:6">
      <c r="B2123" s="63"/>
      <c r="C2123" s="82"/>
      <c r="D2123" s="306"/>
      <c r="E2123" s="344"/>
      <c r="F2123" s="394"/>
    </row>
    <row r="2124" spans="2:6">
      <c r="B2124" s="63"/>
      <c r="C2124" s="82"/>
      <c r="D2124" s="306"/>
      <c r="E2124" s="344"/>
      <c r="F2124" s="394"/>
    </row>
    <row r="2125" spans="2:6">
      <c r="B2125" s="63"/>
      <c r="C2125" s="82"/>
      <c r="D2125" s="306"/>
      <c r="E2125" s="344"/>
      <c r="F2125" s="394"/>
    </row>
    <row r="2126" spans="2:6">
      <c r="B2126" s="63"/>
      <c r="C2126" s="82"/>
      <c r="D2126" s="306"/>
      <c r="E2126" s="344"/>
      <c r="F2126" s="394"/>
    </row>
    <row r="2127" spans="2:6">
      <c r="B2127" s="63"/>
      <c r="C2127" s="82"/>
      <c r="D2127" s="306"/>
      <c r="E2127" s="344"/>
      <c r="F2127" s="394"/>
    </row>
    <row r="2128" spans="2:6">
      <c r="B2128" s="63"/>
      <c r="C2128" s="82"/>
      <c r="D2128" s="306"/>
      <c r="E2128" s="344"/>
      <c r="F2128" s="394"/>
    </row>
    <row r="2129" spans="2:6">
      <c r="B2129" s="63"/>
      <c r="C2129" s="82"/>
      <c r="D2129" s="306"/>
      <c r="E2129" s="344"/>
      <c r="F2129" s="394"/>
    </row>
    <row r="2130" spans="2:6">
      <c r="B2130" s="63"/>
      <c r="C2130" s="82"/>
      <c r="D2130" s="306"/>
      <c r="E2130" s="344"/>
      <c r="F2130" s="394"/>
    </row>
    <row r="2131" spans="2:6">
      <c r="B2131" s="63"/>
      <c r="C2131" s="82"/>
      <c r="D2131" s="306"/>
      <c r="E2131" s="344"/>
      <c r="F2131" s="394"/>
    </row>
    <row r="2132" spans="2:6">
      <c r="B2132" s="63"/>
      <c r="C2132" s="82"/>
      <c r="D2132" s="306"/>
      <c r="E2132" s="344"/>
      <c r="F2132" s="394"/>
    </row>
    <row r="2133" spans="2:6">
      <c r="B2133" s="63"/>
      <c r="C2133" s="82"/>
      <c r="D2133" s="306"/>
      <c r="E2133" s="344"/>
      <c r="F2133" s="394"/>
    </row>
    <row r="2134" spans="2:6">
      <c r="B2134" s="63"/>
      <c r="C2134" s="82"/>
      <c r="D2134" s="306"/>
      <c r="E2134" s="344"/>
      <c r="F2134" s="394"/>
    </row>
    <row r="2135" spans="2:6">
      <c r="B2135" s="63"/>
      <c r="C2135" s="82"/>
      <c r="D2135" s="306"/>
      <c r="E2135" s="344"/>
      <c r="F2135" s="394"/>
    </row>
    <row r="2136" spans="2:6">
      <c r="B2136" s="63"/>
      <c r="C2136" s="82"/>
      <c r="D2136" s="306"/>
      <c r="E2136" s="344"/>
      <c r="F2136" s="394"/>
    </row>
    <row r="2137" spans="2:6">
      <c r="B2137" s="63"/>
      <c r="C2137" s="82"/>
      <c r="D2137" s="306"/>
      <c r="E2137" s="344"/>
      <c r="F2137" s="394"/>
    </row>
    <row r="2138" spans="2:6">
      <c r="B2138" s="63"/>
      <c r="C2138" s="82"/>
      <c r="D2138" s="306"/>
      <c r="E2138" s="344"/>
      <c r="F2138" s="394"/>
    </row>
    <row r="2139" spans="2:6">
      <c r="B2139" s="63"/>
      <c r="C2139" s="82"/>
      <c r="D2139" s="306"/>
      <c r="E2139" s="344"/>
      <c r="F2139" s="394"/>
    </row>
    <row r="2140" spans="2:6">
      <c r="B2140" s="63"/>
      <c r="C2140" s="82"/>
      <c r="D2140" s="306"/>
      <c r="E2140" s="344"/>
      <c r="F2140" s="394"/>
    </row>
    <row r="2141" spans="2:6">
      <c r="B2141" s="63"/>
      <c r="C2141" s="82"/>
      <c r="D2141" s="306"/>
      <c r="E2141" s="344"/>
      <c r="F2141" s="394"/>
    </row>
    <row r="2142" spans="2:6">
      <c r="B2142" s="63"/>
      <c r="C2142" s="82"/>
      <c r="D2142" s="306"/>
      <c r="E2142" s="344"/>
      <c r="F2142" s="394"/>
    </row>
    <row r="2143" spans="2:6">
      <c r="B2143" s="63"/>
      <c r="C2143" s="82"/>
      <c r="D2143" s="306"/>
      <c r="E2143" s="344"/>
      <c r="F2143" s="394"/>
    </row>
    <row r="2144" spans="2:6">
      <c r="B2144" s="63"/>
      <c r="C2144" s="82"/>
      <c r="D2144" s="306"/>
      <c r="E2144" s="344"/>
      <c r="F2144" s="394"/>
    </row>
    <row r="2145" spans="2:6">
      <c r="B2145" s="63"/>
      <c r="C2145" s="82"/>
      <c r="D2145" s="306"/>
      <c r="E2145" s="344"/>
      <c r="F2145" s="394"/>
    </row>
    <row r="2146" spans="2:6">
      <c r="B2146" s="63"/>
      <c r="C2146" s="82"/>
      <c r="D2146" s="306"/>
      <c r="E2146" s="344"/>
      <c r="F2146" s="394"/>
    </row>
    <row r="2147" spans="2:6">
      <c r="B2147" s="63"/>
      <c r="C2147" s="82"/>
      <c r="D2147" s="306"/>
      <c r="E2147" s="344"/>
      <c r="F2147" s="394"/>
    </row>
    <row r="2148" spans="2:6">
      <c r="B2148" s="63"/>
      <c r="C2148" s="82"/>
      <c r="D2148" s="306"/>
      <c r="E2148" s="344"/>
      <c r="F2148" s="394"/>
    </row>
    <row r="2149" spans="2:6">
      <c r="B2149" s="63"/>
      <c r="C2149" s="82"/>
      <c r="D2149" s="306"/>
      <c r="E2149" s="344"/>
      <c r="F2149" s="394"/>
    </row>
    <row r="2150" spans="2:6">
      <c r="B2150" s="63"/>
      <c r="C2150" s="82"/>
      <c r="D2150" s="306"/>
      <c r="E2150" s="344"/>
      <c r="F2150" s="394"/>
    </row>
    <row r="2151" spans="2:6">
      <c r="B2151" s="63"/>
      <c r="C2151" s="82"/>
      <c r="D2151" s="306"/>
      <c r="E2151" s="344"/>
      <c r="F2151" s="394"/>
    </row>
    <row r="2152" spans="2:6">
      <c r="B2152" s="63"/>
      <c r="C2152" s="82"/>
      <c r="D2152" s="306"/>
      <c r="E2152" s="344"/>
      <c r="F2152" s="394"/>
    </row>
    <row r="2153" spans="2:6">
      <c r="B2153" s="63"/>
      <c r="C2153" s="82"/>
      <c r="D2153" s="306"/>
      <c r="E2153" s="344"/>
      <c r="F2153" s="394"/>
    </row>
    <row r="2154" spans="2:6">
      <c r="B2154" s="63"/>
      <c r="C2154" s="82"/>
      <c r="D2154" s="306"/>
      <c r="E2154" s="344"/>
      <c r="F2154" s="394"/>
    </row>
    <row r="2155" spans="2:6">
      <c r="B2155" s="63"/>
      <c r="C2155" s="82"/>
      <c r="D2155" s="306"/>
      <c r="E2155" s="344"/>
      <c r="F2155" s="394"/>
    </row>
    <row r="2156" spans="2:6">
      <c r="B2156" s="63"/>
      <c r="C2156" s="82"/>
      <c r="D2156" s="306"/>
      <c r="E2156" s="344"/>
      <c r="F2156" s="394"/>
    </row>
    <row r="2157" spans="2:6">
      <c r="B2157" s="63"/>
      <c r="C2157" s="82"/>
      <c r="D2157" s="306"/>
      <c r="E2157" s="344"/>
      <c r="F2157" s="394"/>
    </row>
    <row r="2158" spans="2:6">
      <c r="B2158" s="63"/>
      <c r="C2158" s="82"/>
      <c r="D2158" s="306"/>
      <c r="E2158" s="344"/>
      <c r="F2158" s="394"/>
    </row>
    <row r="2159" spans="2:6">
      <c r="B2159" s="63"/>
      <c r="C2159" s="82"/>
      <c r="D2159" s="306"/>
      <c r="E2159" s="344"/>
      <c r="F2159" s="394"/>
    </row>
    <row r="2160" spans="2:6">
      <c r="B2160" s="63"/>
      <c r="C2160" s="82"/>
      <c r="D2160" s="306"/>
      <c r="E2160" s="344"/>
      <c r="F2160" s="394"/>
    </row>
    <row r="2161" spans="2:6">
      <c r="B2161" s="63"/>
      <c r="C2161" s="82"/>
      <c r="D2161" s="306"/>
      <c r="E2161" s="344"/>
      <c r="F2161" s="394"/>
    </row>
    <row r="2162" spans="2:6">
      <c r="B2162" s="63"/>
      <c r="C2162" s="82"/>
      <c r="D2162" s="306"/>
      <c r="E2162" s="344"/>
      <c r="F2162" s="394"/>
    </row>
    <row r="2163" spans="2:6">
      <c r="B2163" s="63"/>
      <c r="C2163" s="82"/>
      <c r="D2163" s="306"/>
      <c r="E2163" s="344"/>
      <c r="F2163" s="394"/>
    </row>
    <row r="2164" spans="2:6">
      <c r="B2164" s="63"/>
      <c r="C2164" s="82"/>
      <c r="D2164" s="306"/>
      <c r="E2164" s="344"/>
      <c r="F2164" s="394"/>
    </row>
    <row r="2165" spans="2:6">
      <c r="B2165" s="63"/>
      <c r="C2165" s="82"/>
      <c r="D2165" s="306"/>
      <c r="E2165" s="344"/>
      <c r="F2165" s="394"/>
    </row>
    <row r="2166" spans="2:6">
      <c r="B2166" s="63"/>
      <c r="C2166" s="82"/>
      <c r="D2166" s="306"/>
      <c r="E2166" s="344"/>
      <c r="F2166" s="394"/>
    </row>
    <row r="2167" spans="2:6">
      <c r="B2167" s="63"/>
      <c r="C2167" s="82"/>
      <c r="D2167" s="306"/>
      <c r="E2167" s="344"/>
      <c r="F2167" s="394"/>
    </row>
    <row r="2168" spans="2:6">
      <c r="B2168" s="63"/>
      <c r="C2168" s="82"/>
      <c r="D2168" s="306"/>
      <c r="E2168" s="344"/>
      <c r="F2168" s="394"/>
    </row>
    <row r="2169" spans="2:6">
      <c r="B2169" s="63"/>
      <c r="C2169" s="82"/>
      <c r="D2169" s="306"/>
      <c r="E2169" s="344"/>
      <c r="F2169" s="394"/>
    </row>
    <row r="2170" spans="2:6">
      <c r="B2170" s="63"/>
      <c r="C2170" s="82"/>
      <c r="D2170" s="306"/>
      <c r="E2170" s="344"/>
      <c r="F2170" s="394"/>
    </row>
    <row r="2171" spans="2:6">
      <c r="B2171" s="63"/>
      <c r="C2171" s="82"/>
      <c r="D2171" s="306"/>
      <c r="E2171" s="344"/>
      <c r="F2171" s="394"/>
    </row>
    <row r="2172" spans="2:6">
      <c r="B2172" s="63"/>
      <c r="C2172" s="82"/>
      <c r="D2172" s="306"/>
      <c r="E2172" s="344"/>
      <c r="F2172" s="394"/>
    </row>
    <row r="2173" spans="2:6">
      <c r="B2173" s="63"/>
      <c r="C2173" s="82"/>
      <c r="D2173" s="306"/>
      <c r="E2173" s="344"/>
      <c r="F2173" s="394"/>
    </row>
    <row r="2174" spans="2:6">
      <c r="B2174" s="63"/>
      <c r="C2174" s="82"/>
      <c r="D2174" s="306"/>
      <c r="E2174" s="344"/>
      <c r="F2174" s="394"/>
    </row>
    <row r="2175" spans="2:6">
      <c r="B2175" s="63"/>
      <c r="C2175" s="82"/>
      <c r="D2175" s="306"/>
      <c r="E2175" s="344"/>
      <c r="F2175" s="394"/>
    </row>
    <row r="2176" spans="2:6">
      <c r="B2176" s="63"/>
      <c r="C2176" s="82"/>
      <c r="D2176" s="306"/>
      <c r="E2176" s="344"/>
      <c r="F2176" s="394"/>
    </row>
    <row r="2177" spans="2:6">
      <c r="B2177" s="63"/>
      <c r="C2177" s="82"/>
      <c r="D2177" s="306"/>
      <c r="E2177" s="344"/>
      <c r="F2177" s="394"/>
    </row>
    <row r="2178" spans="2:6">
      <c r="B2178" s="63"/>
      <c r="C2178" s="82"/>
      <c r="D2178" s="306"/>
      <c r="E2178" s="344"/>
      <c r="F2178" s="394"/>
    </row>
    <row r="2179" spans="2:6">
      <c r="B2179" s="63"/>
      <c r="C2179" s="82"/>
      <c r="D2179" s="306"/>
      <c r="E2179" s="344"/>
      <c r="F2179" s="394"/>
    </row>
    <row r="2180" spans="2:6">
      <c r="B2180" s="63"/>
      <c r="C2180" s="82"/>
      <c r="D2180" s="306"/>
      <c r="E2180" s="344"/>
      <c r="F2180" s="394"/>
    </row>
    <row r="2181" spans="2:6">
      <c r="B2181" s="63"/>
      <c r="C2181" s="82"/>
      <c r="D2181" s="306"/>
      <c r="E2181" s="344"/>
      <c r="F2181" s="394"/>
    </row>
    <row r="2182" spans="2:6">
      <c r="B2182" s="63"/>
      <c r="C2182" s="82"/>
      <c r="D2182" s="306"/>
      <c r="E2182" s="344"/>
      <c r="F2182" s="394"/>
    </row>
    <row r="2183" spans="2:6">
      <c r="B2183" s="63"/>
      <c r="C2183" s="82"/>
      <c r="D2183" s="306"/>
      <c r="E2183" s="344"/>
      <c r="F2183" s="394"/>
    </row>
    <row r="2184" spans="2:6">
      <c r="B2184" s="63"/>
      <c r="C2184" s="82"/>
      <c r="D2184" s="306"/>
      <c r="E2184" s="344"/>
      <c r="F2184" s="394"/>
    </row>
    <row r="2185" spans="2:6">
      <c r="B2185" s="63"/>
      <c r="C2185" s="82"/>
      <c r="D2185" s="306"/>
      <c r="E2185" s="344"/>
      <c r="F2185" s="394"/>
    </row>
    <row r="2186" spans="2:6">
      <c r="B2186" s="63"/>
      <c r="C2186" s="82"/>
      <c r="D2186" s="306"/>
      <c r="E2186" s="344"/>
      <c r="F2186" s="394"/>
    </row>
    <row r="2187" spans="2:6">
      <c r="B2187" s="63"/>
      <c r="C2187" s="82"/>
      <c r="D2187" s="306"/>
      <c r="E2187" s="344"/>
      <c r="F2187" s="394"/>
    </row>
    <row r="2188" spans="2:6">
      <c r="B2188" s="63"/>
      <c r="C2188" s="82"/>
      <c r="D2188" s="306"/>
      <c r="E2188" s="344"/>
      <c r="F2188" s="394"/>
    </row>
    <row r="2189" spans="2:6">
      <c r="B2189" s="63"/>
      <c r="C2189" s="82"/>
      <c r="D2189" s="306"/>
      <c r="E2189" s="344"/>
      <c r="F2189" s="394"/>
    </row>
    <row r="2190" spans="2:6">
      <c r="B2190" s="63"/>
      <c r="C2190" s="82"/>
      <c r="D2190" s="306"/>
      <c r="E2190" s="344"/>
      <c r="F2190" s="394"/>
    </row>
    <row r="2191" spans="2:6">
      <c r="B2191" s="63"/>
      <c r="C2191" s="82"/>
      <c r="D2191" s="306"/>
      <c r="E2191" s="344"/>
      <c r="F2191" s="394"/>
    </row>
    <row r="2192" spans="2:6">
      <c r="B2192" s="63"/>
      <c r="C2192" s="82"/>
      <c r="D2192" s="306"/>
      <c r="E2192" s="344"/>
      <c r="F2192" s="394"/>
    </row>
    <row r="2193" spans="2:6">
      <c r="B2193" s="63"/>
      <c r="C2193" s="82"/>
      <c r="D2193" s="306"/>
      <c r="E2193" s="344"/>
      <c r="F2193" s="394"/>
    </row>
    <row r="2194" spans="2:6">
      <c r="B2194" s="63"/>
      <c r="C2194" s="82"/>
      <c r="D2194" s="306"/>
      <c r="E2194" s="344"/>
      <c r="F2194" s="394"/>
    </row>
    <row r="2195" spans="2:6">
      <c r="B2195" s="63"/>
      <c r="C2195" s="82"/>
      <c r="D2195" s="306"/>
      <c r="E2195" s="344"/>
      <c r="F2195" s="394"/>
    </row>
    <row r="2196" spans="2:6">
      <c r="B2196" s="63"/>
      <c r="C2196" s="82"/>
      <c r="D2196" s="306"/>
      <c r="E2196" s="344"/>
      <c r="F2196" s="394"/>
    </row>
    <row r="2197" spans="2:6">
      <c r="B2197" s="63"/>
      <c r="C2197" s="82"/>
      <c r="D2197" s="306"/>
      <c r="E2197" s="344"/>
      <c r="F2197" s="394"/>
    </row>
    <row r="2198" spans="2:6">
      <c r="B2198" s="63"/>
      <c r="C2198" s="82"/>
      <c r="D2198" s="306"/>
      <c r="E2198" s="344"/>
      <c r="F2198" s="394"/>
    </row>
    <row r="2199" spans="2:6">
      <c r="B2199" s="63"/>
      <c r="C2199" s="82"/>
      <c r="D2199" s="306"/>
      <c r="E2199" s="344"/>
      <c r="F2199" s="394"/>
    </row>
    <row r="2200" spans="2:6">
      <c r="B2200" s="63"/>
      <c r="C2200" s="82"/>
      <c r="D2200" s="306"/>
      <c r="E2200" s="344"/>
      <c r="F2200" s="394"/>
    </row>
    <row r="2201" spans="2:6">
      <c r="B2201" s="63"/>
      <c r="C2201" s="82"/>
      <c r="D2201" s="306"/>
      <c r="E2201" s="344"/>
      <c r="F2201" s="394"/>
    </row>
    <row r="2202" spans="2:6">
      <c r="B2202" s="63"/>
      <c r="C2202" s="82"/>
      <c r="D2202" s="306"/>
      <c r="E2202" s="344"/>
      <c r="F2202" s="394"/>
    </row>
    <row r="2203" spans="2:6">
      <c r="B2203" s="63"/>
      <c r="C2203" s="82"/>
      <c r="D2203" s="306"/>
      <c r="E2203" s="344"/>
      <c r="F2203" s="394"/>
    </row>
    <row r="2204" spans="2:6">
      <c r="B2204" s="63"/>
      <c r="C2204" s="82"/>
      <c r="D2204" s="306"/>
      <c r="E2204" s="344"/>
      <c r="F2204" s="394"/>
    </row>
    <row r="2205" spans="2:6">
      <c r="B2205" s="63"/>
      <c r="C2205" s="82"/>
      <c r="D2205" s="306"/>
      <c r="E2205" s="344"/>
      <c r="F2205" s="394"/>
    </row>
    <row r="2206" spans="2:6">
      <c r="B2206" s="63"/>
      <c r="C2206" s="82"/>
      <c r="D2206" s="306"/>
      <c r="E2206" s="344"/>
      <c r="F2206" s="394"/>
    </row>
    <row r="2207" spans="2:6">
      <c r="B2207" s="63"/>
      <c r="C2207" s="82"/>
      <c r="D2207" s="306"/>
      <c r="E2207" s="344"/>
      <c r="F2207" s="394"/>
    </row>
    <row r="2208" spans="2:6">
      <c r="B2208" s="63"/>
      <c r="C2208" s="82"/>
      <c r="D2208" s="306"/>
      <c r="E2208" s="344"/>
      <c r="F2208" s="394"/>
    </row>
    <row r="2209" spans="2:6">
      <c r="B2209" s="63"/>
      <c r="C2209" s="82"/>
      <c r="D2209" s="306"/>
      <c r="E2209" s="344"/>
      <c r="F2209" s="394"/>
    </row>
    <row r="2210" spans="2:6">
      <c r="B2210" s="63"/>
      <c r="C2210" s="82"/>
      <c r="D2210" s="306"/>
      <c r="E2210" s="344"/>
      <c r="F2210" s="394"/>
    </row>
    <row r="2211" spans="2:6">
      <c r="B2211" s="63"/>
      <c r="C2211" s="82"/>
      <c r="D2211" s="306"/>
      <c r="E2211" s="344"/>
      <c r="F2211" s="394"/>
    </row>
    <row r="2212" spans="2:6">
      <c r="B2212" s="63"/>
      <c r="C2212" s="82"/>
      <c r="D2212" s="306"/>
      <c r="E2212" s="344"/>
      <c r="F2212" s="394"/>
    </row>
    <row r="2213" spans="2:6">
      <c r="B2213" s="63"/>
      <c r="C2213" s="82"/>
      <c r="D2213" s="306"/>
      <c r="E2213" s="344"/>
      <c r="F2213" s="394"/>
    </row>
    <row r="2214" spans="2:6">
      <c r="B2214" s="63"/>
      <c r="C2214" s="82"/>
      <c r="D2214" s="306"/>
      <c r="E2214" s="344"/>
      <c r="F2214" s="394"/>
    </row>
    <row r="2215" spans="2:6">
      <c r="B2215" s="63"/>
      <c r="C2215" s="82"/>
      <c r="D2215" s="306"/>
      <c r="E2215" s="344"/>
      <c r="F2215" s="394"/>
    </row>
    <row r="2216" spans="2:6">
      <c r="B2216" s="63"/>
      <c r="C2216" s="82"/>
      <c r="D2216" s="306"/>
      <c r="E2216" s="344"/>
      <c r="F2216" s="394"/>
    </row>
    <row r="2217" spans="2:6">
      <c r="B2217" s="63"/>
      <c r="C2217" s="82"/>
      <c r="D2217" s="306"/>
      <c r="E2217" s="344"/>
      <c r="F2217" s="394"/>
    </row>
    <row r="2218" spans="2:6">
      <c r="B2218" s="63"/>
      <c r="C2218" s="82"/>
      <c r="D2218" s="306"/>
      <c r="E2218" s="344"/>
      <c r="F2218" s="394"/>
    </row>
    <row r="2219" spans="2:6">
      <c r="B2219" s="63"/>
      <c r="C2219" s="82"/>
      <c r="D2219" s="306"/>
      <c r="E2219" s="344"/>
      <c r="F2219" s="394"/>
    </row>
    <row r="2220" spans="2:6">
      <c r="B2220" s="63"/>
      <c r="C2220" s="82"/>
      <c r="D2220" s="306"/>
      <c r="E2220" s="344"/>
      <c r="F2220" s="394"/>
    </row>
    <row r="2221" spans="2:6">
      <c r="B2221" s="63"/>
      <c r="C2221" s="82"/>
      <c r="D2221" s="306"/>
      <c r="E2221" s="344"/>
      <c r="F2221" s="394"/>
    </row>
    <row r="2222" spans="2:6">
      <c r="B2222" s="63"/>
      <c r="C2222" s="82"/>
      <c r="D2222" s="306"/>
      <c r="E2222" s="344"/>
      <c r="F2222" s="394"/>
    </row>
    <row r="2223" spans="2:6">
      <c r="B2223" s="63"/>
      <c r="C2223" s="82"/>
      <c r="D2223" s="306"/>
      <c r="E2223" s="344"/>
      <c r="F2223" s="394"/>
    </row>
    <row r="2224" spans="2:6">
      <c r="B2224" s="63"/>
      <c r="C2224" s="82"/>
      <c r="D2224" s="306"/>
      <c r="E2224" s="344"/>
      <c r="F2224" s="394"/>
    </row>
    <row r="2225" spans="2:6">
      <c r="B2225" s="63"/>
      <c r="C2225" s="82"/>
      <c r="D2225" s="306"/>
      <c r="E2225" s="344"/>
      <c r="F2225" s="394"/>
    </row>
    <row r="2226" spans="2:6">
      <c r="B2226" s="63"/>
      <c r="C2226" s="82"/>
      <c r="D2226" s="306"/>
      <c r="E2226" s="344"/>
      <c r="F2226" s="394"/>
    </row>
    <row r="2227" spans="2:6">
      <c r="B2227" s="63"/>
      <c r="C2227" s="82"/>
      <c r="D2227" s="306"/>
      <c r="E2227" s="344"/>
      <c r="F2227" s="394"/>
    </row>
    <row r="2228" spans="2:6">
      <c r="B2228" s="63"/>
      <c r="C2228" s="82"/>
      <c r="D2228" s="306"/>
      <c r="E2228" s="344"/>
      <c r="F2228" s="394"/>
    </row>
    <row r="2229" spans="2:6">
      <c r="B2229" s="63"/>
      <c r="C2229" s="82"/>
      <c r="D2229" s="306"/>
      <c r="E2229" s="344"/>
      <c r="F2229" s="394"/>
    </row>
    <row r="2230" spans="2:6">
      <c r="B2230" s="63"/>
      <c r="C2230" s="82"/>
      <c r="D2230" s="306"/>
      <c r="E2230" s="344"/>
      <c r="F2230" s="394"/>
    </row>
    <row r="2231" spans="2:6">
      <c r="B2231" s="63"/>
      <c r="C2231" s="82"/>
      <c r="D2231" s="306"/>
      <c r="E2231" s="344"/>
      <c r="F2231" s="394"/>
    </row>
    <row r="2232" spans="2:6">
      <c r="B2232" s="63"/>
      <c r="C2232" s="82"/>
      <c r="D2232" s="306"/>
      <c r="E2232" s="344"/>
      <c r="F2232" s="394"/>
    </row>
    <row r="2233" spans="2:6">
      <c r="B2233" s="63"/>
      <c r="C2233" s="82"/>
      <c r="D2233" s="306"/>
      <c r="E2233" s="344"/>
      <c r="F2233" s="394"/>
    </row>
    <row r="2234" spans="2:6">
      <c r="B2234" s="63"/>
      <c r="C2234" s="82"/>
      <c r="D2234" s="306"/>
      <c r="E2234" s="344"/>
      <c r="F2234" s="394"/>
    </row>
    <row r="2235" spans="2:6">
      <c r="B2235" s="63"/>
      <c r="C2235" s="82"/>
      <c r="D2235" s="306"/>
      <c r="E2235" s="344"/>
      <c r="F2235" s="394"/>
    </row>
    <row r="2236" spans="2:6">
      <c r="B2236" s="63"/>
      <c r="C2236" s="82"/>
      <c r="D2236" s="306"/>
      <c r="E2236" s="344"/>
      <c r="F2236" s="394"/>
    </row>
    <row r="2237" spans="2:6">
      <c r="B2237" s="63"/>
      <c r="C2237" s="82"/>
      <c r="D2237" s="306"/>
      <c r="E2237" s="344"/>
      <c r="F2237" s="394"/>
    </row>
    <row r="2238" spans="2:6">
      <c r="B2238" s="63"/>
      <c r="C2238" s="82"/>
      <c r="D2238" s="306"/>
      <c r="E2238" s="344"/>
      <c r="F2238" s="394"/>
    </row>
    <row r="2239" spans="2:6">
      <c r="B2239" s="63"/>
      <c r="C2239" s="82"/>
      <c r="D2239" s="306"/>
      <c r="E2239" s="344"/>
      <c r="F2239" s="394"/>
    </row>
    <row r="2240" spans="2:6">
      <c r="B2240" s="63"/>
      <c r="C2240" s="82"/>
      <c r="D2240" s="306"/>
      <c r="E2240" s="344"/>
      <c r="F2240" s="394"/>
    </row>
    <row r="2241" spans="2:6">
      <c r="B2241" s="63"/>
      <c r="C2241" s="82"/>
      <c r="D2241" s="306"/>
      <c r="E2241" s="344"/>
      <c r="F2241" s="394"/>
    </row>
    <row r="2242" spans="2:6">
      <c r="B2242" s="63"/>
      <c r="C2242" s="82"/>
      <c r="D2242" s="306"/>
      <c r="E2242" s="344"/>
      <c r="F2242" s="394"/>
    </row>
    <row r="2243" spans="2:6">
      <c r="B2243" s="63"/>
      <c r="C2243" s="82"/>
      <c r="D2243" s="306"/>
      <c r="E2243" s="344"/>
      <c r="F2243" s="394"/>
    </row>
    <row r="2244" spans="2:6">
      <c r="B2244" s="63"/>
      <c r="C2244" s="82"/>
      <c r="D2244" s="306"/>
      <c r="E2244" s="344"/>
      <c r="F2244" s="394"/>
    </row>
    <row r="2245" spans="2:6">
      <c r="B2245" s="63"/>
      <c r="C2245" s="82"/>
      <c r="D2245" s="306"/>
      <c r="E2245" s="344"/>
      <c r="F2245" s="394"/>
    </row>
    <row r="2246" spans="2:6">
      <c r="B2246" s="63"/>
      <c r="C2246" s="82"/>
      <c r="D2246" s="306"/>
      <c r="E2246" s="344"/>
      <c r="F2246" s="394"/>
    </row>
    <row r="2247" spans="2:6">
      <c r="B2247" s="63"/>
      <c r="C2247" s="82"/>
      <c r="D2247" s="306"/>
      <c r="E2247" s="344"/>
      <c r="F2247" s="394"/>
    </row>
    <row r="2248" spans="2:6">
      <c r="B2248" s="63"/>
      <c r="C2248" s="82"/>
      <c r="D2248" s="306"/>
      <c r="E2248" s="344"/>
      <c r="F2248" s="394"/>
    </row>
    <row r="2249" spans="2:6">
      <c r="B2249" s="63"/>
      <c r="C2249" s="82"/>
      <c r="D2249" s="306"/>
      <c r="E2249" s="344"/>
      <c r="F2249" s="394"/>
    </row>
    <row r="2250" spans="2:6">
      <c r="B2250" s="63"/>
      <c r="C2250" s="82"/>
      <c r="D2250" s="306"/>
      <c r="E2250" s="344"/>
      <c r="F2250" s="394"/>
    </row>
    <row r="2251" spans="2:6">
      <c r="B2251" s="63"/>
      <c r="C2251" s="82"/>
      <c r="D2251" s="306"/>
      <c r="E2251" s="344"/>
      <c r="F2251" s="394"/>
    </row>
    <row r="2252" spans="2:6">
      <c r="B2252" s="63"/>
      <c r="C2252" s="82"/>
      <c r="D2252" s="306"/>
      <c r="E2252" s="344"/>
      <c r="F2252" s="394"/>
    </row>
    <row r="2253" spans="2:6">
      <c r="B2253" s="63"/>
      <c r="C2253" s="82"/>
      <c r="D2253" s="306"/>
      <c r="E2253" s="344"/>
      <c r="F2253" s="394"/>
    </row>
    <row r="2254" spans="2:6">
      <c r="B2254" s="63"/>
      <c r="C2254" s="82"/>
      <c r="D2254" s="306"/>
      <c r="E2254" s="344"/>
      <c r="F2254" s="394"/>
    </row>
    <row r="2255" spans="2:6">
      <c r="B2255" s="63"/>
      <c r="C2255" s="82"/>
      <c r="D2255" s="306"/>
      <c r="E2255" s="344"/>
      <c r="F2255" s="394"/>
    </row>
    <row r="2256" spans="2:6">
      <c r="B2256" s="63"/>
      <c r="C2256" s="82"/>
      <c r="D2256" s="306"/>
      <c r="E2256" s="344"/>
      <c r="F2256" s="394"/>
    </row>
    <row r="2257" spans="2:6">
      <c r="B2257" s="63"/>
      <c r="C2257" s="82"/>
      <c r="D2257" s="306"/>
      <c r="E2257" s="344"/>
      <c r="F2257" s="394"/>
    </row>
    <row r="2258" spans="2:6">
      <c r="B2258" s="63"/>
      <c r="C2258" s="82"/>
      <c r="D2258" s="306"/>
      <c r="E2258" s="344"/>
      <c r="F2258" s="394"/>
    </row>
    <row r="2259" spans="2:6">
      <c r="B2259" s="63"/>
      <c r="C2259" s="82"/>
      <c r="D2259" s="306"/>
      <c r="E2259" s="344"/>
      <c r="F2259" s="394"/>
    </row>
    <row r="2260" spans="2:6">
      <c r="B2260" s="63"/>
      <c r="C2260" s="82"/>
      <c r="D2260" s="306"/>
      <c r="E2260" s="344"/>
      <c r="F2260" s="394"/>
    </row>
    <row r="2261" spans="2:6">
      <c r="B2261" s="63"/>
      <c r="C2261" s="82"/>
      <c r="D2261" s="306"/>
      <c r="E2261" s="344"/>
      <c r="F2261" s="394"/>
    </row>
    <row r="2262" spans="2:6">
      <c r="B2262" s="63"/>
      <c r="C2262" s="82"/>
      <c r="D2262" s="306"/>
      <c r="E2262" s="344"/>
      <c r="F2262" s="394"/>
    </row>
    <row r="2263" spans="2:6">
      <c r="B2263" s="63"/>
      <c r="C2263" s="82"/>
      <c r="D2263" s="306"/>
      <c r="E2263" s="344"/>
      <c r="F2263" s="394"/>
    </row>
    <row r="2264" spans="2:6">
      <c r="B2264" s="63"/>
      <c r="C2264" s="82"/>
      <c r="D2264" s="306"/>
      <c r="E2264" s="344"/>
      <c r="F2264" s="394"/>
    </row>
    <row r="2265" spans="2:6">
      <c r="B2265" s="63"/>
      <c r="C2265" s="82"/>
      <c r="D2265" s="306"/>
      <c r="E2265" s="344"/>
      <c r="F2265" s="394"/>
    </row>
    <row r="2266" spans="2:6">
      <c r="B2266" s="63"/>
      <c r="C2266" s="82"/>
      <c r="D2266" s="306"/>
      <c r="E2266" s="344"/>
      <c r="F2266" s="394"/>
    </row>
    <row r="2267" spans="2:6">
      <c r="B2267" s="63"/>
      <c r="C2267" s="82"/>
      <c r="D2267" s="306"/>
      <c r="E2267" s="344"/>
      <c r="F2267" s="394"/>
    </row>
    <row r="2268" spans="2:6">
      <c r="B2268" s="63"/>
      <c r="C2268" s="82"/>
      <c r="D2268" s="306"/>
      <c r="E2268" s="344"/>
      <c r="F2268" s="394"/>
    </row>
    <row r="2269" spans="2:6">
      <c r="B2269" s="63"/>
      <c r="C2269" s="82"/>
      <c r="D2269" s="306"/>
      <c r="E2269" s="344"/>
      <c r="F2269" s="394"/>
    </row>
    <row r="2270" spans="2:6">
      <c r="B2270" s="63"/>
      <c r="C2270" s="82"/>
      <c r="D2270" s="306"/>
      <c r="E2270" s="344"/>
      <c r="F2270" s="394"/>
    </row>
    <row r="2271" spans="2:6">
      <c r="B2271" s="63"/>
      <c r="C2271" s="82"/>
      <c r="D2271" s="306"/>
      <c r="E2271" s="344"/>
      <c r="F2271" s="394"/>
    </row>
    <row r="2272" spans="2:6">
      <c r="B2272" s="63"/>
      <c r="C2272" s="82"/>
      <c r="D2272" s="306"/>
      <c r="E2272" s="344"/>
      <c r="F2272" s="394"/>
    </row>
    <row r="2273" spans="2:6">
      <c r="B2273" s="63"/>
      <c r="C2273" s="82"/>
      <c r="D2273" s="306"/>
      <c r="E2273" s="344"/>
      <c r="F2273" s="394"/>
    </row>
    <row r="2274" spans="2:6">
      <c r="B2274" s="63"/>
      <c r="C2274" s="82"/>
      <c r="D2274" s="306"/>
      <c r="E2274" s="344"/>
      <c r="F2274" s="394"/>
    </row>
    <row r="2275" spans="2:6">
      <c r="B2275" s="63"/>
      <c r="C2275" s="82"/>
      <c r="D2275" s="306"/>
      <c r="E2275" s="344"/>
      <c r="F2275" s="394"/>
    </row>
    <row r="2276" spans="2:6">
      <c r="B2276" s="63"/>
      <c r="C2276" s="82"/>
      <c r="D2276" s="306"/>
      <c r="E2276" s="344"/>
      <c r="F2276" s="394"/>
    </row>
    <row r="2277" spans="2:6">
      <c r="B2277" s="63"/>
      <c r="C2277" s="82"/>
      <c r="D2277" s="306"/>
      <c r="E2277" s="344"/>
      <c r="F2277" s="394"/>
    </row>
    <row r="2278" spans="2:6">
      <c r="B2278" s="63"/>
      <c r="C2278" s="82"/>
      <c r="D2278" s="306"/>
      <c r="E2278" s="344"/>
      <c r="F2278" s="394"/>
    </row>
    <row r="2279" spans="2:6">
      <c r="B2279" s="63"/>
      <c r="C2279" s="82"/>
      <c r="D2279" s="306"/>
      <c r="E2279" s="344"/>
      <c r="F2279" s="394"/>
    </row>
    <row r="2280" spans="2:6">
      <c r="B2280" s="63"/>
      <c r="C2280" s="82"/>
      <c r="D2280" s="306"/>
      <c r="E2280" s="344"/>
      <c r="F2280" s="394"/>
    </row>
    <row r="2281" spans="2:6">
      <c r="B2281" s="63"/>
      <c r="C2281" s="82"/>
      <c r="D2281" s="306"/>
      <c r="E2281" s="344"/>
      <c r="F2281" s="394"/>
    </row>
    <row r="2282" spans="2:6">
      <c r="B2282" s="63"/>
      <c r="C2282" s="82"/>
      <c r="D2282" s="306"/>
      <c r="E2282" s="344"/>
      <c r="F2282" s="394"/>
    </row>
    <row r="2283" spans="2:6">
      <c r="B2283" s="63"/>
      <c r="C2283" s="82"/>
      <c r="D2283" s="306"/>
      <c r="E2283" s="344"/>
      <c r="F2283" s="394"/>
    </row>
    <row r="2284" spans="2:6">
      <c r="B2284" s="63"/>
      <c r="C2284" s="82"/>
      <c r="D2284" s="306"/>
      <c r="E2284" s="344"/>
      <c r="F2284" s="394"/>
    </row>
    <row r="2285" spans="2:6">
      <c r="B2285" s="63"/>
      <c r="C2285" s="82"/>
      <c r="D2285" s="306"/>
      <c r="E2285" s="344"/>
      <c r="F2285" s="394"/>
    </row>
    <row r="2286" spans="2:6">
      <c r="B2286" s="63"/>
      <c r="C2286" s="82"/>
      <c r="D2286" s="306"/>
      <c r="E2286" s="344"/>
      <c r="F2286" s="394"/>
    </row>
    <row r="2287" spans="2:6">
      <c r="B2287" s="63"/>
      <c r="C2287" s="82"/>
      <c r="D2287" s="306"/>
      <c r="E2287" s="344"/>
      <c r="F2287" s="394"/>
    </row>
    <row r="2288" spans="2:6">
      <c r="B2288" s="63"/>
      <c r="C2288" s="82"/>
      <c r="D2288" s="306"/>
      <c r="E2288" s="344"/>
      <c r="F2288" s="394"/>
    </row>
    <row r="2289" spans="2:6">
      <c r="B2289" s="63"/>
      <c r="C2289" s="82"/>
      <c r="D2289" s="306"/>
      <c r="E2289" s="344"/>
      <c r="F2289" s="394"/>
    </row>
    <row r="2290" spans="2:6">
      <c r="B2290" s="63"/>
      <c r="C2290" s="82"/>
      <c r="D2290" s="306"/>
      <c r="E2290" s="344"/>
      <c r="F2290" s="394"/>
    </row>
    <row r="2291" spans="2:6">
      <c r="B2291" s="63"/>
      <c r="C2291" s="82"/>
      <c r="D2291" s="306"/>
      <c r="E2291" s="344"/>
      <c r="F2291" s="394"/>
    </row>
    <row r="2292" spans="2:6">
      <c r="B2292" s="63"/>
      <c r="C2292" s="82"/>
      <c r="D2292" s="306"/>
      <c r="E2292" s="344"/>
      <c r="F2292" s="394"/>
    </row>
    <row r="2293" spans="2:6">
      <c r="B2293" s="63"/>
      <c r="C2293" s="82"/>
      <c r="D2293" s="306"/>
      <c r="E2293" s="344"/>
      <c r="F2293" s="394"/>
    </row>
    <row r="2294" spans="2:6">
      <c r="B2294" s="63"/>
      <c r="C2294" s="82"/>
      <c r="D2294" s="306"/>
      <c r="E2294" s="344"/>
      <c r="F2294" s="394"/>
    </row>
    <row r="2295" spans="2:6">
      <c r="B2295" s="63"/>
      <c r="C2295" s="82"/>
      <c r="D2295" s="306"/>
      <c r="E2295" s="344"/>
      <c r="F2295" s="394"/>
    </row>
    <row r="2296" spans="2:6">
      <c r="B2296" s="63"/>
      <c r="C2296" s="82"/>
      <c r="D2296" s="306"/>
      <c r="E2296" s="344"/>
      <c r="F2296" s="394"/>
    </row>
    <row r="2297" spans="2:6">
      <c r="B2297" s="63"/>
      <c r="C2297" s="82"/>
      <c r="D2297" s="306"/>
      <c r="E2297" s="344"/>
      <c r="F2297" s="394"/>
    </row>
    <row r="2298" spans="2:6">
      <c r="B2298" s="63"/>
      <c r="C2298" s="82"/>
      <c r="D2298" s="306"/>
      <c r="E2298" s="344"/>
      <c r="F2298" s="394"/>
    </row>
    <row r="2299" spans="2:6">
      <c r="B2299" s="63"/>
      <c r="C2299" s="82"/>
      <c r="D2299" s="306"/>
      <c r="E2299" s="344"/>
      <c r="F2299" s="394"/>
    </row>
    <row r="2300" spans="2:6">
      <c r="B2300" s="63"/>
      <c r="C2300" s="82"/>
      <c r="D2300" s="306"/>
      <c r="E2300" s="344"/>
      <c r="F2300" s="394"/>
    </row>
    <row r="2301" spans="2:6">
      <c r="B2301" s="63"/>
      <c r="C2301" s="82"/>
      <c r="D2301" s="306"/>
      <c r="E2301" s="344"/>
      <c r="F2301" s="394"/>
    </row>
    <row r="2302" spans="2:6">
      <c r="B2302" s="63"/>
      <c r="C2302" s="82"/>
      <c r="D2302" s="306"/>
      <c r="E2302" s="344"/>
      <c r="F2302" s="394"/>
    </row>
    <row r="2303" spans="2:6">
      <c r="B2303" s="63"/>
      <c r="C2303" s="82"/>
      <c r="D2303" s="306"/>
      <c r="E2303" s="344"/>
      <c r="F2303" s="394"/>
    </row>
    <row r="2304" spans="2:6">
      <c r="B2304" s="63"/>
      <c r="C2304" s="82"/>
      <c r="D2304" s="306"/>
      <c r="E2304" s="344"/>
      <c r="F2304" s="394"/>
    </row>
    <row r="2305" spans="2:6">
      <c r="B2305" s="63"/>
      <c r="C2305" s="82"/>
      <c r="D2305" s="306"/>
      <c r="E2305" s="344"/>
      <c r="F2305" s="394"/>
    </row>
    <row r="2306" spans="2:6">
      <c r="B2306" s="63"/>
      <c r="C2306" s="82"/>
      <c r="D2306" s="306"/>
      <c r="E2306" s="344"/>
      <c r="F2306" s="394"/>
    </row>
    <row r="2307" spans="2:6">
      <c r="B2307" s="63"/>
      <c r="C2307" s="82"/>
      <c r="D2307" s="306"/>
      <c r="E2307" s="344"/>
      <c r="F2307" s="394"/>
    </row>
    <row r="2308" spans="2:6">
      <c r="B2308" s="63"/>
      <c r="C2308" s="82"/>
      <c r="D2308" s="306"/>
      <c r="E2308" s="344"/>
      <c r="F2308" s="394"/>
    </row>
    <row r="2309" spans="2:6">
      <c r="B2309" s="63"/>
      <c r="C2309" s="82"/>
      <c r="D2309" s="306"/>
      <c r="E2309" s="344"/>
      <c r="F2309" s="394"/>
    </row>
    <row r="2310" spans="2:6">
      <c r="B2310" s="63"/>
      <c r="C2310" s="82"/>
      <c r="D2310" s="306"/>
      <c r="E2310" s="344"/>
      <c r="F2310" s="394"/>
    </row>
    <row r="2311" spans="2:6">
      <c r="B2311" s="63"/>
      <c r="C2311" s="82"/>
      <c r="D2311" s="306"/>
      <c r="E2311" s="344"/>
      <c r="F2311" s="394"/>
    </row>
    <row r="2312" spans="2:6">
      <c r="B2312" s="63"/>
      <c r="C2312" s="82"/>
      <c r="D2312" s="306"/>
      <c r="E2312" s="344"/>
      <c r="F2312" s="394"/>
    </row>
    <row r="2313" spans="2:6">
      <c r="B2313" s="63"/>
      <c r="C2313" s="82"/>
      <c r="D2313" s="306"/>
      <c r="E2313" s="344"/>
      <c r="F2313" s="394"/>
    </row>
    <row r="2314" spans="2:6">
      <c r="B2314" s="63"/>
      <c r="C2314" s="82"/>
      <c r="D2314" s="306"/>
      <c r="E2314" s="344"/>
      <c r="F2314" s="394"/>
    </row>
    <row r="2315" spans="2:6">
      <c r="B2315" s="63"/>
      <c r="C2315" s="82"/>
      <c r="D2315" s="306"/>
      <c r="E2315" s="344"/>
      <c r="F2315" s="394"/>
    </row>
    <row r="2316" spans="2:6">
      <c r="B2316" s="63"/>
      <c r="C2316" s="82"/>
      <c r="D2316" s="306"/>
      <c r="E2316" s="344"/>
      <c r="F2316" s="394"/>
    </row>
    <row r="2317" spans="2:6">
      <c r="B2317" s="63"/>
      <c r="C2317" s="82"/>
      <c r="D2317" s="306"/>
      <c r="E2317" s="344"/>
      <c r="F2317" s="394"/>
    </row>
    <row r="2318" spans="2:6">
      <c r="B2318" s="63"/>
      <c r="C2318" s="82"/>
      <c r="D2318" s="306"/>
      <c r="E2318" s="344"/>
      <c r="F2318" s="394"/>
    </row>
    <row r="2319" spans="2:6">
      <c r="B2319" s="63"/>
      <c r="C2319" s="82"/>
      <c r="D2319" s="306"/>
      <c r="E2319" s="344"/>
      <c r="F2319" s="394"/>
    </row>
    <row r="2320" spans="2:6">
      <c r="B2320" s="63"/>
      <c r="C2320" s="82"/>
      <c r="D2320" s="306"/>
      <c r="E2320" s="344"/>
      <c r="F2320" s="394"/>
    </row>
    <row r="2321" spans="2:6">
      <c r="B2321" s="63"/>
      <c r="C2321" s="82"/>
      <c r="D2321" s="306"/>
      <c r="E2321" s="344"/>
      <c r="F2321" s="394"/>
    </row>
    <row r="2322" spans="2:6">
      <c r="B2322" s="63"/>
      <c r="C2322" s="82"/>
      <c r="D2322" s="306"/>
      <c r="E2322" s="344"/>
      <c r="F2322" s="394"/>
    </row>
    <row r="2323" spans="2:6">
      <c r="B2323" s="63"/>
      <c r="C2323" s="82"/>
      <c r="D2323" s="306"/>
      <c r="E2323" s="344"/>
      <c r="F2323" s="394"/>
    </row>
    <row r="2324" spans="2:6">
      <c r="B2324" s="63"/>
      <c r="C2324" s="82"/>
      <c r="D2324" s="306"/>
      <c r="E2324" s="344"/>
      <c r="F2324" s="394"/>
    </row>
    <row r="2325" spans="2:6">
      <c r="B2325" s="63"/>
      <c r="C2325" s="82"/>
      <c r="D2325" s="306"/>
      <c r="E2325" s="344"/>
      <c r="F2325" s="394"/>
    </row>
    <row r="2326" spans="2:6">
      <c r="B2326" s="63"/>
      <c r="C2326" s="82"/>
      <c r="D2326" s="306"/>
      <c r="E2326" s="344"/>
      <c r="F2326" s="394"/>
    </row>
    <row r="2327" spans="2:6">
      <c r="B2327" s="63"/>
      <c r="C2327" s="82"/>
      <c r="D2327" s="306"/>
      <c r="E2327" s="344"/>
      <c r="F2327" s="394"/>
    </row>
    <row r="2328" spans="2:6">
      <c r="B2328" s="63"/>
      <c r="C2328" s="82"/>
      <c r="D2328" s="306"/>
      <c r="E2328" s="344"/>
      <c r="F2328" s="394"/>
    </row>
    <row r="2329" spans="2:6">
      <c r="B2329" s="63"/>
      <c r="C2329" s="82"/>
      <c r="D2329" s="306"/>
      <c r="E2329" s="344"/>
      <c r="F2329" s="394"/>
    </row>
    <row r="2330" spans="2:6">
      <c r="B2330" s="63"/>
      <c r="C2330" s="82"/>
      <c r="D2330" s="306"/>
      <c r="E2330" s="344"/>
      <c r="F2330" s="394"/>
    </row>
    <row r="2331" spans="2:6">
      <c r="B2331" s="63"/>
      <c r="C2331" s="82"/>
      <c r="D2331" s="306"/>
      <c r="E2331" s="344"/>
      <c r="F2331" s="394"/>
    </row>
    <row r="2332" spans="2:6">
      <c r="B2332" s="63"/>
      <c r="C2332" s="82"/>
      <c r="D2332" s="306"/>
      <c r="E2332" s="344"/>
      <c r="F2332" s="394"/>
    </row>
    <row r="2333" spans="2:6">
      <c r="B2333" s="63"/>
      <c r="C2333" s="82"/>
      <c r="D2333" s="306"/>
      <c r="E2333" s="344"/>
      <c r="F2333" s="394"/>
    </row>
    <row r="2334" spans="2:6">
      <c r="B2334" s="63"/>
      <c r="C2334" s="82"/>
      <c r="D2334" s="306"/>
      <c r="E2334" s="344"/>
      <c r="F2334" s="394"/>
    </row>
    <row r="2335" spans="2:6">
      <c r="B2335" s="63"/>
      <c r="C2335" s="82"/>
      <c r="D2335" s="306"/>
      <c r="E2335" s="344"/>
      <c r="F2335" s="394"/>
    </row>
    <row r="2336" spans="2:6">
      <c r="B2336" s="63"/>
      <c r="C2336" s="82"/>
      <c r="D2336" s="306"/>
      <c r="E2336" s="344"/>
      <c r="F2336" s="394"/>
    </row>
    <row r="2337" spans="2:6">
      <c r="B2337" s="63"/>
      <c r="C2337" s="82"/>
      <c r="D2337" s="306"/>
      <c r="E2337" s="344"/>
      <c r="F2337" s="394"/>
    </row>
    <row r="2338" spans="2:6">
      <c r="B2338" s="63"/>
      <c r="C2338" s="82"/>
      <c r="D2338" s="306"/>
      <c r="E2338" s="344"/>
      <c r="F2338" s="394"/>
    </row>
    <row r="2339" spans="2:6">
      <c r="B2339" s="63"/>
      <c r="C2339" s="82"/>
      <c r="D2339" s="306"/>
      <c r="E2339" s="344"/>
      <c r="F2339" s="394"/>
    </row>
    <row r="2340" spans="2:6">
      <c r="B2340" s="63"/>
      <c r="C2340" s="82"/>
      <c r="D2340" s="306"/>
      <c r="E2340" s="344"/>
      <c r="F2340" s="394"/>
    </row>
    <row r="2341" spans="2:6">
      <c r="B2341" s="63"/>
      <c r="C2341" s="82"/>
      <c r="D2341" s="306"/>
      <c r="E2341" s="344"/>
      <c r="F2341" s="394"/>
    </row>
    <row r="2342" spans="2:6">
      <c r="B2342" s="63"/>
      <c r="C2342" s="82"/>
      <c r="D2342" s="306"/>
      <c r="E2342" s="344"/>
      <c r="F2342" s="394"/>
    </row>
    <row r="2343" spans="2:6">
      <c r="B2343" s="63"/>
      <c r="C2343" s="82"/>
      <c r="D2343" s="306"/>
      <c r="E2343" s="344"/>
      <c r="F2343" s="394"/>
    </row>
    <row r="2344" spans="2:6">
      <c r="B2344" s="63"/>
      <c r="C2344" s="82"/>
      <c r="D2344" s="306"/>
      <c r="E2344" s="344"/>
      <c r="F2344" s="394"/>
    </row>
    <row r="2345" spans="2:6">
      <c r="B2345" s="63"/>
      <c r="C2345" s="82"/>
      <c r="D2345" s="306"/>
      <c r="E2345" s="344"/>
      <c r="F2345" s="394"/>
    </row>
    <row r="2346" spans="2:6">
      <c r="B2346" s="63"/>
      <c r="C2346" s="82"/>
      <c r="D2346" s="306"/>
      <c r="E2346" s="344"/>
      <c r="F2346" s="394"/>
    </row>
    <row r="2347" spans="2:6">
      <c r="B2347" s="63"/>
      <c r="C2347" s="82"/>
      <c r="D2347" s="306"/>
      <c r="E2347" s="344"/>
      <c r="F2347" s="394"/>
    </row>
    <row r="2348" spans="2:6">
      <c r="B2348" s="63"/>
      <c r="C2348" s="82"/>
      <c r="D2348" s="306"/>
      <c r="E2348" s="344"/>
      <c r="F2348" s="394"/>
    </row>
    <row r="2349" spans="2:6">
      <c r="B2349" s="63"/>
      <c r="C2349" s="82"/>
      <c r="D2349" s="306"/>
      <c r="E2349" s="344"/>
      <c r="F2349" s="394"/>
    </row>
    <row r="2350" spans="2:6">
      <c r="B2350" s="63"/>
      <c r="C2350" s="82"/>
      <c r="D2350" s="306"/>
      <c r="E2350" s="344"/>
      <c r="F2350" s="394"/>
    </row>
    <row r="2351" spans="2:6">
      <c r="B2351" s="63"/>
      <c r="C2351" s="82"/>
      <c r="D2351" s="306"/>
      <c r="E2351" s="344"/>
      <c r="F2351" s="394"/>
    </row>
    <row r="2352" spans="2:6">
      <c r="B2352" s="63"/>
      <c r="C2352" s="82"/>
      <c r="D2352" s="306"/>
      <c r="E2352" s="344"/>
      <c r="F2352" s="394"/>
    </row>
    <row r="2353" spans="2:6">
      <c r="B2353" s="63"/>
      <c r="C2353" s="82"/>
      <c r="D2353" s="306"/>
      <c r="E2353" s="344"/>
      <c r="F2353" s="394"/>
    </row>
    <row r="2354" spans="2:6">
      <c r="B2354" s="63"/>
      <c r="C2354" s="82"/>
      <c r="D2354" s="306"/>
      <c r="E2354" s="344"/>
      <c r="F2354" s="394"/>
    </row>
    <row r="2355" spans="2:6">
      <c r="B2355" s="63"/>
      <c r="C2355" s="82"/>
      <c r="D2355" s="306"/>
      <c r="E2355" s="344"/>
      <c r="F2355" s="394"/>
    </row>
    <row r="2356" spans="2:6">
      <c r="B2356" s="63"/>
      <c r="C2356" s="82"/>
      <c r="D2356" s="306"/>
      <c r="E2356" s="344"/>
      <c r="F2356" s="394"/>
    </row>
    <row r="2357" spans="2:6">
      <c r="B2357" s="63"/>
      <c r="C2357" s="82"/>
      <c r="D2357" s="306"/>
      <c r="E2357" s="344"/>
      <c r="F2357" s="394"/>
    </row>
    <row r="2358" spans="2:6">
      <c r="B2358" s="63"/>
      <c r="C2358" s="82"/>
      <c r="D2358" s="306"/>
      <c r="E2358" s="344"/>
      <c r="F2358" s="394"/>
    </row>
    <row r="2359" spans="2:6">
      <c r="B2359" s="63"/>
      <c r="C2359" s="82"/>
      <c r="D2359" s="306"/>
      <c r="E2359" s="344"/>
      <c r="F2359" s="394"/>
    </row>
    <row r="2360" spans="2:6">
      <c r="B2360" s="63"/>
      <c r="C2360" s="82"/>
      <c r="D2360" s="306"/>
      <c r="E2360" s="344"/>
      <c r="F2360" s="394"/>
    </row>
    <row r="2361" spans="2:6">
      <c r="B2361" s="63"/>
      <c r="C2361" s="82"/>
      <c r="D2361" s="306"/>
      <c r="E2361" s="344"/>
      <c r="F2361" s="394"/>
    </row>
    <row r="2362" spans="2:6">
      <c r="B2362" s="63"/>
      <c r="C2362" s="82"/>
      <c r="D2362" s="306"/>
      <c r="E2362" s="344"/>
      <c r="F2362" s="394"/>
    </row>
    <row r="2363" spans="2:6">
      <c r="B2363" s="63"/>
      <c r="C2363" s="82"/>
      <c r="D2363" s="306"/>
      <c r="E2363" s="344"/>
      <c r="F2363" s="394"/>
    </row>
    <row r="2364" spans="2:6">
      <c r="B2364" s="63"/>
      <c r="C2364" s="82"/>
      <c r="D2364" s="306"/>
      <c r="E2364" s="344"/>
      <c r="F2364" s="394"/>
    </row>
    <row r="2365" spans="2:6">
      <c r="B2365" s="63"/>
      <c r="C2365" s="82"/>
      <c r="D2365" s="306"/>
      <c r="E2365" s="344"/>
      <c r="F2365" s="394"/>
    </row>
    <row r="2366" spans="2:6">
      <c r="B2366" s="63"/>
      <c r="C2366" s="82"/>
      <c r="D2366" s="306"/>
      <c r="E2366" s="344"/>
      <c r="F2366" s="394"/>
    </row>
    <row r="2367" spans="2:6">
      <c r="B2367" s="63"/>
      <c r="C2367" s="82"/>
      <c r="D2367" s="306"/>
      <c r="E2367" s="344"/>
      <c r="F2367" s="394"/>
    </row>
    <row r="2368" spans="2:6">
      <c r="B2368" s="63"/>
      <c r="C2368" s="82"/>
      <c r="D2368" s="306"/>
      <c r="E2368" s="344"/>
      <c r="F2368" s="394"/>
    </row>
    <row r="2369" spans="2:6">
      <c r="B2369" s="63"/>
      <c r="C2369" s="82"/>
      <c r="D2369" s="306"/>
      <c r="E2369" s="344"/>
      <c r="F2369" s="394"/>
    </row>
    <row r="2370" spans="2:6">
      <c r="B2370" s="63"/>
      <c r="C2370" s="82"/>
      <c r="D2370" s="306"/>
      <c r="E2370" s="344"/>
      <c r="F2370" s="394"/>
    </row>
    <row r="2371" spans="2:6">
      <c r="B2371" s="63"/>
      <c r="C2371" s="82"/>
      <c r="D2371" s="306"/>
      <c r="E2371" s="344"/>
      <c r="F2371" s="394"/>
    </row>
    <row r="2372" spans="2:6">
      <c r="B2372" s="63"/>
      <c r="C2372" s="82"/>
      <c r="D2372" s="306"/>
      <c r="E2372" s="344"/>
      <c r="F2372" s="394"/>
    </row>
    <row r="2373" spans="2:6">
      <c r="B2373" s="63"/>
      <c r="C2373" s="82"/>
      <c r="D2373" s="306"/>
      <c r="E2373" s="344"/>
      <c r="F2373" s="394"/>
    </row>
    <row r="2374" spans="2:6">
      <c r="B2374" s="63"/>
      <c r="C2374" s="82"/>
      <c r="D2374" s="306"/>
      <c r="E2374" s="344"/>
      <c r="F2374" s="394"/>
    </row>
    <row r="2375" spans="2:6">
      <c r="B2375" s="63"/>
      <c r="C2375" s="82"/>
      <c r="D2375" s="306"/>
      <c r="E2375" s="344"/>
      <c r="F2375" s="394"/>
    </row>
    <row r="2376" spans="2:6">
      <c r="B2376" s="63"/>
      <c r="C2376" s="82"/>
      <c r="D2376" s="306"/>
      <c r="E2376" s="344"/>
      <c r="F2376" s="394"/>
    </row>
    <row r="2377" spans="2:6">
      <c r="B2377" s="63"/>
      <c r="C2377" s="82"/>
      <c r="D2377" s="306"/>
      <c r="E2377" s="344"/>
      <c r="F2377" s="394"/>
    </row>
    <row r="2378" spans="2:6">
      <c r="B2378" s="63"/>
      <c r="C2378" s="82"/>
      <c r="D2378" s="306"/>
      <c r="E2378" s="344"/>
      <c r="F2378" s="394"/>
    </row>
    <row r="2379" spans="2:6">
      <c r="B2379" s="63"/>
      <c r="C2379" s="82"/>
      <c r="D2379" s="306"/>
      <c r="E2379" s="344"/>
      <c r="F2379" s="394"/>
    </row>
    <row r="2380" spans="2:6">
      <c r="B2380" s="63"/>
      <c r="C2380" s="82"/>
      <c r="D2380" s="306"/>
      <c r="E2380" s="344"/>
      <c r="F2380" s="394"/>
    </row>
    <row r="2381" spans="2:6">
      <c r="B2381" s="63"/>
      <c r="C2381" s="82"/>
      <c r="D2381" s="306"/>
      <c r="E2381" s="344"/>
      <c r="F2381" s="394"/>
    </row>
    <row r="2382" spans="2:6">
      <c r="B2382" s="63"/>
      <c r="C2382" s="82"/>
      <c r="D2382" s="306"/>
      <c r="E2382" s="344"/>
      <c r="F2382" s="394"/>
    </row>
    <row r="2383" spans="2:6">
      <c r="B2383" s="63"/>
      <c r="C2383" s="82"/>
      <c r="D2383" s="306"/>
      <c r="E2383" s="344"/>
      <c r="F2383" s="394"/>
    </row>
    <row r="2384" spans="2:6">
      <c r="B2384" s="63"/>
      <c r="C2384" s="82"/>
      <c r="D2384" s="306"/>
      <c r="E2384" s="344"/>
      <c r="F2384" s="394"/>
    </row>
    <row r="2385" spans="2:6">
      <c r="B2385" s="63"/>
      <c r="C2385" s="82"/>
      <c r="D2385" s="306"/>
      <c r="E2385" s="344"/>
      <c r="F2385" s="394"/>
    </row>
    <row r="2386" spans="2:6">
      <c r="B2386" s="63"/>
      <c r="C2386" s="82"/>
      <c r="D2386" s="306"/>
      <c r="E2386" s="344"/>
      <c r="F2386" s="394"/>
    </row>
    <row r="2387" spans="2:6">
      <c r="B2387" s="63"/>
      <c r="C2387" s="82"/>
      <c r="D2387" s="306"/>
      <c r="E2387" s="344"/>
      <c r="F2387" s="394"/>
    </row>
    <row r="2388" spans="2:6">
      <c r="B2388" s="63"/>
      <c r="C2388" s="82"/>
      <c r="D2388" s="306"/>
      <c r="E2388" s="344"/>
      <c r="F2388" s="394"/>
    </row>
    <row r="2389" spans="2:6">
      <c r="B2389" s="63"/>
      <c r="C2389" s="82"/>
      <c r="D2389" s="306"/>
      <c r="E2389" s="344"/>
      <c r="F2389" s="394"/>
    </row>
    <row r="2390" spans="2:6">
      <c r="B2390" s="63"/>
      <c r="C2390" s="82"/>
      <c r="D2390" s="306"/>
      <c r="E2390" s="344"/>
      <c r="F2390" s="394"/>
    </row>
    <row r="2391" spans="2:6">
      <c r="B2391" s="63"/>
      <c r="C2391" s="82"/>
      <c r="D2391" s="306"/>
      <c r="E2391" s="344"/>
      <c r="F2391" s="394"/>
    </row>
    <row r="2392" spans="2:6">
      <c r="B2392" s="63"/>
      <c r="C2392" s="82"/>
      <c r="D2392" s="306"/>
      <c r="E2392" s="344"/>
      <c r="F2392" s="394"/>
    </row>
    <row r="2393" spans="2:6">
      <c r="B2393" s="63"/>
      <c r="C2393" s="82"/>
      <c r="D2393" s="306"/>
      <c r="E2393" s="344"/>
      <c r="F2393" s="394"/>
    </row>
    <row r="2394" spans="2:6">
      <c r="B2394" s="63"/>
      <c r="C2394" s="82"/>
      <c r="D2394" s="306"/>
      <c r="E2394" s="344"/>
      <c r="F2394" s="394"/>
    </row>
    <row r="2395" spans="2:6">
      <c r="B2395" s="63"/>
      <c r="C2395" s="82"/>
      <c r="D2395" s="306"/>
      <c r="E2395" s="344"/>
      <c r="F2395" s="394"/>
    </row>
    <row r="2396" spans="2:6">
      <c r="B2396" s="63"/>
      <c r="C2396" s="82"/>
      <c r="D2396" s="306"/>
      <c r="E2396" s="344"/>
      <c r="F2396" s="394"/>
    </row>
    <row r="2397" spans="2:6">
      <c r="B2397" s="63"/>
      <c r="C2397" s="82"/>
      <c r="D2397" s="306"/>
      <c r="E2397" s="344"/>
      <c r="F2397" s="394"/>
    </row>
    <row r="2398" spans="2:6">
      <c r="B2398" s="63"/>
      <c r="C2398" s="82"/>
      <c r="D2398" s="306"/>
      <c r="E2398" s="344"/>
      <c r="F2398" s="394"/>
    </row>
    <row r="2399" spans="2:6">
      <c r="B2399" s="63"/>
      <c r="C2399" s="82"/>
      <c r="D2399" s="306"/>
      <c r="E2399" s="344"/>
      <c r="F2399" s="394"/>
    </row>
    <row r="2400" spans="2:6">
      <c r="B2400" s="63"/>
      <c r="C2400" s="82"/>
      <c r="D2400" s="306"/>
      <c r="E2400" s="344"/>
      <c r="F2400" s="394"/>
    </row>
    <row r="2401" spans="2:6">
      <c r="B2401" s="63"/>
      <c r="C2401" s="82"/>
      <c r="D2401" s="306"/>
      <c r="E2401" s="344"/>
      <c r="F2401" s="394"/>
    </row>
    <row r="2402" spans="2:6">
      <c r="B2402" s="63"/>
      <c r="C2402" s="82"/>
      <c r="D2402" s="306"/>
      <c r="E2402" s="344"/>
      <c r="F2402" s="394"/>
    </row>
    <row r="2403" spans="2:6">
      <c r="B2403" s="63"/>
      <c r="C2403" s="82"/>
      <c r="D2403" s="306"/>
      <c r="E2403" s="344"/>
      <c r="F2403" s="394"/>
    </row>
    <row r="2404" spans="2:6">
      <c r="B2404" s="63"/>
      <c r="C2404" s="82"/>
      <c r="D2404" s="306"/>
      <c r="E2404" s="344"/>
      <c r="F2404" s="394"/>
    </row>
    <row r="2405" spans="2:6">
      <c r="B2405" s="63"/>
      <c r="C2405" s="82"/>
      <c r="D2405" s="306"/>
      <c r="E2405" s="344"/>
      <c r="F2405" s="394"/>
    </row>
    <row r="2406" spans="2:6">
      <c r="B2406" s="63"/>
      <c r="C2406" s="82"/>
      <c r="D2406" s="306"/>
      <c r="E2406" s="344"/>
      <c r="F2406" s="394"/>
    </row>
    <row r="2407" spans="2:6">
      <c r="B2407" s="63"/>
      <c r="C2407" s="82"/>
      <c r="D2407" s="306"/>
      <c r="E2407" s="344"/>
      <c r="F2407" s="394"/>
    </row>
    <row r="2408" spans="2:6">
      <c r="B2408" s="63"/>
      <c r="C2408" s="82"/>
      <c r="D2408" s="306"/>
      <c r="E2408" s="344"/>
      <c r="F2408" s="394"/>
    </row>
    <row r="2409" spans="2:6">
      <c r="B2409" s="63"/>
      <c r="C2409" s="82"/>
      <c r="D2409" s="306"/>
      <c r="E2409" s="344"/>
      <c r="F2409" s="394"/>
    </row>
    <row r="2410" spans="2:6">
      <c r="B2410" s="63"/>
      <c r="C2410" s="82"/>
      <c r="D2410" s="306"/>
      <c r="E2410" s="344"/>
      <c r="F2410" s="394"/>
    </row>
    <row r="2411" spans="2:6">
      <c r="B2411" s="63"/>
      <c r="C2411" s="82"/>
      <c r="D2411" s="306"/>
      <c r="E2411" s="344"/>
      <c r="F2411" s="394"/>
    </row>
    <row r="2412" spans="2:6">
      <c r="B2412" s="63"/>
      <c r="C2412" s="82"/>
      <c r="D2412" s="306"/>
      <c r="E2412" s="344"/>
      <c r="F2412" s="394"/>
    </row>
    <row r="2413" spans="2:6">
      <c r="B2413" s="63"/>
      <c r="C2413" s="82"/>
      <c r="D2413" s="306"/>
      <c r="E2413" s="344"/>
      <c r="F2413" s="394"/>
    </row>
    <row r="2414" spans="2:6">
      <c r="B2414" s="63"/>
      <c r="C2414" s="82"/>
      <c r="D2414" s="306"/>
      <c r="E2414" s="344"/>
      <c r="F2414" s="394"/>
    </row>
    <row r="2415" spans="2:6">
      <c r="B2415" s="63"/>
      <c r="C2415" s="82"/>
      <c r="D2415" s="306"/>
      <c r="E2415" s="344"/>
      <c r="F2415" s="394"/>
    </row>
    <row r="2416" spans="2:6">
      <c r="B2416" s="63"/>
      <c r="C2416" s="82"/>
      <c r="D2416" s="306"/>
      <c r="E2416" s="344"/>
      <c r="F2416" s="394"/>
    </row>
    <row r="2417" spans="2:6">
      <c r="B2417" s="63"/>
      <c r="C2417" s="82"/>
      <c r="D2417" s="306"/>
      <c r="E2417" s="344"/>
      <c r="F2417" s="394"/>
    </row>
    <row r="2418" spans="2:6">
      <c r="B2418" s="63"/>
      <c r="C2418" s="82"/>
      <c r="D2418" s="306"/>
      <c r="E2418" s="344"/>
      <c r="F2418" s="394"/>
    </row>
    <row r="2419" spans="2:6">
      <c r="B2419" s="63"/>
      <c r="C2419" s="82"/>
      <c r="D2419" s="306"/>
      <c r="E2419" s="344"/>
      <c r="F2419" s="394"/>
    </row>
    <row r="2420" spans="2:6">
      <c r="B2420" s="63"/>
      <c r="C2420" s="82"/>
      <c r="D2420" s="306"/>
      <c r="E2420" s="344"/>
      <c r="F2420" s="394"/>
    </row>
    <row r="2421" spans="2:6">
      <c r="B2421" s="63"/>
      <c r="C2421" s="82"/>
      <c r="D2421" s="306"/>
      <c r="E2421" s="344"/>
      <c r="F2421" s="394"/>
    </row>
    <row r="2422" spans="2:6">
      <c r="B2422" s="63"/>
      <c r="C2422" s="82"/>
      <c r="D2422" s="306"/>
      <c r="E2422" s="344"/>
      <c r="F2422" s="394"/>
    </row>
    <row r="2423" spans="2:6">
      <c r="B2423" s="63"/>
      <c r="C2423" s="82"/>
      <c r="D2423" s="306"/>
      <c r="E2423" s="344"/>
      <c r="F2423" s="394"/>
    </row>
    <row r="2424" spans="2:6">
      <c r="B2424" s="63"/>
      <c r="C2424" s="82"/>
      <c r="D2424" s="306"/>
      <c r="E2424" s="344"/>
      <c r="F2424" s="394"/>
    </row>
    <row r="2425" spans="2:6">
      <c r="B2425" s="63"/>
      <c r="C2425" s="82"/>
      <c r="D2425" s="306"/>
      <c r="E2425" s="344"/>
      <c r="F2425" s="394"/>
    </row>
    <row r="2426" spans="2:6">
      <c r="B2426" s="63"/>
      <c r="C2426" s="82"/>
      <c r="D2426" s="306"/>
      <c r="E2426" s="344"/>
      <c r="F2426" s="394"/>
    </row>
    <row r="2427" spans="2:6">
      <c r="B2427" s="63"/>
      <c r="C2427" s="82"/>
      <c r="D2427" s="306"/>
      <c r="E2427" s="344"/>
      <c r="F2427" s="394"/>
    </row>
    <row r="2428" spans="2:6">
      <c r="B2428" s="63"/>
      <c r="C2428" s="82"/>
      <c r="D2428" s="306"/>
      <c r="E2428" s="344"/>
      <c r="F2428" s="394"/>
    </row>
    <row r="2429" spans="2:6">
      <c r="B2429" s="63"/>
      <c r="C2429" s="82"/>
      <c r="D2429" s="306"/>
      <c r="E2429" s="344"/>
      <c r="F2429" s="394"/>
    </row>
    <row r="2430" spans="2:6">
      <c r="B2430" s="63"/>
      <c r="C2430" s="82"/>
      <c r="D2430" s="306"/>
      <c r="E2430" s="344"/>
      <c r="F2430" s="394"/>
    </row>
    <row r="2431" spans="2:6">
      <c r="B2431" s="63"/>
      <c r="C2431" s="82"/>
      <c r="D2431" s="306"/>
      <c r="E2431" s="344"/>
      <c r="F2431" s="394"/>
    </row>
    <row r="2432" spans="2:6">
      <c r="B2432" s="63"/>
      <c r="C2432" s="82"/>
      <c r="D2432" s="306"/>
      <c r="E2432" s="344"/>
      <c r="F2432" s="394"/>
    </row>
    <row r="2433" spans="2:6">
      <c r="B2433" s="63"/>
      <c r="C2433" s="82"/>
      <c r="D2433" s="306"/>
      <c r="E2433" s="344"/>
      <c r="F2433" s="394"/>
    </row>
    <row r="2434" spans="2:6">
      <c r="B2434" s="63"/>
      <c r="C2434" s="82"/>
      <c r="D2434" s="306"/>
      <c r="E2434" s="344"/>
      <c r="F2434" s="394"/>
    </row>
    <row r="2435" spans="2:6">
      <c r="B2435" s="63"/>
      <c r="C2435" s="82"/>
      <c r="D2435" s="306"/>
      <c r="E2435" s="344"/>
      <c r="F2435" s="394"/>
    </row>
    <row r="2436" spans="2:6">
      <c r="B2436" s="63"/>
      <c r="C2436" s="82"/>
      <c r="D2436" s="306"/>
      <c r="E2436" s="344"/>
      <c r="F2436" s="394"/>
    </row>
    <row r="2437" spans="2:6">
      <c r="B2437" s="63"/>
      <c r="C2437" s="82"/>
      <c r="D2437" s="306"/>
      <c r="E2437" s="344"/>
      <c r="F2437" s="394"/>
    </row>
    <row r="2438" spans="2:6">
      <c r="B2438" s="63"/>
      <c r="C2438" s="82"/>
      <c r="D2438" s="306"/>
      <c r="E2438" s="344"/>
      <c r="F2438" s="394"/>
    </row>
    <row r="2439" spans="2:6">
      <c r="B2439" s="63"/>
      <c r="C2439" s="82"/>
      <c r="D2439" s="306"/>
      <c r="E2439" s="344"/>
      <c r="F2439" s="394"/>
    </row>
    <row r="2440" spans="2:6">
      <c r="B2440" s="63"/>
      <c r="C2440" s="82"/>
      <c r="D2440" s="306"/>
      <c r="E2440" s="344"/>
      <c r="F2440" s="394"/>
    </row>
    <row r="2441" spans="2:6">
      <c r="B2441" s="63"/>
      <c r="C2441" s="82"/>
      <c r="D2441" s="306"/>
      <c r="E2441" s="344"/>
      <c r="F2441" s="394"/>
    </row>
    <row r="2442" spans="2:6">
      <c r="B2442" s="63"/>
      <c r="C2442" s="82"/>
      <c r="D2442" s="306"/>
      <c r="E2442" s="344"/>
      <c r="F2442" s="394"/>
    </row>
    <row r="2443" spans="2:6">
      <c r="B2443" s="63"/>
      <c r="C2443" s="82"/>
      <c r="D2443" s="306"/>
      <c r="E2443" s="344"/>
      <c r="F2443" s="394"/>
    </row>
    <row r="2444" spans="2:6">
      <c r="B2444" s="63"/>
      <c r="C2444" s="82"/>
      <c r="D2444" s="306"/>
      <c r="E2444" s="344"/>
      <c r="F2444" s="394"/>
    </row>
    <row r="2445" spans="2:6">
      <c r="B2445" s="63"/>
      <c r="C2445" s="82"/>
      <c r="D2445" s="306"/>
      <c r="E2445" s="344"/>
      <c r="F2445" s="394"/>
    </row>
    <row r="2446" spans="2:6">
      <c r="B2446" s="63"/>
      <c r="C2446" s="82"/>
      <c r="D2446" s="306"/>
      <c r="E2446" s="344"/>
      <c r="F2446" s="394"/>
    </row>
    <row r="2447" spans="2:6">
      <c r="B2447" s="63"/>
      <c r="C2447" s="82"/>
      <c r="D2447" s="306"/>
      <c r="E2447" s="344"/>
      <c r="F2447" s="394"/>
    </row>
    <row r="2448" spans="2:6">
      <c r="B2448" s="63"/>
      <c r="C2448" s="82"/>
      <c r="D2448" s="306"/>
      <c r="E2448" s="344"/>
      <c r="F2448" s="394"/>
    </row>
    <row r="2449" spans="2:6">
      <c r="B2449" s="63"/>
      <c r="C2449" s="82"/>
      <c r="D2449" s="306"/>
      <c r="E2449" s="344"/>
      <c r="F2449" s="394"/>
    </row>
    <row r="2450" spans="2:6">
      <c r="B2450" s="63"/>
      <c r="C2450" s="82"/>
      <c r="D2450" s="306"/>
      <c r="E2450" s="344"/>
      <c r="F2450" s="394"/>
    </row>
    <row r="2451" spans="2:6">
      <c r="B2451" s="63"/>
      <c r="C2451" s="82"/>
      <c r="D2451" s="306"/>
      <c r="E2451" s="344"/>
      <c r="F2451" s="394"/>
    </row>
    <row r="2452" spans="2:6">
      <c r="B2452" s="63"/>
      <c r="C2452" s="82"/>
      <c r="D2452" s="306"/>
      <c r="E2452" s="344"/>
      <c r="F2452" s="394"/>
    </row>
    <row r="2453" spans="2:6">
      <c r="B2453" s="63"/>
      <c r="C2453" s="82"/>
      <c r="D2453" s="306"/>
      <c r="E2453" s="344"/>
      <c r="F2453" s="394"/>
    </row>
    <row r="2454" spans="2:6">
      <c r="B2454" s="63"/>
      <c r="C2454" s="82"/>
      <c r="D2454" s="306"/>
      <c r="E2454" s="344"/>
      <c r="F2454" s="394"/>
    </row>
    <row r="2455" spans="2:6">
      <c r="B2455" s="63"/>
      <c r="C2455" s="82"/>
      <c r="D2455" s="306"/>
      <c r="E2455" s="344"/>
      <c r="F2455" s="394"/>
    </row>
    <row r="2456" spans="2:6">
      <c r="B2456" s="63"/>
      <c r="C2456" s="82"/>
      <c r="D2456" s="306"/>
      <c r="E2456" s="344"/>
      <c r="F2456" s="394"/>
    </row>
    <row r="2457" spans="2:6">
      <c r="B2457" s="63"/>
      <c r="C2457" s="82"/>
      <c r="D2457" s="306"/>
      <c r="E2457" s="344"/>
      <c r="F2457" s="394"/>
    </row>
    <row r="2458" spans="2:6">
      <c r="B2458" s="63"/>
      <c r="C2458" s="82"/>
      <c r="D2458" s="306"/>
      <c r="E2458" s="344"/>
      <c r="F2458" s="394"/>
    </row>
    <row r="2459" spans="2:6">
      <c r="B2459" s="63"/>
      <c r="C2459" s="82"/>
      <c r="D2459" s="306"/>
      <c r="E2459" s="344"/>
      <c r="F2459" s="394"/>
    </row>
    <row r="2460" spans="2:6">
      <c r="B2460" s="63"/>
      <c r="C2460" s="82"/>
      <c r="D2460" s="306"/>
      <c r="E2460" s="344"/>
      <c r="F2460" s="394"/>
    </row>
    <row r="2461" spans="2:6">
      <c r="B2461" s="63"/>
      <c r="C2461" s="82"/>
      <c r="D2461" s="306"/>
      <c r="E2461" s="344"/>
      <c r="F2461" s="394"/>
    </row>
    <row r="2462" spans="2:6">
      <c r="B2462" s="63"/>
      <c r="C2462" s="82"/>
      <c r="D2462" s="306"/>
      <c r="E2462" s="344"/>
      <c r="F2462" s="394"/>
    </row>
    <row r="2463" spans="2:6">
      <c r="B2463" s="63"/>
      <c r="C2463" s="82"/>
      <c r="D2463" s="306"/>
      <c r="E2463" s="344"/>
      <c r="F2463" s="394"/>
    </row>
    <row r="2464" spans="2:6">
      <c r="B2464" s="63"/>
      <c r="C2464" s="82"/>
      <c r="D2464" s="306"/>
      <c r="E2464" s="344"/>
      <c r="F2464" s="394"/>
    </row>
    <row r="2465" spans="2:6">
      <c r="B2465" s="63"/>
      <c r="C2465" s="82"/>
      <c r="D2465" s="306"/>
      <c r="E2465" s="344"/>
      <c r="F2465" s="394"/>
    </row>
    <row r="2466" spans="2:6">
      <c r="B2466" s="63"/>
      <c r="C2466" s="82"/>
      <c r="D2466" s="306"/>
      <c r="E2466" s="344"/>
      <c r="F2466" s="394"/>
    </row>
    <row r="2467" spans="2:6">
      <c r="B2467" s="63"/>
      <c r="C2467" s="82"/>
      <c r="D2467" s="306"/>
      <c r="E2467" s="344"/>
      <c r="F2467" s="394"/>
    </row>
    <row r="2468" spans="2:6">
      <c r="B2468" s="63"/>
      <c r="C2468" s="82"/>
      <c r="D2468" s="306"/>
      <c r="E2468" s="344"/>
      <c r="F2468" s="394"/>
    </row>
    <row r="2469" spans="2:6">
      <c r="B2469" s="63"/>
      <c r="C2469" s="82"/>
      <c r="D2469" s="306"/>
      <c r="E2469" s="344"/>
      <c r="F2469" s="394"/>
    </row>
    <row r="2470" spans="2:6">
      <c r="B2470" s="63"/>
      <c r="C2470" s="82"/>
      <c r="D2470" s="306"/>
      <c r="E2470" s="344"/>
      <c r="F2470" s="394"/>
    </row>
    <row r="2471" spans="2:6">
      <c r="B2471" s="63"/>
      <c r="C2471" s="82"/>
      <c r="D2471" s="306"/>
      <c r="E2471" s="344"/>
      <c r="F2471" s="394"/>
    </row>
    <row r="2472" spans="2:6">
      <c r="B2472" s="63"/>
      <c r="C2472" s="82"/>
      <c r="D2472" s="306"/>
      <c r="E2472" s="344"/>
      <c r="F2472" s="394"/>
    </row>
    <row r="2473" spans="2:6">
      <c r="B2473" s="63"/>
      <c r="C2473" s="82"/>
      <c r="D2473" s="306"/>
      <c r="E2473" s="344"/>
      <c r="F2473" s="394"/>
    </row>
    <row r="2474" spans="2:6">
      <c r="B2474" s="63"/>
      <c r="C2474" s="82"/>
      <c r="D2474" s="306"/>
      <c r="E2474" s="344"/>
      <c r="F2474" s="394"/>
    </row>
    <row r="2475" spans="2:6">
      <c r="B2475" s="63"/>
      <c r="C2475" s="82"/>
      <c r="D2475" s="306"/>
      <c r="E2475" s="344"/>
      <c r="F2475" s="394"/>
    </row>
    <row r="2476" spans="2:6">
      <c r="B2476" s="63"/>
      <c r="C2476" s="82"/>
      <c r="D2476" s="306"/>
      <c r="E2476" s="344"/>
      <c r="F2476" s="394"/>
    </row>
    <row r="2477" spans="2:6">
      <c r="B2477" s="63"/>
      <c r="C2477" s="82"/>
      <c r="D2477" s="306"/>
      <c r="E2477" s="344"/>
      <c r="F2477" s="394"/>
    </row>
    <row r="2478" spans="2:6">
      <c r="B2478" s="63"/>
      <c r="C2478" s="82"/>
      <c r="D2478" s="306"/>
      <c r="E2478" s="344"/>
      <c r="F2478" s="394"/>
    </row>
    <row r="2479" spans="2:6">
      <c r="B2479" s="63"/>
      <c r="C2479" s="82"/>
      <c r="D2479" s="306"/>
      <c r="E2479" s="344"/>
      <c r="F2479" s="394"/>
    </row>
    <row r="2480" spans="2:6">
      <c r="B2480" s="63"/>
      <c r="C2480" s="82"/>
      <c r="D2480" s="306"/>
      <c r="E2480" s="344"/>
      <c r="F2480" s="394"/>
    </row>
    <row r="2481" spans="2:6">
      <c r="B2481" s="63"/>
      <c r="C2481" s="82"/>
      <c r="D2481" s="306"/>
      <c r="E2481" s="344"/>
      <c r="F2481" s="394"/>
    </row>
    <row r="2482" spans="2:6">
      <c r="B2482" s="63"/>
      <c r="C2482" s="82"/>
      <c r="D2482" s="306"/>
      <c r="E2482" s="344"/>
      <c r="F2482" s="394"/>
    </row>
    <row r="2483" spans="2:6">
      <c r="B2483" s="63"/>
      <c r="C2483" s="82"/>
      <c r="D2483" s="306"/>
      <c r="E2483" s="344"/>
      <c r="F2483" s="394"/>
    </row>
    <row r="2484" spans="2:6">
      <c r="B2484" s="63"/>
      <c r="C2484" s="82"/>
      <c r="D2484" s="306"/>
      <c r="E2484" s="344"/>
      <c r="F2484" s="394"/>
    </row>
    <row r="2485" spans="2:6">
      <c r="B2485" s="63"/>
      <c r="C2485" s="82"/>
      <c r="D2485" s="306"/>
      <c r="E2485" s="344"/>
      <c r="F2485" s="394"/>
    </row>
    <row r="2486" spans="2:6">
      <c r="B2486" s="63"/>
      <c r="C2486" s="82"/>
      <c r="D2486" s="306"/>
      <c r="E2486" s="344"/>
      <c r="F2486" s="394"/>
    </row>
    <row r="2487" spans="2:6">
      <c r="B2487" s="63"/>
      <c r="C2487" s="82"/>
      <c r="D2487" s="306"/>
      <c r="E2487" s="344"/>
      <c r="F2487" s="394"/>
    </row>
    <row r="2488" spans="2:6">
      <c r="B2488" s="63"/>
      <c r="C2488" s="82"/>
      <c r="D2488" s="306"/>
      <c r="E2488" s="344"/>
      <c r="F2488" s="394"/>
    </row>
    <row r="2489" spans="2:6">
      <c r="B2489" s="63"/>
      <c r="C2489" s="82"/>
      <c r="D2489" s="306"/>
      <c r="E2489" s="344"/>
      <c r="F2489" s="394"/>
    </row>
    <row r="2490" spans="2:6">
      <c r="B2490" s="63"/>
      <c r="C2490" s="82"/>
      <c r="D2490" s="306"/>
      <c r="E2490" s="344"/>
      <c r="F2490" s="394"/>
    </row>
    <row r="2491" spans="2:6">
      <c r="B2491" s="63"/>
      <c r="C2491" s="82"/>
      <c r="D2491" s="306"/>
      <c r="E2491" s="344"/>
      <c r="F2491" s="394"/>
    </row>
    <row r="2492" spans="2:6">
      <c r="B2492" s="63"/>
      <c r="C2492" s="82"/>
      <c r="D2492" s="306"/>
      <c r="E2492" s="344"/>
      <c r="F2492" s="394"/>
    </row>
    <row r="2493" spans="2:6">
      <c r="B2493" s="63"/>
      <c r="C2493" s="82"/>
      <c r="D2493" s="306"/>
      <c r="E2493" s="344"/>
      <c r="F2493" s="394"/>
    </row>
    <row r="2494" spans="2:6">
      <c r="B2494" s="63"/>
      <c r="C2494" s="82"/>
      <c r="D2494" s="306"/>
      <c r="E2494" s="344"/>
      <c r="F2494" s="394"/>
    </row>
    <row r="2495" spans="2:6">
      <c r="B2495" s="63"/>
      <c r="C2495" s="82"/>
      <c r="D2495" s="306"/>
      <c r="E2495" s="344"/>
      <c r="F2495" s="394"/>
    </row>
    <row r="2496" spans="2:6">
      <c r="B2496" s="63"/>
      <c r="C2496" s="82"/>
      <c r="D2496" s="306"/>
      <c r="E2496" s="344"/>
      <c r="F2496" s="394"/>
    </row>
    <row r="2497" spans="2:6">
      <c r="B2497" s="63"/>
      <c r="C2497" s="82"/>
      <c r="D2497" s="306"/>
      <c r="E2497" s="344"/>
      <c r="F2497" s="394"/>
    </row>
    <row r="2498" spans="2:6">
      <c r="B2498" s="63"/>
      <c r="C2498" s="82"/>
      <c r="D2498" s="306"/>
      <c r="E2498" s="344"/>
      <c r="F2498" s="394"/>
    </row>
    <row r="2499" spans="2:6">
      <c r="B2499" s="63"/>
      <c r="C2499" s="82"/>
      <c r="D2499" s="306"/>
      <c r="E2499" s="344"/>
      <c r="F2499" s="394"/>
    </row>
    <row r="2500" spans="2:6">
      <c r="B2500" s="63"/>
      <c r="C2500" s="82"/>
      <c r="D2500" s="306"/>
      <c r="E2500" s="344"/>
      <c r="F2500" s="394"/>
    </row>
    <row r="2501" spans="2:6">
      <c r="B2501" s="63"/>
      <c r="C2501" s="82"/>
      <c r="D2501" s="306"/>
      <c r="E2501" s="344"/>
      <c r="F2501" s="394"/>
    </row>
    <row r="2502" spans="2:6">
      <c r="B2502" s="63"/>
      <c r="C2502" s="82"/>
      <c r="D2502" s="306"/>
      <c r="E2502" s="344"/>
      <c r="F2502" s="394"/>
    </row>
    <row r="2503" spans="2:6">
      <c r="B2503" s="63"/>
      <c r="C2503" s="82"/>
      <c r="D2503" s="306"/>
      <c r="E2503" s="344"/>
      <c r="F2503" s="394"/>
    </row>
    <row r="2504" spans="2:6">
      <c r="B2504" s="63"/>
      <c r="C2504" s="82"/>
      <c r="D2504" s="306"/>
      <c r="E2504" s="344"/>
      <c r="F2504" s="394"/>
    </row>
    <row r="2505" spans="2:6">
      <c r="B2505" s="63"/>
      <c r="C2505" s="82"/>
      <c r="D2505" s="306"/>
      <c r="E2505" s="344"/>
      <c r="F2505" s="394"/>
    </row>
    <row r="2506" spans="2:6">
      <c r="B2506" s="63"/>
      <c r="C2506" s="82"/>
      <c r="D2506" s="306"/>
      <c r="E2506" s="344"/>
      <c r="F2506" s="394"/>
    </row>
    <row r="2507" spans="2:6">
      <c r="B2507" s="63"/>
      <c r="C2507" s="82"/>
      <c r="D2507" s="306"/>
      <c r="E2507" s="344"/>
      <c r="F2507" s="394"/>
    </row>
    <row r="2508" spans="2:6">
      <c r="B2508" s="63"/>
      <c r="C2508" s="82"/>
      <c r="D2508" s="306"/>
      <c r="E2508" s="344"/>
      <c r="F2508" s="394"/>
    </row>
    <row r="2509" spans="2:6">
      <c r="B2509" s="63"/>
      <c r="C2509" s="82"/>
      <c r="D2509" s="306"/>
      <c r="E2509" s="344"/>
      <c r="F2509" s="394"/>
    </row>
    <row r="2510" spans="2:6">
      <c r="B2510" s="63"/>
      <c r="C2510" s="82"/>
      <c r="D2510" s="306"/>
      <c r="E2510" s="344"/>
      <c r="F2510" s="394"/>
    </row>
    <row r="2511" spans="2:6">
      <c r="B2511" s="63"/>
      <c r="C2511" s="82"/>
      <c r="D2511" s="306"/>
      <c r="E2511" s="344"/>
      <c r="F2511" s="394"/>
    </row>
    <row r="2512" spans="2:6">
      <c r="B2512" s="63"/>
      <c r="C2512" s="82"/>
      <c r="D2512" s="306"/>
      <c r="E2512" s="344"/>
      <c r="F2512" s="394"/>
    </row>
    <row r="2513" spans="2:6">
      <c r="B2513" s="63"/>
      <c r="C2513" s="82"/>
      <c r="D2513" s="306"/>
      <c r="E2513" s="344"/>
      <c r="F2513" s="394"/>
    </row>
    <row r="2514" spans="2:6">
      <c r="B2514" s="63"/>
      <c r="C2514" s="82"/>
      <c r="D2514" s="306"/>
      <c r="E2514" s="344"/>
      <c r="F2514" s="394"/>
    </row>
    <row r="2515" spans="2:6">
      <c r="B2515" s="63"/>
      <c r="C2515" s="82"/>
      <c r="D2515" s="306"/>
      <c r="E2515" s="344"/>
      <c r="F2515" s="394"/>
    </row>
    <row r="2516" spans="2:6">
      <c r="B2516" s="63"/>
      <c r="C2516" s="82"/>
      <c r="D2516" s="306"/>
      <c r="E2516" s="344"/>
      <c r="F2516" s="394"/>
    </row>
    <row r="2517" spans="2:6">
      <c r="B2517" s="63"/>
      <c r="C2517" s="82"/>
      <c r="D2517" s="306"/>
      <c r="E2517" s="344"/>
      <c r="F2517" s="394"/>
    </row>
    <row r="2518" spans="2:6">
      <c r="B2518" s="63"/>
      <c r="C2518" s="82"/>
      <c r="D2518" s="306"/>
      <c r="E2518" s="344"/>
      <c r="F2518" s="394"/>
    </row>
    <row r="2519" spans="2:6">
      <c r="B2519" s="63"/>
      <c r="C2519" s="82"/>
      <c r="D2519" s="306"/>
      <c r="E2519" s="344"/>
      <c r="F2519" s="394"/>
    </row>
    <row r="2520" spans="2:6">
      <c r="B2520" s="63"/>
      <c r="C2520" s="82"/>
      <c r="D2520" s="306"/>
      <c r="E2520" s="344"/>
      <c r="F2520" s="394"/>
    </row>
    <row r="2521" spans="2:6">
      <c r="B2521" s="63"/>
      <c r="C2521" s="82"/>
      <c r="D2521" s="306"/>
      <c r="E2521" s="344"/>
      <c r="F2521" s="394"/>
    </row>
    <row r="2522" spans="2:6">
      <c r="B2522" s="63"/>
      <c r="C2522" s="82"/>
      <c r="D2522" s="306"/>
      <c r="E2522" s="344"/>
      <c r="F2522" s="394"/>
    </row>
    <row r="2523" spans="2:6">
      <c r="B2523" s="63"/>
      <c r="C2523" s="82"/>
      <c r="D2523" s="306"/>
      <c r="E2523" s="344"/>
      <c r="F2523" s="394"/>
    </row>
    <row r="2524" spans="2:6">
      <c r="B2524" s="63"/>
      <c r="C2524" s="82"/>
      <c r="D2524" s="306"/>
      <c r="E2524" s="344"/>
      <c r="F2524" s="394"/>
    </row>
    <row r="2525" spans="2:6">
      <c r="B2525" s="63"/>
      <c r="C2525" s="82"/>
      <c r="D2525" s="306"/>
      <c r="E2525" s="344"/>
      <c r="F2525" s="394"/>
    </row>
    <row r="2526" spans="2:6">
      <c r="B2526" s="63"/>
      <c r="C2526" s="82"/>
      <c r="D2526" s="306"/>
      <c r="E2526" s="344"/>
      <c r="F2526" s="394"/>
    </row>
    <row r="2527" spans="2:6">
      <c r="B2527" s="63"/>
      <c r="C2527" s="82"/>
      <c r="D2527" s="306"/>
      <c r="E2527" s="344"/>
      <c r="F2527" s="394"/>
    </row>
    <row r="2528" spans="2:6">
      <c r="B2528" s="63"/>
      <c r="C2528" s="82"/>
      <c r="D2528" s="306"/>
      <c r="E2528" s="344"/>
      <c r="F2528" s="394"/>
    </row>
    <row r="2529" spans="2:6">
      <c r="B2529" s="63"/>
      <c r="C2529" s="82"/>
      <c r="D2529" s="306"/>
      <c r="E2529" s="344"/>
      <c r="F2529" s="394"/>
    </row>
    <row r="2530" spans="2:6">
      <c r="B2530" s="63"/>
      <c r="C2530" s="82"/>
      <c r="D2530" s="306"/>
      <c r="E2530" s="344"/>
      <c r="F2530" s="394"/>
    </row>
    <row r="2531" spans="2:6">
      <c r="B2531" s="63"/>
      <c r="C2531" s="82"/>
      <c r="D2531" s="306"/>
      <c r="E2531" s="344"/>
      <c r="F2531" s="394"/>
    </row>
    <row r="2532" spans="2:6">
      <c r="B2532" s="63"/>
      <c r="C2532" s="82"/>
      <c r="D2532" s="306"/>
      <c r="E2532" s="344"/>
      <c r="F2532" s="394"/>
    </row>
    <row r="2533" spans="2:6">
      <c r="B2533" s="63"/>
      <c r="C2533" s="82"/>
      <c r="D2533" s="306"/>
      <c r="E2533" s="344"/>
      <c r="F2533" s="394"/>
    </row>
    <row r="2534" spans="2:6">
      <c r="B2534" s="63"/>
      <c r="C2534" s="82"/>
      <c r="D2534" s="306"/>
      <c r="E2534" s="344"/>
      <c r="F2534" s="394"/>
    </row>
    <row r="2535" spans="2:6">
      <c r="B2535" s="63"/>
      <c r="C2535" s="82"/>
      <c r="D2535" s="306"/>
      <c r="E2535" s="344"/>
      <c r="F2535" s="394"/>
    </row>
    <row r="2536" spans="2:6">
      <c r="B2536" s="63"/>
      <c r="C2536" s="82"/>
      <c r="D2536" s="306"/>
      <c r="E2536" s="344"/>
      <c r="F2536" s="394"/>
    </row>
    <row r="2537" spans="2:6">
      <c r="B2537" s="63"/>
      <c r="C2537" s="82"/>
      <c r="D2537" s="306"/>
      <c r="E2537" s="344"/>
      <c r="F2537" s="394"/>
    </row>
    <row r="2538" spans="2:6">
      <c r="B2538" s="63"/>
      <c r="C2538" s="82"/>
      <c r="D2538" s="306"/>
      <c r="E2538" s="344"/>
      <c r="F2538" s="394"/>
    </row>
    <row r="2539" spans="2:6">
      <c r="B2539" s="63"/>
      <c r="C2539" s="82"/>
      <c r="D2539" s="306"/>
      <c r="E2539" s="344"/>
      <c r="F2539" s="394"/>
    </row>
    <row r="2540" spans="2:6">
      <c r="B2540" s="63"/>
      <c r="C2540" s="82"/>
      <c r="D2540" s="306"/>
      <c r="E2540" s="344"/>
      <c r="F2540" s="394"/>
    </row>
    <row r="2541" spans="2:6">
      <c r="B2541" s="63"/>
      <c r="C2541" s="82"/>
      <c r="D2541" s="306"/>
      <c r="E2541" s="344"/>
      <c r="F2541" s="394"/>
    </row>
    <row r="2542" spans="2:6">
      <c r="B2542" s="63"/>
      <c r="C2542" s="82"/>
      <c r="D2542" s="306"/>
      <c r="E2542" s="344"/>
      <c r="F2542" s="394"/>
    </row>
    <row r="2543" spans="2:6">
      <c r="B2543" s="63"/>
      <c r="C2543" s="82"/>
      <c r="D2543" s="306"/>
      <c r="E2543" s="344"/>
      <c r="F2543" s="394"/>
    </row>
    <row r="2544" spans="2:6">
      <c r="B2544" s="63"/>
      <c r="C2544" s="82"/>
      <c r="D2544" s="306"/>
      <c r="E2544" s="344"/>
      <c r="F2544" s="394"/>
    </row>
    <row r="2545" spans="2:6">
      <c r="B2545" s="63"/>
      <c r="C2545" s="82"/>
      <c r="D2545" s="306"/>
      <c r="E2545" s="344"/>
      <c r="F2545" s="394"/>
    </row>
    <row r="2546" spans="2:6">
      <c r="B2546" s="63"/>
      <c r="C2546" s="82"/>
      <c r="D2546" s="306"/>
      <c r="E2546" s="344"/>
      <c r="F2546" s="394"/>
    </row>
    <row r="2547" spans="2:6">
      <c r="B2547" s="63"/>
      <c r="C2547" s="82"/>
      <c r="D2547" s="306"/>
      <c r="E2547" s="344"/>
      <c r="F2547" s="394"/>
    </row>
    <row r="2548" spans="2:6">
      <c r="B2548" s="63"/>
      <c r="C2548" s="82"/>
      <c r="D2548" s="306"/>
      <c r="E2548" s="344"/>
      <c r="F2548" s="394"/>
    </row>
    <row r="2549" spans="2:6">
      <c r="B2549" s="63"/>
      <c r="C2549" s="82"/>
      <c r="D2549" s="306"/>
      <c r="E2549" s="344"/>
      <c r="F2549" s="394"/>
    </row>
    <row r="2550" spans="2:6">
      <c r="B2550" s="63"/>
      <c r="C2550" s="82"/>
      <c r="D2550" s="306"/>
      <c r="E2550" s="344"/>
      <c r="F2550" s="394"/>
    </row>
    <row r="2551" spans="2:6">
      <c r="B2551" s="63"/>
      <c r="C2551" s="82"/>
      <c r="D2551" s="306"/>
      <c r="E2551" s="344"/>
      <c r="F2551" s="394"/>
    </row>
    <row r="2552" spans="2:6">
      <c r="B2552" s="63"/>
      <c r="C2552" s="82"/>
      <c r="D2552" s="306"/>
      <c r="E2552" s="344"/>
      <c r="F2552" s="394"/>
    </row>
    <row r="2553" spans="2:6">
      <c r="B2553" s="63"/>
      <c r="C2553" s="82"/>
      <c r="D2553" s="306"/>
      <c r="E2553" s="344"/>
      <c r="F2553" s="394"/>
    </row>
  </sheetData>
  <mergeCells count="2">
    <mergeCell ref="A1:F1"/>
    <mergeCell ref="A2:G2"/>
  </mergeCells>
  <printOptions horizontalCentered="1"/>
  <pageMargins left="0.74803149606299213" right="0.19685039370078741" top="0.19685039370078741" bottom="0.19685039370078741" header="0.19685039370078741" footer="0.19685039370078741"/>
  <pageSetup paperSize="9" scale="75" fitToHeight="5" orientation="portrait" r:id="rId1"/>
  <headerFooter>
    <oddFooter>&amp;LBill No. NAM W-13&amp;RNAM W-13/&amp;P</oddFooter>
  </headerFooter>
  <rowBreaks count="5" manualBreakCount="5">
    <brk id="65" max="5" man="1"/>
    <brk id="131" max="5" man="1"/>
    <brk id="178" max="5" man="1"/>
    <brk id="222" max="5" man="1"/>
    <brk id="250"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6:I16"/>
  <sheetViews>
    <sheetView view="pageBreakPreview" zoomScale="60" zoomScaleNormal="100" workbookViewId="0">
      <selection activeCell="L30" sqref="L30"/>
    </sheetView>
  </sheetViews>
  <sheetFormatPr defaultRowHeight="15"/>
  <sheetData>
    <row r="16" spans="1:9" ht="55.5" customHeight="1">
      <c r="A16" s="3420" t="s">
        <v>1786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5:I16"/>
  <sheetViews>
    <sheetView view="pageBreakPreview" zoomScale="60" zoomScaleNormal="100" workbookViewId="0">
      <selection activeCell="H45" sqref="H45"/>
    </sheetView>
  </sheetViews>
  <sheetFormatPr defaultRowHeight="15"/>
  <sheetData>
    <row r="15" spans="1:9" ht="26.25">
      <c r="D15" s="1766" t="s">
        <v>1751</v>
      </c>
    </row>
    <row r="16" spans="1:9" ht="55.5" customHeight="1">
      <c r="A16" s="3420" t="s">
        <v>1754</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0000"/>
  </sheetPr>
  <dimension ref="A1:M2611"/>
  <sheetViews>
    <sheetView defaultGridColor="0" view="pageBreakPreview" topLeftCell="B1" colorId="22" zoomScale="98" zoomScaleNormal="75" zoomScaleSheetLayoutView="98" workbookViewId="0">
      <selection activeCell="C282" sqref="C282"/>
    </sheetView>
  </sheetViews>
  <sheetFormatPr defaultRowHeight="12.75"/>
  <cols>
    <col min="1" max="1" width="9.140625" style="152"/>
    <col min="2" max="2" width="10.7109375" style="324" customWidth="1"/>
    <col min="3" max="3" width="56.7109375" style="152" customWidth="1"/>
    <col min="4" max="4" width="8.7109375" style="324" customWidth="1"/>
    <col min="5" max="5" width="12.7109375" style="420" customWidth="1"/>
    <col min="6" max="6" width="14.7109375" style="660" customWidth="1"/>
    <col min="7" max="7" width="15.7109375" style="660" customWidth="1"/>
    <col min="8" max="8" width="9.140625" style="152"/>
    <col min="9" max="9" width="11.42578125" style="152" customWidth="1"/>
    <col min="10" max="250" width="9.140625" style="152"/>
    <col min="251" max="251" width="11.7109375" style="152" customWidth="1"/>
    <col min="252" max="252" width="53.28515625" style="152" customWidth="1"/>
    <col min="253" max="253" width="7.140625" style="152" customWidth="1"/>
    <col min="254" max="254" width="10.28515625" style="152" bestFit="1" customWidth="1"/>
    <col min="255" max="256" width="14.7109375" style="152" customWidth="1"/>
    <col min="257" max="257" width="15" style="152" bestFit="1" customWidth="1"/>
    <col min="258" max="258" width="11.140625" style="152" bestFit="1" customWidth="1"/>
    <col min="259" max="506" width="9.140625" style="152"/>
    <col min="507" max="507" width="11.7109375" style="152" customWidth="1"/>
    <col min="508" max="508" width="53.28515625" style="152" customWidth="1"/>
    <col min="509" max="509" width="7.140625" style="152" customWidth="1"/>
    <col min="510" max="510" width="10.28515625" style="152" bestFit="1" customWidth="1"/>
    <col min="511" max="512" width="14.7109375" style="152" customWidth="1"/>
    <col min="513" max="513" width="15" style="152" bestFit="1" customWidth="1"/>
    <col min="514" max="514" width="11.140625" style="152" bestFit="1" customWidth="1"/>
    <col min="515" max="762" width="9.140625" style="152"/>
    <col min="763" max="763" width="11.7109375" style="152" customWidth="1"/>
    <col min="764" max="764" width="53.28515625" style="152" customWidth="1"/>
    <col min="765" max="765" width="7.140625" style="152" customWidth="1"/>
    <col min="766" max="766" width="10.28515625" style="152" bestFit="1" customWidth="1"/>
    <col min="767" max="768" width="14.7109375" style="152" customWidth="1"/>
    <col min="769" max="769" width="15" style="152" bestFit="1" customWidth="1"/>
    <col min="770" max="770" width="11.140625" style="152" bestFit="1" customWidth="1"/>
    <col min="771" max="1018" width="9.140625" style="152"/>
    <col min="1019" max="1019" width="11.7109375" style="152" customWidth="1"/>
    <col min="1020" max="1020" width="53.28515625" style="152" customWidth="1"/>
    <col min="1021" max="1021" width="7.140625" style="152" customWidth="1"/>
    <col min="1022" max="1022" width="10.28515625" style="152" bestFit="1" customWidth="1"/>
    <col min="1023" max="1024" width="14.7109375" style="152" customWidth="1"/>
    <col min="1025" max="1025" width="15" style="152" bestFit="1" customWidth="1"/>
    <col min="1026" max="1026" width="11.140625" style="152" bestFit="1" customWidth="1"/>
    <col min="1027" max="1274" width="9.140625" style="152"/>
    <col min="1275" max="1275" width="11.7109375" style="152" customWidth="1"/>
    <col min="1276" max="1276" width="53.28515625" style="152" customWidth="1"/>
    <col min="1277" max="1277" width="7.140625" style="152" customWidth="1"/>
    <col min="1278" max="1278" width="10.28515625" style="152" bestFit="1" customWidth="1"/>
    <col min="1279" max="1280" width="14.7109375" style="152" customWidth="1"/>
    <col min="1281" max="1281" width="15" style="152" bestFit="1" customWidth="1"/>
    <col min="1282" max="1282" width="11.140625" style="152" bestFit="1" customWidth="1"/>
    <col min="1283" max="1530" width="9.140625" style="152"/>
    <col min="1531" max="1531" width="11.7109375" style="152" customWidth="1"/>
    <col min="1532" max="1532" width="53.28515625" style="152" customWidth="1"/>
    <col min="1533" max="1533" width="7.140625" style="152" customWidth="1"/>
    <col min="1534" max="1534" width="10.28515625" style="152" bestFit="1" customWidth="1"/>
    <col min="1535" max="1536" width="14.7109375" style="152" customWidth="1"/>
    <col min="1537" max="1537" width="15" style="152" bestFit="1" customWidth="1"/>
    <col min="1538" max="1538" width="11.140625" style="152" bestFit="1" customWidth="1"/>
    <col min="1539" max="1786" width="9.140625" style="152"/>
    <col min="1787" max="1787" width="11.7109375" style="152" customWidth="1"/>
    <col min="1788" max="1788" width="53.28515625" style="152" customWidth="1"/>
    <col min="1789" max="1789" width="7.140625" style="152" customWidth="1"/>
    <col min="1790" max="1790" width="10.28515625" style="152" bestFit="1" customWidth="1"/>
    <col min="1791" max="1792" width="14.7109375" style="152" customWidth="1"/>
    <col min="1793" max="1793" width="15" style="152" bestFit="1" customWidth="1"/>
    <col min="1794" max="1794" width="11.140625" style="152" bestFit="1" customWidth="1"/>
    <col min="1795" max="2042" width="9.140625" style="152"/>
    <col min="2043" max="2043" width="11.7109375" style="152" customWidth="1"/>
    <col min="2044" max="2044" width="53.28515625" style="152" customWidth="1"/>
    <col min="2045" max="2045" width="7.140625" style="152" customWidth="1"/>
    <col min="2046" max="2046" width="10.28515625" style="152" bestFit="1" customWidth="1"/>
    <col min="2047" max="2048" width="14.7109375" style="152" customWidth="1"/>
    <col min="2049" max="2049" width="15" style="152" bestFit="1" customWidth="1"/>
    <col min="2050" max="2050" width="11.140625" style="152" bestFit="1" customWidth="1"/>
    <col min="2051" max="2298" width="9.140625" style="152"/>
    <col min="2299" max="2299" width="11.7109375" style="152" customWidth="1"/>
    <col min="2300" max="2300" width="53.28515625" style="152" customWidth="1"/>
    <col min="2301" max="2301" width="7.140625" style="152" customWidth="1"/>
    <col min="2302" max="2302" width="10.28515625" style="152" bestFit="1" customWidth="1"/>
    <col min="2303" max="2304" width="14.7109375" style="152" customWidth="1"/>
    <col min="2305" max="2305" width="15" style="152" bestFit="1" customWidth="1"/>
    <col min="2306" max="2306" width="11.140625" style="152" bestFit="1" customWidth="1"/>
    <col min="2307" max="2554" width="9.140625" style="152"/>
    <col min="2555" max="2555" width="11.7109375" style="152" customWidth="1"/>
    <col min="2556" max="2556" width="53.28515625" style="152" customWidth="1"/>
    <col min="2557" max="2557" width="7.140625" style="152" customWidth="1"/>
    <col min="2558" max="2558" width="10.28515625" style="152" bestFit="1" customWidth="1"/>
    <col min="2559" max="2560" width="14.7109375" style="152" customWidth="1"/>
    <col min="2561" max="2561" width="15" style="152" bestFit="1" customWidth="1"/>
    <col min="2562" max="2562" width="11.140625" style="152" bestFit="1" customWidth="1"/>
    <col min="2563" max="2810" width="9.140625" style="152"/>
    <col min="2811" max="2811" width="11.7109375" style="152" customWidth="1"/>
    <col min="2812" max="2812" width="53.28515625" style="152" customWidth="1"/>
    <col min="2813" max="2813" width="7.140625" style="152" customWidth="1"/>
    <col min="2814" max="2814" width="10.28515625" style="152" bestFit="1" customWidth="1"/>
    <col min="2815" max="2816" width="14.7109375" style="152" customWidth="1"/>
    <col min="2817" max="2817" width="15" style="152" bestFit="1" customWidth="1"/>
    <col min="2818" max="2818" width="11.140625" style="152" bestFit="1" customWidth="1"/>
    <col min="2819" max="3066" width="9.140625" style="152"/>
    <col min="3067" max="3067" width="11.7109375" style="152" customWidth="1"/>
    <col min="3068" max="3068" width="53.28515625" style="152" customWidth="1"/>
    <col min="3069" max="3069" width="7.140625" style="152" customWidth="1"/>
    <col min="3070" max="3070" width="10.28515625" style="152" bestFit="1" customWidth="1"/>
    <col min="3071" max="3072" width="14.7109375" style="152" customWidth="1"/>
    <col min="3073" max="3073" width="15" style="152" bestFit="1" customWidth="1"/>
    <col min="3074" max="3074" width="11.140625" style="152" bestFit="1" customWidth="1"/>
    <col min="3075" max="3322" width="9.140625" style="152"/>
    <col min="3323" max="3323" width="11.7109375" style="152" customWidth="1"/>
    <col min="3324" max="3324" width="53.28515625" style="152" customWidth="1"/>
    <col min="3325" max="3325" width="7.140625" style="152" customWidth="1"/>
    <col min="3326" max="3326" width="10.28515625" style="152" bestFit="1" customWidth="1"/>
    <col min="3327" max="3328" width="14.7109375" style="152" customWidth="1"/>
    <col min="3329" max="3329" width="15" style="152" bestFit="1" customWidth="1"/>
    <col min="3330" max="3330" width="11.140625" style="152" bestFit="1" customWidth="1"/>
    <col min="3331" max="3578" width="9.140625" style="152"/>
    <col min="3579" max="3579" width="11.7109375" style="152" customWidth="1"/>
    <col min="3580" max="3580" width="53.28515625" style="152" customWidth="1"/>
    <col min="3581" max="3581" width="7.140625" style="152" customWidth="1"/>
    <col min="3582" max="3582" width="10.28515625" style="152" bestFit="1" customWidth="1"/>
    <col min="3583" max="3584" width="14.7109375" style="152" customWidth="1"/>
    <col min="3585" max="3585" width="15" style="152" bestFit="1" customWidth="1"/>
    <col min="3586" max="3586" width="11.140625" style="152" bestFit="1" customWidth="1"/>
    <col min="3587" max="3834" width="9.140625" style="152"/>
    <col min="3835" max="3835" width="11.7109375" style="152" customWidth="1"/>
    <col min="3836" max="3836" width="53.28515625" style="152" customWidth="1"/>
    <col min="3837" max="3837" width="7.140625" style="152" customWidth="1"/>
    <col min="3838" max="3838" width="10.28515625" style="152" bestFit="1" customWidth="1"/>
    <col min="3839" max="3840" width="14.7109375" style="152" customWidth="1"/>
    <col min="3841" max="3841" width="15" style="152" bestFit="1" customWidth="1"/>
    <col min="3842" max="3842" width="11.140625" style="152" bestFit="1" customWidth="1"/>
    <col min="3843" max="4090" width="9.140625" style="152"/>
    <col min="4091" max="4091" width="11.7109375" style="152" customWidth="1"/>
    <col min="4092" max="4092" width="53.28515625" style="152" customWidth="1"/>
    <col min="4093" max="4093" width="7.140625" style="152" customWidth="1"/>
    <col min="4094" max="4094" width="10.28515625" style="152" bestFit="1" customWidth="1"/>
    <col min="4095" max="4096" width="14.7109375" style="152" customWidth="1"/>
    <col min="4097" max="4097" width="15" style="152" bestFit="1" customWidth="1"/>
    <col min="4098" max="4098" width="11.140625" style="152" bestFit="1" customWidth="1"/>
    <col min="4099" max="4346" width="9.140625" style="152"/>
    <col min="4347" max="4347" width="11.7109375" style="152" customWidth="1"/>
    <col min="4348" max="4348" width="53.28515625" style="152" customWidth="1"/>
    <col min="4349" max="4349" width="7.140625" style="152" customWidth="1"/>
    <col min="4350" max="4350" width="10.28515625" style="152" bestFit="1" customWidth="1"/>
    <col min="4351" max="4352" width="14.7109375" style="152" customWidth="1"/>
    <col min="4353" max="4353" width="15" style="152" bestFit="1" customWidth="1"/>
    <col min="4354" max="4354" width="11.140625" style="152" bestFit="1" customWidth="1"/>
    <col min="4355" max="4602" width="9.140625" style="152"/>
    <col min="4603" max="4603" width="11.7109375" style="152" customWidth="1"/>
    <col min="4604" max="4604" width="53.28515625" style="152" customWidth="1"/>
    <col min="4605" max="4605" width="7.140625" style="152" customWidth="1"/>
    <col min="4606" max="4606" width="10.28515625" style="152" bestFit="1" customWidth="1"/>
    <col min="4607" max="4608" width="14.7109375" style="152" customWidth="1"/>
    <col min="4609" max="4609" width="15" style="152" bestFit="1" customWidth="1"/>
    <col min="4610" max="4610" width="11.140625" style="152" bestFit="1" customWidth="1"/>
    <col min="4611" max="4858" width="9.140625" style="152"/>
    <col min="4859" max="4859" width="11.7109375" style="152" customWidth="1"/>
    <col min="4860" max="4860" width="53.28515625" style="152" customWidth="1"/>
    <col min="4861" max="4861" width="7.140625" style="152" customWidth="1"/>
    <col min="4862" max="4862" width="10.28515625" style="152" bestFit="1" customWidth="1"/>
    <col min="4863" max="4864" width="14.7109375" style="152" customWidth="1"/>
    <col min="4865" max="4865" width="15" style="152" bestFit="1" customWidth="1"/>
    <col min="4866" max="4866" width="11.140625" style="152" bestFit="1" customWidth="1"/>
    <col min="4867" max="5114" width="9.140625" style="152"/>
    <col min="5115" max="5115" width="11.7109375" style="152" customWidth="1"/>
    <col min="5116" max="5116" width="53.28515625" style="152" customWidth="1"/>
    <col min="5117" max="5117" width="7.140625" style="152" customWidth="1"/>
    <col min="5118" max="5118" width="10.28515625" style="152" bestFit="1" customWidth="1"/>
    <col min="5119" max="5120" width="14.7109375" style="152" customWidth="1"/>
    <col min="5121" max="5121" width="15" style="152" bestFit="1" customWidth="1"/>
    <col min="5122" max="5122" width="11.140625" style="152" bestFit="1" customWidth="1"/>
    <col min="5123" max="5370" width="9.140625" style="152"/>
    <col min="5371" max="5371" width="11.7109375" style="152" customWidth="1"/>
    <col min="5372" max="5372" width="53.28515625" style="152" customWidth="1"/>
    <col min="5373" max="5373" width="7.140625" style="152" customWidth="1"/>
    <col min="5374" max="5374" width="10.28515625" style="152" bestFit="1" customWidth="1"/>
    <col min="5375" max="5376" width="14.7109375" style="152" customWidth="1"/>
    <col min="5377" max="5377" width="15" style="152" bestFit="1" customWidth="1"/>
    <col min="5378" max="5378" width="11.140625" style="152" bestFit="1" customWidth="1"/>
    <col min="5379" max="5626" width="9.140625" style="152"/>
    <col min="5627" max="5627" width="11.7109375" style="152" customWidth="1"/>
    <col min="5628" max="5628" width="53.28515625" style="152" customWidth="1"/>
    <col min="5629" max="5629" width="7.140625" style="152" customWidth="1"/>
    <col min="5630" max="5630" width="10.28515625" style="152" bestFit="1" customWidth="1"/>
    <col min="5631" max="5632" width="14.7109375" style="152" customWidth="1"/>
    <col min="5633" max="5633" width="15" style="152" bestFit="1" customWidth="1"/>
    <col min="5634" max="5634" width="11.140625" style="152" bestFit="1" customWidth="1"/>
    <col min="5635" max="5882" width="9.140625" style="152"/>
    <col min="5883" max="5883" width="11.7109375" style="152" customWidth="1"/>
    <col min="5884" max="5884" width="53.28515625" style="152" customWidth="1"/>
    <col min="5885" max="5885" width="7.140625" style="152" customWidth="1"/>
    <col min="5886" max="5886" width="10.28515625" style="152" bestFit="1" customWidth="1"/>
    <col min="5887" max="5888" width="14.7109375" style="152" customWidth="1"/>
    <col min="5889" max="5889" width="15" style="152" bestFit="1" customWidth="1"/>
    <col min="5890" max="5890" width="11.140625" style="152" bestFit="1" customWidth="1"/>
    <col min="5891" max="6138" width="9.140625" style="152"/>
    <col min="6139" max="6139" width="11.7109375" style="152" customWidth="1"/>
    <col min="6140" max="6140" width="53.28515625" style="152" customWidth="1"/>
    <col min="6141" max="6141" width="7.140625" style="152" customWidth="1"/>
    <col min="6142" max="6142" width="10.28515625" style="152" bestFit="1" customWidth="1"/>
    <col min="6143" max="6144" width="14.7109375" style="152" customWidth="1"/>
    <col min="6145" max="6145" width="15" style="152" bestFit="1" customWidth="1"/>
    <col min="6146" max="6146" width="11.140625" style="152" bestFit="1" customWidth="1"/>
    <col min="6147" max="6394" width="9.140625" style="152"/>
    <col min="6395" max="6395" width="11.7109375" style="152" customWidth="1"/>
    <col min="6396" max="6396" width="53.28515625" style="152" customWidth="1"/>
    <col min="6397" max="6397" width="7.140625" style="152" customWidth="1"/>
    <col min="6398" max="6398" width="10.28515625" style="152" bestFit="1" customWidth="1"/>
    <col min="6399" max="6400" width="14.7109375" style="152" customWidth="1"/>
    <col min="6401" max="6401" width="15" style="152" bestFit="1" customWidth="1"/>
    <col min="6402" max="6402" width="11.140625" style="152" bestFit="1" customWidth="1"/>
    <col min="6403" max="6650" width="9.140625" style="152"/>
    <col min="6651" max="6651" width="11.7109375" style="152" customWidth="1"/>
    <col min="6652" max="6652" width="53.28515625" style="152" customWidth="1"/>
    <col min="6653" max="6653" width="7.140625" style="152" customWidth="1"/>
    <col min="6654" max="6654" width="10.28515625" style="152" bestFit="1" customWidth="1"/>
    <col min="6655" max="6656" width="14.7109375" style="152" customWidth="1"/>
    <col min="6657" max="6657" width="15" style="152" bestFit="1" customWidth="1"/>
    <col min="6658" max="6658" width="11.140625" style="152" bestFit="1" customWidth="1"/>
    <col min="6659" max="6906" width="9.140625" style="152"/>
    <col min="6907" max="6907" width="11.7109375" style="152" customWidth="1"/>
    <col min="6908" max="6908" width="53.28515625" style="152" customWidth="1"/>
    <col min="6909" max="6909" width="7.140625" style="152" customWidth="1"/>
    <col min="6910" max="6910" width="10.28515625" style="152" bestFit="1" customWidth="1"/>
    <col min="6911" max="6912" width="14.7109375" style="152" customWidth="1"/>
    <col min="6913" max="6913" width="15" style="152" bestFit="1" customWidth="1"/>
    <col min="6914" max="6914" width="11.140625" style="152" bestFit="1" customWidth="1"/>
    <col min="6915" max="7162" width="9.140625" style="152"/>
    <col min="7163" max="7163" width="11.7109375" style="152" customWidth="1"/>
    <col min="7164" max="7164" width="53.28515625" style="152" customWidth="1"/>
    <col min="7165" max="7165" width="7.140625" style="152" customWidth="1"/>
    <col min="7166" max="7166" width="10.28515625" style="152" bestFit="1" customWidth="1"/>
    <col min="7167" max="7168" width="14.7109375" style="152" customWidth="1"/>
    <col min="7169" max="7169" width="15" style="152" bestFit="1" customWidth="1"/>
    <col min="7170" max="7170" width="11.140625" style="152" bestFit="1" customWidth="1"/>
    <col min="7171" max="7418" width="9.140625" style="152"/>
    <col min="7419" max="7419" width="11.7109375" style="152" customWidth="1"/>
    <col min="7420" max="7420" width="53.28515625" style="152" customWidth="1"/>
    <col min="7421" max="7421" width="7.140625" style="152" customWidth="1"/>
    <col min="7422" max="7422" width="10.28515625" style="152" bestFit="1" customWidth="1"/>
    <col min="7423" max="7424" width="14.7109375" style="152" customWidth="1"/>
    <col min="7425" max="7425" width="15" style="152" bestFit="1" customWidth="1"/>
    <col min="7426" max="7426" width="11.140625" style="152" bestFit="1" customWidth="1"/>
    <col min="7427" max="7674" width="9.140625" style="152"/>
    <col min="7675" max="7675" width="11.7109375" style="152" customWidth="1"/>
    <col min="7676" max="7676" width="53.28515625" style="152" customWidth="1"/>
    <col min="7677" max="7677" width="7.140625" style="152" customWidth="1"/>
    <col min="7678" max="7678" width="10.28515625" style="152" bestFit="1" customWidth="1"/>
    <col min="7679" max="7680" width="14.7109375" style="152" customWidth="1"/>
    <col min="7681" max="7681" width="15" style="152" bestFit="1" customWidth="1"/>
    <col min="7682" max="7682" width="11.140625" style="152" bestFit="1" customWidth="1"/>
    <col min="7683" max="7930" width="9.140625" style="152"/>
    <col min="7931" max="7931" width="11.7109375" style="152" customWidth="1"/>
    <col min="7932" max="7932" width="53.28515625" style="152" customWidth="1"/>
    <col min="7933" max="7933" width="7.140625" style="152" customWidth="1"/>
    <col min="7934" max="7934" width="10.28515625" style="152" bestFit="1" customWidth="1"/>
    <col min="7935" max="7936" width="14.7109375" style="152" customWidth="1"/>
    <col min="7937" max="7937" width="15" style="152" bestFit="1" customWidth="1"/>
    <col min="7938" max="7938" width="11.140625" style="152" bestFit="1" customWidth="1"/>
    <col min="7939" max="8186" width="9.140625" style="152"/>
    <col min="8187" max="8187" width="11.7109375" style="152" customWidth="1"/>
    <col min="8188" max="8188" width="53.28515625" style="152" customWidth="1"/>
    <col min="8189" max="8189" width="7.140625" style="152" customWidth="1"/>
    <col min="8190" max="8190" width="10.28515625" style="152" bestFit="1" customWidth="1"/>
    <col min="8191" max="8192" width="14.7109375" style="152" customWidth="1"/>
    <col min="8193" max="8193" width="15" style="152" bestFit="1" customWidth="1"/>
    <col min="8194" max="8194" width="11.140625" style="152" bestFit="1" customWidth="1"/>
    <col min="8195" max="8442" width="9.140625" style="152"/>
    <col min="8443" max="8443" width="11.7109375" style="152" customWidth="1"/>
    <col min="8444" max="8444" width="53.28515625" style="152" customWidth="1"/>
    <col min="8445" max="8445" width="7.140625" style="152" customWidth="1"/>
    <col min="8446" max="8446" width="10.28515625" style="152" bestFit="1" customWidth="1"/>
    <col min="8447" max="8448" width="14.7109375" style="152" customWidth="1"/>
    <col min="8449" max="8449" width="15" style="152" bestFit="1" customWidth="1"/>
    <col min="8450" max="8450" width="11.140625" style="152" bestFit="1" customWidth="1"/>
    <col min="8451" max="8698" width="9.140625" style="152"/>
    <col min="8699" max="8699" width="11.7109375" style="152" customWidth="1"/>
    <col min="8700" max="8700" width="53.28515625" style="152" customWidth="1"/>
    <col min="8701" max="8701" width="7.140625" style="152" customWidth="1"/>
    <col min="8702" max="8702" width="10.28515625" style="152" bestFit="1" customWidth="1"/>
    <col min="8703" max="8704" width="14.7109375" style="152" customWidth="1"/>
    <col min="8705" max="8705" width="15" style="152" bestFit="1" customWidth="1"/>
    <col min="8706" max="8706" width="11.140625" style="152" bestFit="1" customWidth="1"/>
    <col min="8707" max="8954" width="9.140625" style="152"/>
    <col min="8955" max="8955" width="11.7109375" style="152" customWidth="1"/>
    <col min="8956" max="8956" width="53.28515625" style="152" customWidth="1"/>
    <col min="8957" max="8957" width="7.140625" style="152" customWidth="1"/>
    <col min="8958" max="8958" width="10.28515625" style="152" bestFit="1" customWidth="1"/>
    <col min="8959" max="8960" width="14.7109375" style="152" customWidth="1"/>
    <col min="8961" max="8961" width="15" style="152" bestFit="1" customWidth="1"/>
    <col min="8962" max="8962" width="11.140625" style="152" bestFit="1" customWidth="1"/>
    <col min="8963" max="9210" width="9.140625" style="152"/>
    <col min="9211" max="9211" width="11.7109375" style="152" customWidth="1"/>
    <col min="9212" max="9212" width="53.28515625" style="152" customWidth="1"/>
    <col min="9213" max="9213" width="7.140625" style="152" customWidth="1"/>
    <col min="9214" max="9214" width="10.28515625" style="152" bestFit="1" customWidth="1"/>
    <col min="9215" max="9216" width="14.7109375" style="152" customWidth="1"/>
    <col min="9217" max="9217" width="15" style="152" bestFit="1" customWidth="1"/>
    <col min="9218" max="9218" width="11.140625" style="152" bestFit="1" customWidth="1"/>
    <col min="9219" max="9466" width="9.140625" style="152"/>
    <col min="9467" max="9467" width="11.7109375" style="152" customWidth="1"/>
    <col min="9468" max="9468" width="53.28515625" style="152" customWidth="1"/>
    <col min="9469" max="9469" width="7.140625" style="152" customWidth="1"/>
    <col min="9470" max="9470" width="10.28515625" style="152" bestFit="1" customWidth="1"/>
    <col min="9471" max="9472" width="14.7109375" style="152" customWidth="1"/>
    <col min="9473" max="9473" width="15" style="152" bestFit="1" customWidth="1"/>
    <col min="9474" max="9474" width="11.140625" style="152" bestFit="1" customWidth="1"/>
    <col min="9475" max="9722" width="9.140625" style="152"/>
    <col min="9723" max="9723" width="11.7109375" style="152" customWidth="1"/>
    <col min="9724" max="9724" width="53.28515625" style="152" customWidth="1"/>
    <col min="9725" max="9725" width="7.140625" style="152" customWidth="1"/>
    <col min="9726" max="9726" width="10.28515625" style="152" bestFit="1" customWidth="1"/>
    <col min="9727" max="9728" width="14.7109375" style="152" customWidth="1"/>
    <col min="9729" max="9729" width="15" style="152" bestFit="1" customWidth="1"/>
    <col min="9730" max="9730" width="11.140625" style="152" bestFit="1" customWidth="1"/>
    <col min="9731" max="9978" width="9.140625" style="152"/>
    <col min="9979" max="9979" width="11.7109375" style="152" customWidth="1"/>
    <col min="9980" max="9980" width="53.28515625" style="152" customWidth="1"/>
    <col min="9981" max="9981" width="7.140625" style="152" customWidth="1"/>
    <col min="9982" max="9982" width="10.28515625" style="152" bestFit="1" customWidth="1"/>
    <col min="9983" max="9984" width="14.7109375" style="152" customWidth="1"/>
    <col min="9985" max="9985" width="15" style="152" bestFit="1" customWidth="1"/>
    <col min="9986" max="9986" width="11.140625" style="152" bestFit="1" customWidth="1"/>
    <col min="9987" max="10234" width="9.140625" style="152"/>
    <col min="10235" max="10235" width="11.7109375" style="152" customWidth="1"/>
    <col min="10236" max="10236" width="53.28515625" style="152" customWidth="1"/>
    <col min="10237" max="10237" width="7.140625" style="152" customWidth="1"/>
    <col min="10238" max="10238" width="10.28515625" style="152" bestFit="1" customWidth="1"/>
    <col min="10239" max="10240" width="14.7109375" style="152" customWidth="1"/>
    <col min="10241" max="10241" width="15" style="152" bestFit="1" customWidth="1"/>
    <col min="10242" max="10242" width="11.140625" style="152" bestFit="1" customWidth="1"/>
    <col min="10243" max="10490" width="9.140625" style="152"/>
    <col min="10491" max="10491" width="11.7109375" style="152" customWidth="1"/>
    <col min="10492" max="10492" width="53.28515625" style="152" customWidth="1"/>
    <col min="10493" max="10493" width="7.140625" style="152" customWidth="1"/>
    <col min="10494" max="10494" width="10.28515625" style="152" bestFit="1" customWidth="1"/>
    <col min="10495" max="10496" width="14.7109375" style="152" customWidth="1"/>
    <col min="10497" max="10497" width="15" style="152" bestFit="1" customWidth="1"/>
    <col min="10498" max="10498" width="11.140625" style="152" bestFit="1" customWidth="1"/>
    <col min="10499" max="10746" width="9.140625" style="152"/>
    <col min="10747" max="10747" width="11.7109375" style="152" customWidth="1"/>
    <col min="10748" max="10748" width="53.28515625" style="152" customWidth="1"/>
    <col min="10749" max="10749" width="7.140625" style="152" customWidth="1"/>
    <col min="10750" max="10750" width="10.28515625" style="152" bestFit="1" customWidth="1"/>
    <col min="10751" max="10752" width="14.7109375" style="152" customWidth="1"/>
    <col min="10753" max="10753" width="15" style="152" bestFit="1" customWidth="1"/>
    <col min="10754" max="10754" width="11.140625" style="152" bestFit="1" customWidth="1"/>
    <col min="10755" max="11002" width="9.140625" style="152"/>
    <col min="11003" max="11003" width="11.7109375" style="152" customWidth="1"/>
    <col min="11004" max="11004" width="53.28515625" style="152" customWidth="1"/>
    <col min="11005" max="11005" width="7.140625" style="152" customWidth="1"/>
    <col min="11006" max="11006" width="10.28515625" style="152" bestFit="1" customWidth="1"/>
    <col min="11007" max="11008" width="14.7109375" style="152" customWidth="1"/>
    <col min="11009" max="11009" width="15" style="152" bestFit="1" customWidth="1"/>
    <col min="11010" max="11010" width="11.140625" style="152" bestFit="1" customWidth="1"/>
    <col min="11011" max="11258" width="9.140625" style="152"/>
    <col min="11259" max="11259" width="11.7109375" style="152" customWidth="1"/>
    <col min="11260" max="11260" width="53.28515625" style="152" customWidth="1"/>
    <col min="11261" max="11261" width="7.140625" style="152" customWidth="1"/>
    <col min="11262" max="11262" width="10.28515625" style="152" bestFit="1" customWidth="1"/>
    <col min="11263" max="11264" width="14.7109375" style="152" customWidth="1"/>
    <col min="11265" max="11265" width="15" style="152" bestFit="1" customWidth="1"/>
    <col min="11266" max="11266" width="11.140625" style="152" bestFit="1" customWidth="1"/>
    <col min="11267" max="11514" width="9.140625" style="152"/>
    <col min="11515" max="11515" width="11.7109375" style="152" customWidth="1"/>
    <col min="11516" max="11516" width="53.28515625" style="152" customWidth="1"/>
    <col min="11517" max="11517" width="7.140625" style="152" customWidth="1"/>
    <col min="11518" max="11518" width="10.28515625" style="152" bestFit="1" customWidth="1"/>
    <col min="11519" max="11520" width="14.7109375" style="152" customWidth="1"/>
    <col min="11521" max="11521" width="15" style="152" bestFit="1" customWidth="1"/>
    <col min="11522" max="11522" width="11.140625" style="152" bestFit="1" customWidth="1"/>
    <col min="11523" max="11770" width="9.140625" style="152"/>
    <col min="11771" max="11771" width="11.7109375" style="152" customWidth="1"/>
    <col min="11772" max="11772" width="53.28515625" style="152" customWidth="1"/>
    <col min="11773" max="11773" width="7.140625" style="152" customWidth="1"/>
    <col min="11774" max="11774" width="10.28515625" style="152" bestFit="1" customWidth="1"/>
    <col min="11775" max="11776" width="14.7109375" style="152" customWidth="1"/>
    <col min="11777" max="11777" width="15" style="152" bestFit="1" customWidth="1"/>
    <col min="11778" max="11778" width="11.140625" style="152" bestFit="1" customWidth="1"/>
    <col min="11779" max="12026" width="9.140625" style="152"/>
    <col min="12027" max="12027" width="11.7109375" style="152" customWidth="1"/>
    <col min="12028" max="12028" width="53.28515625" style="152" customWidth="1"/>
    <col min="12029" max="12029" width="7.140625" style="152" customWidth="1"/>
    <col min="12030" max="12030" width="10.28515625" style="152" bestFit="1" customWidth="1"/>
    <col min="12031" max="12032" width="14.7109375" style="152" customWidth="1"/>
    <col min="12033" max="12033" width="15" style="152" bestFit="1" customWidth="1"/>
    <col min="12034" max="12034" width="11.140625" style="152" bestFit="1" customWidth="1"/>
    <col min="12035" max="12282" width="9.140625" style="152"/>
    <col min="12283" max="12283" width="11.7109375" style="152" customWidth="1"/>
    <col min="12284" max="12284" width="53.28515625" style="152" customWidth="1"/>
    <col min="12285" max="12285" width="7.140625" style="152" customWidth="1"/>
    <col min="12286" max="12286" width="10.28515625" style="152" bestFit="1" customWidth="1"/>
    <col min="12287" max="12288" width="14.7109375" style="152" customWidth="1"/>
    <col min="12289" max="12289" width="15" style="152" bestFit="1" customWidth="1"/>
    <col min="12290" max="12290" width="11.140625" style="152" bestFit="1" customWidth="1"/>
    <col min="12291" max="12538" width="9.140625" style="152"/>
    <col min="12539" max="12539" width="11.7109375" style="152" customWidth="1"/>
    <col min="12540" max="12540" width="53.28515625" style="152" customWidth="1"/>
    <col min="12541" max="12541" width="7.140625" style="152" customWidth="1"/>
    <col min="12542" max="12542" width="10.28515625" style="152" bestFit="1" customWidth="1"/>
    <col min="12543" max="12544" width="14.7109375" style="152" customWidth="1"/>
    <col min="12545" max="12545" width="15" style="152" bestFit="1" customWidth="1"/>
    <col min="12546" max="12546" width="11.140625" style="152" bestFit="1" customWidth="1"/>
    <col min="12547" max="12794" width="9.140625" style="152"/>
    <col min="12795" max="12795" width="11.7109375" style="152" customWidth="1"/>
    <col min="12796" max="12796" width="53.28515625" style="152" customWidth="1"/>
    <col min="12797" max="12797" width="7.140625" style="152" customWidth="1"/>
    <col min="12798" max="12798" width="10.28515625" style="152" bestFit="1" customWidth="1"/>
    <col min="12799" max="12800" width="14.7109375" style="152" customWidth="1"/>
    <col min="12801" max="12801" width="15" style="152" bestFit="1" customWidth="1"/>
    <col min="12802" max="12802" width="11.140625" style="152" bestFit="1" customWidth="1"/>
    <col min="12803" max="13050" width="9.140625" style="152"/>
    <col min="13051" max="13051" width="11.7109375" style="152" customWidth="1"/>
    <col min="13052" max="13052" width="53.28515625" style="152" customWidth="1"/>
    <col min="13053" max="13053" width="7.140625" style="152" customWidth="1"/>
    <col min="13054" max="13054" width="10.28515625" style="152" bestFit="1" customWidth="1"/>
    <col min="13055" max="13056" width="14.7109375" style="152" customWidth="1"/>
    <col min="13057" max="13057" width="15" style="152" bestFit="1" customWidth="1"/>
    <col min="13058" max="13058" width="11.140625" style="152" bestFit="1" customWidth="1"/>
    <col min="13059" max="13306" width="9.140625" style="152"/>
    <col min="13307" max="13307" width="11.7109375" style="152" customWidth="1"/>
    <col min="13308" max="13308" width="53.28515625" style="152" customWidth="1"/>
    <col min="13309" max="13309" width="7.140625" style="152" customWidth="1"/>
    <col min="13310" max="13310" width="10.28515625" style="152" bestFit="1" customWidth="1"/>
    <col min="13311" max="13312" width="14.7109375" style="152" customWidth="1"/>
    <col min="13313" max="13313" width="15" style="152" bestFit="1" customWidth="1"/>
    <col min="13314" max="13314" width="11.140625" style="152" bestFit="1" customWidth="1"/>
    <col min="13315" max="13562" width="9.140625" style="152"/>
    <col min="13563" max="13563" width="11.7109375" style="152" customWidth="1"/>
    <col min="13564" max="13564" width="53.28515625" style="152" customWidth="1"/>
    <col min="13565" max="13565" width="7.140625" style="152" customWidth="1"/>
    <col min="13566" max="13566" width="10.28515625" style="152" bestFit="1" customWidth="1"/>
    <col min="13567" max="13568" width="14.7109375" style="152" customWidth="1"/>
    <col min="13569" max="13569" width="15" style="152" bestFit="1" customWidth="1"/>
    <col min="13570" max="13570" width="11.140625" style="152" bestFit="1" customWidth="1"/>
    <col min="13571" max="13818" width="9.140625" style="152"/>
    <col min="13819" max="13819" width="11.7109375" style="152" customWidth="1"/>
    <col min="13820" max="13820" width="53.28515625" style="152" customWidth="1"/>
    <col min="13821" max="13821" width="7.140625" style="152" customWidth="1"/>
    <col min="13822" max="13822" width="10.28515625" style="152" bestFit="1" customWidth="1"/>
    <col min="13823" max="13824" width="14.7109375" style="152" customWidth="1"/>
    <col min="13825" max="13825" width="15" style="152" bestFit="1" customWidth="1"/>
    <col min="13826" max="13826" width="11.140625" style="152" bestFit="1" customWidth="1"/>
    <col min="13827" max="14074" width="9.140625" style="152"/>
    <col min="14075" max="14075" width="11.7109375" style="152" customWidth="1"/>
    <col min="14076" max="14076" width="53.28515625" style="152" customWidth="1"/>
    <col min="14077" max="14077" width="7.140625" style="152" customWidth="1"/>
    <col min="14078" max="14078" width="10.28515625" style="152" bestFit="1" customWidth="1"/>
    <col min="14079" max="14080" width="14.7109375" style="152" customWidth="1"/>
    <col min="14081" max="14081" width="15" style="152" bestFit="1" customWidth="1"/>
    <col min="14082" max="14082" width="11.140625" style="152" bestFit="1" customWidth="1"/>
    <col min="14083" max="14330" width="9.140625" style="152"/>
    <col min="14331" max="14331" width="11.7109375" style="152" customWidth="1"/>
    <col min="14332" max="14332" width="53.28515625" style="152" customWidth="1"/>
    <col min="14333" max="14333" width="7.140625" style="152" customWidth="1"/>
    <col min="14334" max="14334" width="10.28515625" style="152" bestFit="1" customWidth="1"/>
    <col min="14335" max="14336" width="14.7109375" style="152" customWidth="1"/>
    <col min="14337" max="14337" width="15" style="152" bestFit="1" customWidth="1"/>
    <col min="14338" max="14338" width="11.140625" style="152" bestFit="1" customWidth="1"/>
    <col min="14339" max="14586" width="9.140625" style="152"/>
    <col min="14587" max="14587" width="11.7109375" style="152" customWidth="1"/>
    <col min="14588" max="14588" width="53.28515625" style="152" customWidth="1"/>
    <col min="14589" max="14589" width="7.140625" style="152" customWidth="1"/>
    <col min="14590" max="14590" width="10.28515625" style="152" bestFit="1" customWidth="1"/>
    <col min="14591" max="14592" width="14.7109375" style="152" customWidth="1"/>
    <col min="14593" max="14593" width="15" style="152" bestFit="1" customWidth="1"/>
    <col min="14594" max="14594" width="11.140625" style="152" bestFit="1" customWidth="1"/>
    <col min="14595" max="14842" width="9.140625" style="152"/>
    <col min="14843" max="14843" width="11.7109375" style="152" customWidth="1"/>
    <col min="14844" max="14844" width="53.28515625" style="152" customWidth="1"/>
    <col min="14845" max="14845" width="7.140625" style="152" customWidth="1"/>
    <col min="14846" max="14846" width="10.28515625" style="152" bestFit="1" customWidth="1"/>
    <col min="14847" max="14848" width="14.7109375" style="152" customWidth="1"/>
    <col min="14849" max="14849" width="15" style="152" bestFit="1" customWidth="1"/>
    <col min="14850" max="14850" width="11.140625" style="152" bestFit="1" customWidth="1"/>
    <col min="14851" max="15098" width="9.140625" style="152"/>
    <col min="15099" max="15099" width="11.7109375" style="152" customWidth="1"/>
    <col min="15100" max="15100" width="53.28515625" style="152" customWidth="1"/>
    <col min="15101" max="15101" width="7.140625" style="152" customWidth="1"/>
    <col min="15102" max="15102" width="10.28515625" style="152" bestFit="1" customWidth="1"/>
    <col min="15103" max="15104" width="14.7109375" style="152" customWidth="1"/>
    <col min="15105" max="15105" width="15" style="152" bestFit="1" customWidth="1"/>
    <col min="15106" max="15106" width="11.140625" style="152" bestFit="1" customWidth="1"/>
    <col min="15107" max="15354" width="9.140625" style="152"/>
    <col min="15355" max="15355" width="11.7109375" style="152" customWidth="1"/>
    <col min="15356" max="15356" width="53.28515625" style="152" customWidth="1"/>
    <col min="15357" max="15357" width="7.140625" style="152" customWidth="1"/>
    <col min="15358" max="15358" width="10.28515625" style="152" bestFit="1" customWidth="1"/>
    <col min="15359" max="15360" width="14.7109375" style="152" customWidth="1"/>
    <col min="15361" max="15361" width="15" style="152" bestFit="1" customWidth="1"/>
    <col min="15362" max="15362" width="11.140625" style="152" bestFit="1" customWidth="1"/>
    <col min="15363" max="15610" width="9.140625" style="152"/>
    <col min="15611" max="15611" width="11.7109375" style="152" customWidth="1"/>
    <col min="15612" max="15612" width="53.28515625" style="152" customWidth="1"/>
    <col min="15613" max="15613" width="7.140625" style="152" customWidth="1"/>
    <col min="15614" max="15614" width="10.28515625" style="152" bestFit="1" customWidth="1"/>
    <col min="15615" max="15616" width="14.7109375" style="152" customWidth="1"/>
    <col min="15617" max="15617" width="15" style="152" bestFit="1" customWidth="1"/>
    <col min="15618" max="15618" width="11.140625" style="152" bestFit="1" customWidth="1"/>
    <col min="15619" max="15866" width="9.140625" style="152"/>
    <col min="15867" max="15867" width="11.7109375" style="152" customWidth="1"/>
    <col min="15868" max="15868" width="53.28515625" style="152" customWidth="1"/>
    <col min="15869" max="15869" width="7.140625" style="152" customWidth="1"/>
    <col min="15870" max="15870" width="10.28515625" style="152" bestFit="1" customWidth="1"/>
    <col min="15871" max="15872" width="14.7109375" style="152" customWidth="1"/>
    <col min="15873" max="15873" width="15" style="152" bestFit="1" customWidth="1"/>
    <col min="15874" max="15874" width="11.140625" style="152" bestFit="1" customWidth="1"/>
    <col min="15875" max="16122" width="9.140625" style="152"/>
    <col min="16123" max="16123" width="11.7109375" style="152" customWidth="1"/>
    <col min="16124" max="16124" width="53.28515625" style="152" customWidth="1"/>
    <col min="16125" max="16125" width="7.140625" style="152" customWidth="1"/>
    <col min="16126" max="16126" width="10.28515625" style="152" bestFit="1" customWidth="1"/>
    <col min="16127" max="16128" width="14.7109375" style="152" customWidth="1"/>
    <col min="16129" max="16129" width="15" style="152" bestFit="1" customWidth="1"/>
    <col min="16130" max="16130" width="11.140625" style="152" bestFit="1" customWidth="1"/>
    <col min="16131" max="16384" width="9.140625" style="152"/>
  </cols>
  <sheetData>
    <row r="1" spans="2:7" ht="19.899999999999999" customHeight="1">
      <c r="B1" s="3456" t="s">
        <v>2129</v>
      </c>
      <c r="C1" s="3456"/>
      <c r="D1" s="3456"/>
      <c r="E1" s="3456"/>
      <c r="F1" s="3456"/>
      <c r="G1" s="3456"/>
    </row>
    <row r="2" spans="2:7" ht="19.899999999999999" customHeight="1">
      <c r="B2" s="3455" t="s">
        <v>2526</v>
      </c>
      <c r="C2" s="3455"/>
      <c r="D2" s="3455"/>
      <c r="E2" s="3455"/>
      <c r="F2" s="3455"/>
      <c r="G2" s="3455"/>
    </row>
    <row r="3" spans="2:7" ht="19.899999999999999" customHeight="1">
      <c r="B3" s="628" t="s">
        <v>1694</v>
      </c>
      <c r="C3" s="153"/>
      <c r="D3" s="620"/>
      <c r="E3" s="629"/>
      <c r="F3" s="630"/>
      <c r="G3" s="630"/>
    </row>
    <row r="4" spans="2:7" ht="19.899999999999999" customHeight="1">
      <c r="B4" s="628" t="s">
        <v>1019</v>
      </c>
      <c r="C4" s="153"/>
      <c r="D4" s="620"/>
      <c r="E4" s="629"/>
      <c r="F4" s="630"/>
      <c r="G4" s="630"/>
    </row>
    <row r="5" spans="2:7" ht="13.15" customHeight="1">
      <c r="B5" s="620"/>
      <c r="C5" s="153"/>
      <c r="D5" s="620"/>
      <c r="E5" s="629"/>
      <c r="F5" s="630"/>
      <c r="G5" s="630"/>
    </row>
    <row r="6" spans="2:7">
      <c r="B6" s="631" t="s">
        <v>1</v>
      </c>
      <c r="C6" s="632" t="s">
        <v>2</v>
      </c>
      <c r="D6" s="632" t="s">
        <v>3</v>
      </c>
      <c r="E6" s="633" t="s">
        <v>4</v>
      </c>
      <c r="F6" s="634" t="s">
        <v>5</v>
      </c>
      <c r="G6" s="635" t="s">
        <v>6</v>
      </c>
    </row>
    <row r="7" spans="2:7">
      <c r="B7" s="636"/>
      <c r="C7" s="637"/>
      <c r="D7" s="638"/>
      <c r="E7" s="639"/>
      <c r="F7" s="640" t="s">
        <v>160</v>
      </c>
      <c r="G7" s="641" t="s">
        <v>160</v>
      </c>
    </row>
    <row r="8" spans="2:7">
      <c r="B8" s="310"/>
      <c r="C8" s="642"/>
      <c r="D8" s="310"/>
      <c r="E8" s="643"/>
      <c r="F8" s="644"/>
      <c r="G8" s="645"/>
    </row>
    <row r="9" spans="2:7">
      <c r="B9" s="310"/>
      <c r="C9" s="163" t="s">
        <v>161</v>
      </c>
      <c r="D9" s="310"/>
      <c r="E9" s="643"/>
      <c r="F9" s="644"/>
      <c r="G9" s="645"/>
    </row>
    <row r="10" spans="2:7" ht="54" customHeight="1">
      <c r="B10" s="310"/>
      <c r="C10" s="646" t="s">
        <v>2676</v>
      </c>
      <c r="D10" s="310"/>
      <c r="E10" s="647"/>
      <c r="F10" s="644"/>
      <c r="G10" s="645"/>
    </row>
    <row r="11" spans="2:7">
      <c r="B11" s="311"/>
      <c r="C11" s="625"/>
      <c r="D11" s="311"/>
      <c r="E11" s="315"/>
      <c r="F11" s="624"/>
      <c r="G11" s="624"/>
    </row>
    <row r="12" spans="2:7">
      <c r="B12" s="311"/>
      <c r="C12" s="648" t="s">
        <v>162</v>
      </c>
      <c r="D12" s="311"/>
      <c r="E12" s="649"/>
      <c r="F12" s="650"/>
      <c r="G12" s="651"/>
    </row>
    <row r="13" spans="2:7">
      <c r="B13" s="311"/>
      <c r="C13" s="625"/>
      <c r="D13" s="311"/>
      <c r="E13" s="649"/>
      <c r="F13" s="650"/>
      <c r="G13" s="651"/>
    </row>
    <row r="14" spans="2:7">
      <c r="B14" s="311"/>
      <c r="C14" s="648" t="s">
        <v>163</v>
      </c>
      <c r="D14" s="311"/>
      <c r="E14" s="649"/>
      <c r="F14" s="650"/>
      <c r="G14" s="651"/>
    </row>
    <row r="15" spans="2:7">
      <c r="B15" s="311"/>
      <c r="C15" s="625"/>
      <c r="D15" s="311"/>
      <c r="E15" s="649"/>
      <c r="F15" s="651"/>
      <c r="G15" s="651"/>
    </row>
    <row r="16" spans="2:7">
      <c r="B16" s="311" t="s">
        <v>164</v>
      </c>
      <c r="C16" s="625" t="s">
        <v>211</v>
      </c>
      <c r="D16" s="311" t="s">
        <v>165</v>
      </c>
      <c r="E16" s="652">
        <v>0.88</v>
      </c>
      <c r="F16" s="623"/>
      <c r="G16" s="623">
        <f>E16*F16</f>
        <v>0</v>
      </c>
    </row>
    <row r="17" spans="2:12">
      <c r="B17" s="311"/>
      <c r="C17" s="625"/>
      <c r="D17" s="311"/>
      <c r="E17" s="649"/>
      <c r="F17" s="624"/>
      <c r="G17" s="624"/>
    </row>
    <row r="18" spans="2:12">
      <c r="B18" s="311"/>
      <c r="C18" s="648" t="s">
        <v>212</v>
      </c>
      <c r="D18" s="311"/>
      <c r="E18" s="315"/>
      <c r="F18" s="624"/>
      <c r="G18" s="624"/>
    </row>
    <row r="19" spans="2:12">
      <c r="B19" s="311"/>
      <c r="C19" s="625"/>
      <c r="D19" s="311"/>
      <c r="E19" s="315"/>
      <c r="F19" s="624"/>
      <c r="G19" s="624"/>
    </row>
    <row r="20" spans="2:12" ht="29.25" customHeight="1">
      <c r="B20" s="311"/>
      <c r="C20" s="653" t="s">
        <v>213</v>
      </c>
      <c r="D20" s="311"/>
      <c r="E20" s="315"/>
      <c r="F20" s="624"/>
      <c r="G20" s="624"/>
    </row>
    <row r="21" spans="2:12">
      <c r="B21" s="311"/>
      <c r="C21" s="653"/>
      <c r="D21" s="311"/>
      <c r="E21" s="315"/>
      <c r="F21" s="624"/>
      <c r="G21" s="624"/>
      <c r="L21" s="2394"/>
    </row>
    <row r="22" spans="2:12">
      <c r="B22" s="311" t="s">
        <v>214</v>
      </c>
      <c r="C22" s="314" t="s">
        <v>1020</v>
      </c>
      <c r="D22" s="311" t="s">
        <v>31</v>
      </c>
      <c r="E22" s="315">
        <v>5</v>
      </c>
      <c r="F22" s="624"/>
      <c r="G22" s="624">
        <f>E22*F22</f>
        <v>0</v>
      </c>
    </row>
    <row r="23" spans="2:12">
      <c r="B23" s="311"/>
      <c r="C23" s="625"/>
      <c r="D23" s="311"/>
      <c r="E23" s="315"/>
      <c r="F23" s="624"/>
      <c r="G23" s="624"/>
      <c r="L23" s="2394"/>
    </row>
    <row r="24" spans="2:12">
      <c r="B24" s="311"/>
      <c r="C24" s="648" t="s">
        <v>222</v>
      </c>
      <c r="D24" s="311"/>
      <c r="E24" s="315"/>
      <c r="F24" s="624"/>
      <c r="G24" s="624"/>
      <c r="L24" s="2394"/>
    </row>
    <row r="25" spans="2:12">
      <c r="B25" s="311"/>
      <c r="C25" s="314"/>
      <c r="D25" s="311"/>
      <c r="E25" s="312"/>
      <c r="F25" s="624"/>
      <c r="G25" s="624"/>
      <c r="L25" s="2394"/>
    </row>
    <row r="26" spans="2:12">
      <c r="B26" s="311"/>
      <c r="C26" s="627" t="s">
        <v>223</v>
      </c>
      <c r="D26" s="311"/>
      <c r="E26" s="315"/>
      <c r="F26" s="624"/>
      <c r="G26" s="624"/>
      <c r="L26" s="2394"/>
    </row>
    <row r="27" spans="2:12">
      <c r="B27" s="1939"/>
      <c r="C27" s="2395"/>
      <c r="D27" s="1939"/>
      <c r="E27" s="2396"/>
      <c r="F27" s="2397"/>
      <c r="G27" s="2397"/>
      <c r="L27" s="2394"/>
    </row>
    <row r="28" spans="2:12">
      <c r="B28" s="1939"/>
      <c r="C28" s="2395"/>
      <c r="D28" s="1939"/>
      <c r="E28" s="2396"/>
      <c r="F28" s="2397"/>
      <c r="G28" s="2397"/>
      <c r="L28" s="2394"/>
    </row>
    <row r="29" spans="2:12" ht="38.25">
      <c r="B29" s="1939"/>
      <c r="C29" s="2398" t="s">
        <v>2506</v>
      </c>
      <c r="D29" s="2227"/>
      <c r="E29" s="2233"/>
      <c r="F29" s="2397"/>
      <c r="G29" s="2397"/>
      <c r="K29" s="2394"/>
      <c r="L29" s="2394"/>
    </row>
    <row r="30" spans="2:12">
      <c r="B30" s="1939"/>
      <c r="C30" s="2399"/>
      <c r="D30" s="2227"/>
      <c r="E30" s="2233"/>
      <c r="F30" s="2397"/>
      <c r="G30" s="2397"/>
      <c r="L30" s="2394"/>
    </row>
    <row r="31" spans="2:12">
      <c r="B31" s="238" t="s">
        <v>225</v>
      </c>
      <c r="C31" s="2226" t="s">
        <v>226</v>
      </c>
      <c r="D31" s="2227" t="s">
        <v>209</v>
      </c>
      <c r="E31" s="2233">
        <v>920</v>
      </c>
      <c r="F31" s="2397"/>
      <c r="G31" s="2397">
        <f>E31*F31</f>
        <v>0</v>
      </c>
      <c r="L31" s="2394"/>
    </row>
    <row r="32" spans="2:12">
      <c r="B32" s="238" t="s">
        <v>1021</v>
      </c>
      <c r="C32" s="2226" t="s">
        <v>228</v>
      </c>
      <c r="D32" s="2227" t="s">
        <v>209</v>
      </c>
      <c r="E32" s="2233">
        <v>126</v>
      </c>
      <c r="F32" s="2397"/>
      <c r="G32" s="2397">
        <f>E32*F32</f>
        <v>0</v>
      </c>
      <c r="L32" s="2394"/>
    </row>
    <row r="33" spans="2:12">
      <c r="B33" s="233"/>
      <c r="C33" s="2226"/>
      <c r="D33" s="2227"/>
      <c r="E33" s="2233"/>
      <c r="F33" s="2397"/>
      <c r="G33" s="2397"/>
      <c r="L33" s="2394"/>
    </row>
    <row r="34" spans="2:12" ht="38.25">
      <c r="B34" s="233"/>
      <c r="C34" s="2232" t="s">
        <v>2505</v>
      </c>
      <c r="D34" s="2227"/>
      <c r="E34" s="2233"/>
      <c r="F34" s="2234"/>
      <c r="G34" s="2217"/>
      <c r="L34" s="2394"/>
    </row>
    <row r="35" spans="2:12">
      <c r="B35" s="2"/>
      <c r="C35" s="2235"/>
      <c r="D35" s="2227"/>
      <c r="E35" s="2233"/>
      <c r="F35" s="2234"/>
      <c r="G35" s="2217"/>
      <c r="L35" s="2394"/>
    </row>
    <row r="36" spans="2:12">
      <c r="B36" s="238" t="s">
        <v>1022</v>
      </c>
      <c r="C36" s="2231" t="s">
        <v>2233</v>
      </c>
      <c r="D36" s="2230" t="s">
        <v>209</v>
      </c>
      <c r="E36" s="2236">
        <v>489</v>
      </c>
      <c r="F36" s="2393"/>
      <c r="G36" s="2397">
        <f>E36*F36</f>
        <v>0</v>
      </c>
      <c r="L36" s="2394"/>
    </row>
    <row r="37" spans="2:12">
      <c r="B37" s="233"/>
      <c r="C37" s="2232"/>
      <c r="D37" s="2227"/>
      <c r="E37" s="2233"/>
      <c r="F37" s="2234"/>
      <c r="G37" s="2217"/>
      <c r="L37" s="2394"/>
    </row>
    <row r="38" spans="2:12">
      <c r="B38" s="233"/>
      <c r="C38" s="2235"/>
      <c r="D38" s="2227"/>
      <c r="E38" s="2233"/>
      <c r="F38" s="2234"/>
      <c r="G38" s="2217"/>
      <c r="L38" s="2394"/>
    </row>
    <row r="39" spans="2:12" ht="38.25">
      <c r="B39" s="2"/>
      <c r="C39" s="2398" t="s">
        <v>2507</v>
      </c>
      <c r="D39" s="2227"/>
      <c r="E39" s="2233"/>
      <c r="F39" s="2393"/>
      <c r="G39" s="2217"/>
      <c r="L39" s="2394"/>
    </row>
    <row r="40" spans="2:12">
      <c r="B40" s="233"/>
      <c r="C40" s="2399"/>
      <c r="D40" s="2227"/>
      <c r="E40" s="2233"/>
      <c r="F40" s="2397"/>
      <c r="G40" s="2397"/>
      <c r="L40" s="2394"/>
    </row>
    <row r="41" spans="2:12">
      <c r="B41" s="238" t="s">
        <v>1023</v>
      </c>
      <c r="C41" s="2226" t="s">
        <v>226</v>
      </c>
      <c r="D41" s="2227" t="s">
        <v>209</v>
      </c>
      <c r="E41" s="2233">
        <v>1850</v>
      </c>
      <c r="F41" s="2397"/>
      <c r="G41" s="2397">
        <f>E41*F41</f>
        <v>0</v>
      </c>
      <c r="L41" s="2394"/>
    </row>
    <row r="42" spans="2:12">
      <c r="B42" s="238" t="s">
        <v>1024</v>
      </c>
      <c r="C42" s="2226" t="s">
        <v>228</v>
      </c>
      <c r="D42" s="2227" t="s">
        <v>209</v>
      </c>
      <c r="E42" s="2233">
        <v>1065</v>
      </c>
      <c r="F42" s="2397"/>
      <c r="G42" s="2397">
        <f>E42*F42</f>
        <v>0</v>
      </c>
      <c r="L42" s="2394"/>
    </row>
    <row r="43" spans="2:12">
      <c r="B43" s="2"/>
      <c r="C43" s="2226"/>
      <c r="D43" s="2227"/>
      <c r="E43" s="2233"/>
      <c r="F43" s="2397"/>
      <c r="G43" s="2397"/>
      <c r="L43" s="2394"/>
    </row>
    <row r="44" spans="2:12">
      <c r="B44" s="238"/>
      <c r="C44" s="2226"/>
      <c r="D44" s="2227"/>
      <c r="E44" s="2233"/>
      <c r="F44" s="2397"/>
      <c r="G44" s="2397"/>
      <c r="L44" s="2394"/>
    </row>
    <row r="45" spans="2:12" ht="38.25">
      <c r="B45" s="233"/>
      <c r="C45" s="2400" t="s">
        <v>2508</v>
      </c>
      <c r="D45" s="2227"/>
      <c r="E45" s="2233"/>
      <c r="F45" s="2397"/>
      <c r="G45" s="2397"/>
      <c r="L45" s="2394"/>
    </row>
    <row r="46" spans="2:12">
      <c r="B46" s="233"/>
      <c r="C46" s="2399"/>
      <c r="D46" s="2227"/>
      <c r="E46" s="2233"/>
      <c r="F46" s="2397"/>
      <c r="G46" s="2397"/>
      <c r="L46" s="2394"/>
    </row>
    <row r="47" spans="2:12">
      <c r="B47" s="238" t="s">
        <v>1025</v>
      </c>
      <c r="C47" s="2226" t="s">
        <v>226</v>
      </c>
      <c r="D47" s="2227" t="s">
        <v>209</v>
      </c>
      <c r="E47" s="2233">
        <v>3538</v>
      </c>
      <c r="F47" s="2397"/>
      <c r="G47" s="2397">
        <f>E47*F47</f>
        <v>0</v>
      </c>
      <c r="L47" s="2394"/>
    </row>
    <row r="48" spans="2:12">
      <c r="B48" s="238"/>
      <c r="C48" s="2226"/>
      <c r="D48" s="2227"/>
      <c r="E48" s="2233"/>
      <c r="F48" s="2397"/>
      <c r="G48" s="2397"/>
      <c r="L48" s="2394"/>
    </row>
    <row r="49" spans="2:12">
      <c r="B49" s="233"/>
      <c r="C49" s="2226"/>
      <c r="D49" s="2227"/>
      <c r="E49" s="2233"/>
      <c r="F49" s="2397"/>
      <c r="G49" s="2397"/>
      <c r="L49" s="2394"/>
    </row>
    <row r="50" spans="2:12" ht="38.25">
      <c r="B50" s="233"/>
      <c r="C50" s="2400" t="s">
        <v>2509</v>
      </c>
      <c r="D50" s="2227"/>
      <c r="E50" s="2233"/>
      <c r="F50" s="2397"/>
      <c r="G50" s="2397"/>
      <c r="L50" s="2394"/>
    </row>
    <row r="51" spans="2:12">
      <c r="B51" s="2"/>
      <c r="C51" s="2399"/>
      <c r="D51" s="2227"/>
      <c r="E51" s="2233"/>
      <c r="F51" s="2397"/>
      <c r="G51" s="2397"/>
      <c r="L51" s="2394"/>
    </row>
    <row r="52" spans="2:12">
      <c r="B52" s="238" t="s">
        <v>1026</v>
      </c>
      <c r="C52" s="2226" t="s">
        <v>226</v>
      </c>
      <c r="D52" s="2227" t="s">
        <v>209</v>
      </c>
      <c r="E52" s="2233">
        <v>2247</v>
      </c>
      <c r="F52" s="2397"/>
      <c r="G52" s="2397">
        <f>E52*F52</f>
        <v>0</v>
      </c>
      <c r="L52" s="2394"/>
    </row>
    <row r="53" spans="2:12">
      <c r="B53" s="233"/>
      <c r="C53" s="2226"/>
      <c r="D53" s="2227"/>
      <c r="E53" s="2233"/>
      <c r="F53" s="2397"/>
      <c r="G53" s="2397"/>
      <c r="L53" s="2394"/>
    </row>
    <row r="54" spans="2:12">
      <c r="B54" s="233"/>
      <c r="C54" s="2226"/>
      <c r="D54" s="2227"/>
      <c r="E54" s="2233"/>
      <c r="F54" s="2397"/>
      <c r="G54" s="2397"/>
      <c r="L54" s="2394"/>
    </row>
    <row r="55" spans="2:12" ht="38.25">
      <c r="B55" s="2"/>
      <c r="C55" s="2400" t="s">
        <v>2510</v>
      </c>
      <c r="D55" s="2227"/>
      <c r="E55" s="2233"/>
      <c r="F55" s="2397"/>
      <c r="G55" s="2397"/>
      <c r="L55" s="2394"/>
    </row>
    <row r="56" spans="2:12">
      <c r="B56" s="1942"/>
      <c r="C56" s="2399"/>
      <c r="D56" s="2227"/>
      <c r="E56" s="2233"/>
      <c r="F56" s="2397"/>
      <c r="G56" s="2397"/>
      <c r="L56" s="2394"/>
    </row>
    <row r="57" spans="2:12">
      <c r="B57" s="238" t="s">
        <v>2512</v>
      </c>
      <c r="C57" s="2226" t="s">
        <v>226</v>
      </c>
      <c r="D57" s="2227" t="s">
        <v>209</v>
      </c>
      <c r="E57" s="2233">
        <v>3392</v>
      </c>
      <c r="F57" s="2397"/>
      <c r="G57" s="2397">
        <f>E57*F57</f>
        <v>0</v>
      </c>
      <c r="L57" s="2394"/>
    </row>
    <row r="58" spans="2:12">
      <c r="B58" s="1942"/>
      <c r="C58" s="2226"/>
      <c r="D58" s="2227"/>
      <c r="E58" s="2233"/>
      <c r="F58" s="2397"/>
      <c r="G58" s="2397"/>
      <c r="L58" s="2394"/>
    </row>
    <row r="59" spans="2:12">
      <c r="B59" s="1939"/>
      <c r="C59" s="2226"/>
      <c r="D59" s="2227"/>
      <c r="E59" s="2233"/>
      <c r="F59" s="2397"/>
      <c r="G59" s="2397"/>
      <c r="L59" s="2394"/>
    </row>
    <row r="60" spans="2:12" ht="38.25">
      <c r="B60" s="1939"/>
      <c r="C60" s="2400" t="s">
        <v>2511</v>
      </c>
      <c r="D60" s="2227"/>
      <c r="E60" s="2233"/>
      <c r="F60" s="2397"/>
      <c r="G60" s="2397"/>
      <c r="L60" s="2394"/>
    </row>
    <row r="61" spans="2:12">
      <c r="B61" s="1939"/>
      <c r="C61" s="2399"/>
      <c r="D61" s="2227"/>
      <c r="E61" s="2233"/>
      <c r="F61" s="2397"/>
      <c r="G61" s="2397"/>
      <c r="L61" s="2394"/>
    </row>
    <row r="62" spans="2:12">
      <c r="B62" s="1939" t="s">
        <v>2513</v>
      </c>
      <c r="C62" s="2226" t="s">
        <v>226</v>
      </c>
      <c r="D62" s="2227" t="s">
        <v>209</v>
      </c>
      <c r="E62" s="2233">
        <v>1386</v>
      </c>
      <c r="F62" s="2401"/>
      <c r="G62" s="2397">
        <f>E62*F62</f>
        <v>0</v>
      </c>
      <c r="L62" s="2394"/>
    </row>
    <row r="63" spans="2:12">
      <c r="B63" s="1939"/>
      <c r="C63" s="2226"/>
      <c r="D63" s="2227"/>
      <c r="E63" s="2233"/>
      <c r="F63" s="2397"/>
      <c r="G63" s="2397"/>
      <c r="L63" s="2394"/>
    </row>
    <row r="64" spans="2:12">
      <c r="B64" s="654"/>
      <c r="C64" s="655"/>
      <c r="D64" s="654"/>
      <c r="E64" s="656"/>
      <c r="F64" s="624"/>
      <c r="G64" s="624"/>
      <c r="L64" s="2394"/>
    </row>
    <row r="65" spans="1:7">
      <c r="B65" s="662"/>
      <c r="D65" s="248"/>
      <c r="E65" s="250"/>
      <c r="F65" s="663"/>
      <c r="G65" s="663"/>
    </row>
    <row r="66" spans="1:7">
      <c r="A66" s="153"/>
      <c r="B66" s="282"/>
      <c r="C66" s="283"/>
      <c r="D66" s="284"/>
      <c r="E66" s="285"/>
      <c r="F66" s="664" t="s">
        <v>48</v>
      </c>
      <c r="G66" s="665">
        <f>SUM(G10:G64)</f>
        <v>0</v>
      </c>
    </row>
    <row r="67" spans="1:7">
      <c r="A67" s="666"/>
      <c r="B67" s="667"/>
      <c r="C67" s="668"/>
      <c r="D67" s="669"/>
      <c r="E67" s="670"/>
      <c r="F67" s="671"/>
      <c r="G67" s="671"/>
    </row>
    <row r="68" spans="1:7">
      <c r="B68" s="311"/>
      <c r="C68" s="648" t="s">
        <v>229</v>
      </c>
      <c r="D68" s="311"/>
      <c r="E68" s="315"/>
      <c r="F68" s="624"/>
      <c r="G68" s="624"/>
    </row>
    <row r="69" spans="1:7">
      <c r="B69" s="654"/>
      <c r="C69" s="655"/>
      <c r="D69" s="654"/>
      <c r="E69" s="656"/>
      <c r="F69" s="672"/>
      <c r="G69" s="672"/>
    </row>
    <row r="70" spans="1:7" s="153" customFormat="1">
      <c r="A70" s="152"/>
      <c r="B70" s="311"/>
      <c r="C70" s="673" t="s">
        <v>230</v>
      </c>
      <c r="D70" s="311"/>
      <c r="E70" s="315"/>
      <c r="F70" s="672"/>
      <c r="G70" s="672"/>
    </row>
    <row r="71" spans="1:7" s="666" customFormat="1">
      <c r="A71" s="152"/>
      <c r="B71" s="654"/>
      <c r="C71" s="655"/>
      <c r="D71" s="654"/>
      <c r="E71" s="656"/>
      <c r="F71" s="672"/>
      <c r="G71" s="672"/>
    </row>
    <row r="72" spans="1:7">
      <c r="A72" s="666"/>
      <c r="B72" s="674"/>
      <c r="C72" s="675" t="s">
        <v>231</v>
      </c>
      <c r="D72" s="676"/>
      <c r="E72" s="677"/>
      <c r="F72" s="678"/>
      <c r="G72" s="678"/>
    </row>
    <row r="73" spans="1:7">
      <c r="A73" s="666"/>
      <c r="B73" s="674"/>
      <c r="C73" s="675"/>
      <c r="D73" s="676"/>
      <c r="E73" s="677"/>
      <c r="F73" s="678"/>
      <c r="G73" s="678"/>
    </row>
    <row r="74" spans="1:7" ht="27.75" customHeight="1">
      <c r="A74" s="666"/>
      <c r="B74" s="674"/>
      <c r="C74" s="679" t="s">
        <v>2997</v>
      </c>
      <c r="D74" s="676"/>
      <c r="E74" s="677"/>
      <c r="F74" s="678"/>
      <c r="G74" s="678"/>
    </row>
    <row r="75" spans="1:7">
      <c r="A75" s="666"/>
      <c r="B75" s="674"/>
      <c r="C75" s="680"/>
      <c r="D75" s="676"/>
      <c r="E75" s="677"/>
      <c r="F75" s="678"/>
      <c r="G75" s="678"/>
    </row>
    <row r="76" spans="1:7" s="666" customFormat="1">
      <c r="B76" s="676" t="s">
        <v>1027</v>
      </c>
      <c r="C76" s="681" t="s">
        <v>2960</v>
      </c>
      <c r="D76" s="676" t="s">
        <v>31</v>
      </c>
      <c r="E76" s="677">
        <v>2</v>
      </c>
      <c r="F76" s="244"/>
      <c r="G76" s="244">
        <f>E76*F76</f>
        <v>0</v>
      </c>
    </row>
    <row r="77" spans="1:7" s="666" customFormat="1">
      <c r="B77" s="676" t="s">
        <v>1028</v>
      </c>
      <c r="C77" s="681" t="s">
        <v>2961</v>
      </c>
      <c r="D77" s="676" t="s">
        <v>31</v>
      </c>
      <c r="E77" s="677">
        <v>1</v>
      </c>
      <c r="F77" s="244"/>
      <c r="G77" s="244">
        <f t="shared" ref="G77:G84" si="0">E77*F77</f>
        <v>0</v>
      </c>
    </row>
    <row r="78" spans="1:7" s="666" customFormat="1">
      <c r="B78" s="676" t="s">
        <v>1029</v>
      </c>
      <c r="C78" s="681" t="s">
        <v>2962</v>
      </c>
      <c r="D78" s="676" t="s">
        <v>31</v>
      </c>
      <c r="E78" s="677">
        <v>1</v>
      </c>
      <c r="F78" s="244"/>
      <c r="G78" s="244">
        <f t="shared" si="0"/>
        <v>0</v>
      </c>
    </row>
    <row r="79" spans="1:7" s="666" customFormat="1">
      <c r="B79" s="676" t="s">
        <v>1030</v>
      </c>
      <c r="C79" s="681" t="s">
        <v>2963</v>
      </c>
      <c r="D79" s="676" t="s">
        <v>31</v>
      </c>
      <c r="E79" s="677">
        <v>1</v>
      </c>
      <c r="F79" s="244"/>
      <c r="G79" s="244">
        <f t="shared" si="0"/>
        <v>0</v>
      </c>
    </row>
    <row r="80" spans="1:7" s="666" customFormat="1">
      <c r="B80" s="676" t="s">
        <v>1031</v>
      </c>
      <c r="C80" s="681" t="s">
        <v>2964</v>
      </c>
      <c r="D80" s="676" t="s">
        <v>31</v>
      </c>
      <c r="E80" s="677">
        <v>1</v>
      </c>
      <c r="F80" s="244"/>
      <c r="G80" s="244">
        <f t="shared" si="0"/>
        <v>0</v>
      </c>
    </row>
    <row r="81" spans="1:7" s="666" customFormat="1">
      <c r="B81" s="676" t="s">
        <v>1032</v>
      </c>
      <c r="C81" s="681" t="s">
        <v>2965</v>
      </c>
      <c r="D81" s="676" t="s">
        <v>31</v>
      </c>
      <c r="E81" s="677">
        <v>1</v>
      </c>
      <c r="F81" s="244"/>
      <c r="G81" s="244">
        <f>E81*F81</f>
        <v>0</v>
      </c>
    </row>
    <row r="82" spans="1:7" s="666" customFormat="1">
      <c r="B82" s="676" t="s">
        <v>1033</v>
      </c>
      <c r="C82" s="681" t="s">
        <v>2966</v>
      </c>
      <c r="D82" s="676" t="s">
        <v>31</v>
      </c>
      <c r="E82" s="677">
        <v>2</v>
      </c>
      <c r="F82" s="244"/>
      <c r="G82" s="244">
        <f>E82*F82</f>
        <v>0</v>
      </c>
    </row>
    <row r="83" spans="1:7" s="666" customFormat="1">
      <c r="B83" s="676" t="s">
        <v>1034</v>
      </c>
      <c r="C83" s="681" t="s">
        <v>2967</v>
      </c>
      <c r="D83" s="676" t="s">
        <v>31</v>
      </c>
      <c r="E83" s="677">
        <v>2</v>
      </c>
      <c r="F83" s="244"/>
      <c r="G83" s="244">
        <f t="shared" si="0"/>
        <v>0</v>
      </c>
    </row>
    <row r="84" spans="1:7" s="666" customFormat="1">
      <c r="B84" s="676" t="s">
        <v>1035</v>
      </c>
      <c r="C84" s="681" t="s">
        <v>2968</v>
      </c>
      <c r="D84" s="676" t="s">
        <v>31</v>
      </c>
      <c r="E84" s="677">
        <v>2</v>
      </c>
      <c r="F84" s="244"/>
      <c r="G84" s="244">
        <f t="shared" si="0"/>
        <v>0</v>
      </c>
    </row>
    <row r="85" spans="1:7" s="666" customFormat="1">
      <c r="B85" s="676"/>
      <c r="C85" s="681"/>
      <c r="D85" s="676"/>
      <c r="E85" s="677"/>
      <c r="F85" s="244"/>
      <c r="G85" s="244"/>
    </row>
    <row r="86" spans="1:7" s="666" customFormat="1">
      <c r="A86" s="152"/>
      <c r="B86" s="626"/>
      <c r="C86" s="682" t="s">
        <v>232</v>
      </c>
      <c r="D86" s="311"/>
      <c r="E86" s="315"/>
      <c r="F86" s="624"/>
      <c r="G86" s="624"/>
    </row>
    <row r="87" spans="1:7" s="666" customFormat="1">
      <c r="A87" s="152"/>
      <c r="B87" s="311"/>
      <c r="C87" s="683"/>
      <c r="D87" s="311"/>
      <c r="E87" s="312"/>
      <c r="F87" s="624"/>
      <c r="G87" s="624"/>
    </row>
    <row r="88" spans="1:7">
      <c r="B88" s="311"/>
      <c r="C88" s="683" t="s">
        <v>187</v>
      </c>
      <c r="D88" s="311"/>
      <c r="E88" s="312"/>
      <c r="F88" s="624"/>
      <c r="G88" s="624"/>
    </row>
    <row r="89" spans="1:7">
      <c r="B89" s="416"/>
      <c r="C89" s="417"/>
      <c r="D89" s="311"/>
      <c r="E89" s="315"/>
      <c r="F89" s="418"/>
      <c r="G89" s="418"/>
    </row>
    <row r="90" spans="1:7" ht="28.5" customHeight="1">
      <c r="B90" s="311"/>
      <c r="C90" s="653" t="s">
        <v>1005</v>
      </c>
      <c r="D90" s="311"/>
      <c r="E90" s="315"/>
      <c r="F90" s="418"/>
      <c r="G90" s="418"/>
    </row>
    <row r="91" spans="1:7">
      <c r="B91" s="311"/>
      <c r="C91" s="653"/>
      <c r="D91" s="311"/>
      <c r="E91" s="315"/>
      <c r="F91" s="418"/>
    </row>
    <row r="92" spans="1:7">
      <c r="B92" s="416" t="s">
        <v>188</v>
      </c>
      <c r="C92" s="625" t="s">
        <v>2969</v>
      </c>
      <c r="D92" s="311" t="s">
        <v>31</v>
      </c>
      <c r="E92" s="315">
        <v>2</v>
      </c>
      <c r="F92" s="244"/>
      <c r="G92" s="659">
        <f>E92*F92</f>
        <v>0</v>
      </c>
    </row>
    <row r="93" spans="1:7">
      <c r="B93" s="416" t="s">
        <v>189</v>
      </c>
      <c r="C93" s="625" t="s">
        <v>2970</v>
      </c>
      <c r="D93" s="311" t="s">
        <v>31</v>
      </c>
      <c r="E93" s="315">
        <v>6</v>
      </c>
      <c r="F93" s="244"/>
      <c r="G93" s="659">
        <f>E93*F93</f>
        <v>0</v>
      </c>
    </row>
    <row r="94" spans="1:7">
      <c r="B94" s="416" t="s">
        <v>190</v>
      </c>
      <c r="C94" s="625" t="s">
        <v>2971</v>
      </c>
      <c r="D94" s="311" t="s">
        <v>31</v>
      </c>
      <c r="E94" s="315">
        <v>3</v>
      </c>
      <c r="F94" s="244"/>
      <c r="G94" s="659">
        <f>E94*F94</f>
        <v>0</v>
      </c>
    </row>
    <row r="95" spans="1:7">
      <c r="B95" s="416"/>
      <c r="C95" s="417"/>
      <c r="D95" s="311"/>
      <c r="E95" s="315"/>
      <c r="F95" s="244"/>
      <c r="G95" s="624"/>
    </row>
    <row r="96" spans="1:7" ht="29.25" customHeight="1">
      <c r="B96" s="311"/>
      <c r="C96" s="653" t="s">
        <v>2998</v>
      </c>
      <c r="D96" s="311"/>
      <c r="E96" s="312"/>
      <c r="F96" s="244"/>
      <c r="G96" s="624"/>
    </row>
    <row r="97" spans="1:7">
      <c r="B97" s="416"/>
      <c r="C97" s="417"/>
      <c r="D97" s="311"/>
      <c r="E97" s="315"/>
      <c r="F97" s="244"/>
      <c r="G97" s="624"/>
    </row>
    <row r="98" spans="1:7">
      <c r="B98" s="416" t="s">
        <v>1036</v>
      </c>
      <c r="C98" s="625" t="s">
        <v>2935</v>
      </c>
      <c r="D98" s="311" t="s">
        <v>31</v>
      </c>
      <c r="E98" s="315">
        <v>16</v>
      </c>
      <c r="F98" s="244"/>
      <c r="G98" s="418">
        <f>E98*F98</f>
        <v>0</v>
      </c>
    </row>
    <row r="99" spans="1:7">
      <c r="B99" s="416" t="s">
        <v>1037</v>
      </c>
      <c r="C99" s="625" t="s">
        <v>2972</v>
      </c>
      <c r="D99" s="311" t="s">
        <v>31</v>
      </c>
      <c r="E99" s="315">
        <v>5</v>
      </c>
      <c r="F99" s="244"/>
      <c r="G99" s="418">
        <f>E99*F99</f>
        <v>0</v>
      </c>
    </row>
    <row r="100" spans="1:7" ht="14.25" customHeight="1">
      <c r="B100" s="416" t="s">
        <v>1038</v>
      </c>
      <c r="C100" s="625" t="s">
        <v>2973</v>
      </c>
      <c r="D100" s="311" t="s">
        <v>31</v>
      </c>
      <c r="E100" s="315">
        <v>5</v>
      </c>
      <c r="F100" s="244"/>
      <c r="G100" s="418">
        <f>E100*F100</f>
        <v>0</v>
      </c>
    </row>
    <row r="101" spans="1:7">
      <c r="B101" s="416" t="s">
        <v>1039</v>
      </c>
      <c r="C101" s="625" t="s">
        <v>2974</v>
      </c>
      <c r="D101" s="311" t="s">
        <v>31</v>
      </c>
      <c r="E101" s="315">
        <v>2</v>
      </c>
      <c r="F101" s="244"/>
      <c r="G101" s="418">
        <f>E101*F101</f>
        <v>0</v>
      </c>
    </row>
    <row r="102" spans="1:7">
      <c r="B102" s="416"/>
      <c r="C102" s="625"/>
      <c r="D102" s="311"/>
      <c r="E102" s="315"/>
      <c r="F102" s="624"/>
      <c r="G102" s="624"/>
    </row>
    <row r="103" spans="1:7">
      <c r="A103" s="666"/>
      <c r="B103" s="684"/>
      <c r="C103" s="675" t="s">
        <v>1041</v>
      </c>
      <c r="D103" s="676"/>
      <c r="E103" s="677"/>
      <c r="F103" s="244"/>
      <c r="G103" s="244"/>
    </row>
    <row r="104" spans="1:7">
      <c r="A104" s="666"/>
      <c r="B104" s="684"/>
      <c r="C104" s="681"/>
      <c r="D104" s="676"/>
      <c r="E104" s="677"/>
      <c r="F104" s="244"/>
      <c r="G104" s="244"/>
    </row>
    <row r="105" spans="1:7" ht="41.25" customHeight="1">
      <c r="A105" s="666"/>
      <c r="B105" s="676"/>
      <c r="C105" s="679" t="s">
        <v>2999</v>
      </c>
      <c r="D105" s="676"/>
      <c r="E105" s="685"/>
      <c r="F105" s="686"/>
      <c r="G105" s="686"/>
    </row>
    <row r="106" spans="1:7">
      <c r="A106" s="666"/>
      <c r="B106" s="676"/>
      <c r="C106" s="681"/>
      <c r="D106" s="676"/>
      <c r="E106" s="685"/>
      <c r="F106" s="686"/>
      <c r="G106" s="686"/>
    </row>
    <row r="107" spans="1:7" s="666" customFormat="1">
      <c r="B107" s="676" t="s">
        <v>1042</v>
      </c>
      <c r="C107" s="681" t="s">
        <v>2975</v>
      </c>
      <c r="D107" s="676" t="s">
        <v>31</v>
      </c>
      <c r="E107" s="677">
        <v>1</v>
      </c>
      <c r="F107" s="244"/>
      <c r="G107" s="418">
        <f>E107*F107</f>
        <v>0</v>
      </c>
    </row>
    <row r="108" spans="1:7" s="666" customFormat="1">
      <c r="B108" s="676" t="s">
        <v>1043</v>
      </c>
      <c r="C108" s="681" t="s">
        <v>2960</v>
      </c>
      <c r="D108" s="676" t="s">
        <v>31</v>
      </c>
      <c r="E108" s="677">
        <v>1</v>
      </c>
      <c r="F108" s="244"/>
      <c r="G108" s="418">
        <f>E108*F108</f>
        <v>0</v>
      </c>
    </row>
    <row r="109" spans="1:7" s="666" customFormat="1">
      <c r="B109" s="676" t="s">
        <v>1044</v>
      </c>
      <c r="C109" s="681" t="s">
        <v>2963</v>
      </c>
      <c r="D109" s="676" t="s">
        <v>31</v>
      </c>
      <c r="E109" s="677">
        <v>1</v>
      </c>
      <c r="F109" s="244"/>
      <c r="G109" s="418">
        <f>E109*F109</f>
        <v>0</v>
      </c>
    </row>
    <row r="110" spans="1:7" s="666" customFormat="1">
      <c r="B110" s="676" t="s">
        <v>1045</v>
      </c>
      <c r="C110" s="681" t="s">
        <v>2976</v>
      </c>
      <c r="D110" s="676" t="s">
        <v>31</v>
      </c>
      <c r="E110" s="677">
        <v>1</v>
      </c>
      <c r="F110" s="418"/>
      <c r="G110" s="418">
        <f t="shared" ref="G110:G115" si="1">E110*F110</f>
        <v>0</v>
      </c>
    </row>
    <row r="111" spans="1:7" s="666" customFormat="1">
      <c r="B111" s="676" t="s">
        <v>1046</v>
      </c>
      <c r="C111" s="681" t="s">
        <v>2964</v>
      </c>
      <c r="D111" s="676" t="s">
        <v>31</v>
      </c>
      <c r="E111" s="677">
        <v>1</v>
      </c>
      <c r="F111" s="418"/>
      <c r="G111" s="418">
        <f t="shared" si="1"/>
        <v>0</v>
      </c>
    </row>
    <row r="112" spans="1:7" s="666" customFormat="1">
      <c r="B112" s="676" t="s">
        <v>1047</v>
      </c>
      <c r="C112" s="681" t="s">
        <v>2977</v>
      </c>
      <c r="D112" s="676" t="s">
        <v>31</v>
      </c>
      <c r="E112" s="677">
        <v>1</v>
      </c>
      <c r="F112" s="244"/>
      <c r="G112" s="418">
        <f t="shared" si="1"/>
        <v>0</v>
      </c>
    </row>
    <row r="113" spans="1:7" s="666" customFormat="1">
      <c r="B113" s="676" t="s">
        <v>1048</v>
      </c>
      <c r="C113" s="681" t="s">
        <v>2978</v>
      </c>
      <c r="D113" s="676" t="s">
        <v>31</v>
      </c>
      <c r="E113" s="677">
        <v>1</v>
      </c>
      <c r="F113" s="244"/>
      <c r="G113" s="418">
        <f t="shared" si="1"/>
        <v>0</v>
      </c>
    </row>
    <row r="114" spans="1:7" s="666" customFormat="1">
      <c r="B114" s="676" t="s">
        <v>1049</v>
      </c>
      <c r="C114" s="681" t="s">
        <v>2966</v>
      </c>
      <c r="D114" s="676" t="s">
        <v>31</v>
      </c>
      <c r="E114" s="677">
        <v>1</v>
      </c>
      <c r="F114" s="244"/>
      <c r="G114" s="418">
        <f t="shared" si="1"/>
        <v>0</v>
      </c>
    </row>
    <row r="115" spans="1:7" s="666" customFormat="1">
      <c r="B115" s="676" t="s">
        <v>1050</v>
      </c>
      <c r="C115" s="681" t="s">
        <v>2967</v>
      </c>
      <c r="D115" s="676" t="s">
        <v>31</v>
      </c>
      <c r="E115" s="677">
        <v>1</v>
      </c>
      <c r="F115" s="244"/>
      <c r="G115" s="418">
        <f t="shared" si="1"/>
        <v>0</v>
      </c>
    </row>
    <row r="116" spans="1:7" s="666" customFormat="1">
      <c r="A116" s="687"/>
      <c r="B116" s="688"/>
      <c r="C116" s="689"/>
      <c r="D116" s="545"/>
      <c r="E116" s="546"/>
      <c r="F116" s="661"/>
      <c r="G116" s="661"/>
    </row>
    <row r="117" spans="1:7" s="666" customFormat="1">
      <c r="A117" s="152"/>
      <c r="B117" s="416"/>
      <c r="C117" s="627" t="s">
        <v>1051</v>
      </c>
      <c r="D117" s="417"/>
      <c r="E117" s="418"/>
      <c r="F117" s="651"/>
      <c r="G117" s="624"/>
    </row>
    <row r="118" spans="1:7" s="666" customFormat="1">
      <c r="A118" s="152"/>
      <c r="B118" s="416"/>
      <c r="C118" s="627"/>
      <c r="D118" s="417"/>
      <c r="E118" s="418"/>
      <c r="F118" s="651"/>
      <c r="G118" s="624"/>
    </row>
    <row r="119" spans="1:7" s="666" customFormat="1" ht="28.5" customHeight="1">
      <c r="A119" s="152"/>
      <c r="B119" s="416"/>
      <c r="C119" s="690" t="s">
        <v>3000</v>
      </c>
      <c r="D119" s="417"/>
      <c r="E119" s="418"/>
      <c r="F119" s="651"/>
      <c r="G119" s="624"/>
    </row>
    <row r="120" spans="1:7" s="687" customFormat="1">
      <c r="A120" s="152"/>
      <c r="B120" s="416"/>
      <c r="C120" s="691"/>
      <c r="D120" s="417"/>
      <c r="E120" s="418"/>
      <c r="F120" s="651"/>
      <c r="G120" s="624"/>
    </row>
    <row r="121" spans="1:7">
      <c r="B121" s="311" t="s">
        <v>1052</v>
      </c>
      <c r="C121" s="625" t="s">
        <v>2935</v>
      </c>
      <c r="D121" s="311" t="s">
        <v>31</v>
      </c>
      <c r="E121" s="692">
        <v>6</v>
      </c>
      <c r="F121" s="651"/>
      <c r="G121" s="418">
        <f>E121*F121</f>
        <v>0</v>
      </c>
    </row>
    <row r="122" spans="1:7">
      <c r="B122" s="311" t="s">
        <v>1053</v>
      </c>
      <c r="C122" s="625" t="s">
        <v>2972</v>
      </c>
      <c r="D122" s="311" t="s">
        <v>31</v>
      </c>
      <c r="E122" s="692">
        <v>1</v>
      </c>
      <c r="F122" s="651"/>
      <c r="G122" s="418">
        <f>E122*F122</f>
        <v>0</v>
      </c>
    </row>
    <row r="123" spans="1:7">
      <c r="B123" s="311" t="s">
        <v>1054</v>
      </c>
      <c r="C123" s="625" t="s">
        <v>2973</v>
      </c>
      <c r="D123" s="311" t="s">
        <v>31</v>
      </c>
      <c r="E123" s="692">
        <v>1</v>
      </c>
      <c r="F123" s="651"/>
      <c r="G123" s="418">
        <f>E123*F123</f>
        <v>0</v>
      </c>
    </row>
    <row r="124" spans="1:7">
      <c r="A124" s="153"/>
      <c r="B124" s="282"/>
      <c r="C124" s="283"/>
      <c r="D124" s="284"/>
      <c r="E124" s="285"/>
      <c r="F124" s="664" t="s">
        <v>48</v>
      </c>
      <c r="G124" s="665">
        <f>SUM(G76:G123)</f>
        <v>0</v>
      </c>
    </row>
    <row r="125" spans="1:7">
      <c r="B125" s="316"/>
      <c r="C125" s="695"/>
      <c r="D125" s="316"/>
      <c r="E125" s="317"/>
      <c r="F125" s="696"/>
      <c r="G125" s="696"/>
    </row>
    <row r="126" spans="1:7">
      <c r="B126" s="311"/>
      <c r="C126" s="648" t="s">
        <v>234</v>
      </c>
      <c r="D126" s="311"/>
      <c r="E126" s="315"/>
      <c r="F126" s="624"/>
      <c r="G126" s="624"/>
    </row>
    <row r="127" spans="1:7">
      <c r="B127" s="311"/>
      <c r="C127" s="625"/>
      <c r="D127" s="311"/>
      <c r="E127" s="315"/>
      <c r="F127" s="624"/>
      <c r="G127" s="624"/>
    </row>
    <row r="128" spans="1:7" s="153" customFormat="1">
      <c r="A128" s="152"/>
      <c r="B128" s="311"/>
      <c r="C128" s="188" t="s">
        <v>235</v>
      </c>
      <c r="D128" s="311"/>
      <c r="E128" s="315"/>
      <c r="F128" s="624"/>
      <c r="G128" s="624"/>
    </row>
    <row r="129" spans="2:7">
      <c r="B129" s="654"/>
      <c r="C129" s="697"/>
      <c r="D129" s="654"/>
      <c r="E129" s="656"/>
      <c r="F129" s="657"/>
      <c r="G129" s="624"/>
    </row>
    <row r="130" spans="2:7" ht="41.25" customHeight="1">
      <c r="B130" s="311"/>
      <c r="C130" s="653" t="s">
        <v>1001</v>
      </c>
      <c r="D130" s="311"/>
      <c r="E130" s="315"/>
      <c r="F130" s="624"/>
      <c r="G130" s="624"/>
    </row>
    <row r="131" spans="2:7">
      <c r="B131" s="311"/>
      <c r="C131" s="625"/>
      <c r="D131" s="311"/>
      <c r="E131" s="315"/>
      <c r="F131" s="624"/>
      <c r="G131" s="624"/>
    </row>
    <row r="132" spans="2:7">
      <c r="B132" s="416" t="s">
        <v>192</v>
      </c>
      <c r="C132" s="625" t="s">
        <v>2979</v>
      </c>
      <c r="D132" s="311" t="s">
        <v>31</v>
      </c>
      <c r="E132" s="315">
        <v>9</v>
      </c>
      <c r="F132" s="624"/>
      <c r="G132" s="624">
        <f>F132*E132</f>
        <v>0</v>
      </c>
    </row>
    <row r="133" spans="2:7">
      <c r="B133" s="416" t="s">
        <v>193</v>
      </c>
      <c r="C133" s="625" t="s">
        <v>2935</v>
      </c>
      <c r="D133" s="311" t="s">
        <v>31</v>
      </c>
      <c r="E133" s="692">
        <v>3</v>
      </c>
      <c r="F133" s="651"/>
      <c r="G133" s="418">
        <f t="shared" ref="G133:G138" si="2">E133*F133</f>
        <v>0</v>
      </c>
    </row>
    <row r="134" spans="2:7">
      <c r="B134" s="416" t="s">
        <v>194</v>
      </c>
      <c r="C134" s="625" t="s">
        <v>2980</v>
      </c>
      <c r="D134" s="311" t="s">
        <v>31</v>
      </c>
      <c r="E134" s="692">
        <v>2</v>
      </c>
      <c r="F134" s="651"/>
      <c r="G134" s="418">
        <f t="shared" si="2"/>
        <v>0</v>
      </c>
    </row>
    <row r="135" spans="2:7">
      <c r="B135" s="416" t="s">
        <v>1017</v>
      </c>
      <c r="C135" s="625" t="s">
        <v>2981</v>
      </c>
      <c r="D135" s="311" t="s">
        <v>31</v>
      </c>
      <c r="E135" s="315">
        <v>1</v>
      </c>
      <c r="F135" s="651"/>
      <c r="G135" s="418">
        <f t="shared" si="2"/>
        <v>0</v>
      </c>
    </row>
    <row r="136" spans="2:7">
      <c r="B136" s="416" t="s">
        <v>1056</v>
      </c>
      <c r="C136" s="625" t="s">
        <v>2931</v>
      </c>
      <c r="D136" s="311" t="s">
        <v>31</v>
      </c>
      <c r="E136" s="315">
        <v>2</v>
      </c>
      <c r="F136" s="651"/>
      <c r="G136" s="418">
        <f t="shared" si="2"/>
        <v>0</v>
      </c>
    </row>
    <row r="137" spans="2:7">
      <c r="B137" s="416" t="s">
        <v>1057</v>
      </c>
      <c r="C137" s="625" t="s">
        <v>2932</v>
      </c>
      <c r="D137" s="311" t="s">
        <v>31</v>
      </c>
      <c r="E137" s="315">
        <v>3</v>
      </c>
      <c r="F137" s="651"/>
      <c r="G137" s="418">
        <f t="shared" si="2"/>
        <v>0</v>
      </c>
    </row>
    <row r="138" spans="2:7">
      <c r="B138" s="416" t="s">
        <v>1058</v>
      </c>
      <c r="C138" s="625" t="s">
        <v>2933</v>
      </c>
      <c r="D138" s="311" t="s">
        <v>31</v>
      </c>
      <c r="E138" s="315">
        <v>2</v>
      </c>
      <c r="F138" s="651"/>
      <c r="G138" s="418">
        <f t="shared" si="2"/>
        <v>0</v>
      </c>
    </row>
    <row r="139" spans="2:7">
      <c r="B139" s="654"/>
      <c r="C139" s="697"/>
      <c r="D139" s="654"/>
      <c r="E139" s="656"/>
      <c r="F139" s="657"/>
      <c r="G139" s="624"/>
    </row>
    <row r="140" spans="2:7">
      <c r="B140" s="311"/>
      <c r="C140" s="627" t="s">
        <v>236</v>
      </c>
      <c r="D140" s="311"/>
      <c r="E140" s="315"/>
      <c r="F140" s="624"/>
      <c r="G140" s="624"/>
    </row>
    <row r="141" spans="2:7">
      <c r="B141" s="311"/>
      <c r="C141" s="625"/>
      <c r="D141" s="311"/>
      <c r="E141" s="315"/>
      <c r="F141" s="624"/>
      <c r="G141" s="624"/>
    </row>
    <row r="142" spans="2:7" ht="66.75" customHeight="1">
      <c r="B142" s="311"/>
      <c r="C142" s="653" t="s">
        <v>3001</v>
      </c>
      <c r="D142" s="311"/>
      <c r="E142" s="315"/>
      <c r="F142" s="624"/>
      <c r="G142" s="624"/>
    </row>
    <row r="143" spans="2:7">
      <c r="B143" s="311"/>
      <c r="C143" s="625"/>
      <c r="D143" s="311"/>
      <c r="E143" s="315"/>
      <c r="F143" s="624"/>
      <c r="G143" s="624"/>
    </row>
    <row r="144" spans="2:7">
      <c r="B144" s="311" t="s">
        <v>237</v>
      </c>
      <c r="C144" s="625" t="s">
        <v>2979</v>
      </c>
      <c r="D144" s="311" t="s">
        <v>31</v>
      </c>
      <c r="E144" s="315">
        <v>5</v>
      </c>
      <c r="F144" s="623"/>
      <c r="G144" s="624">
        <f>F144*E144</f>
        <v>0</v>
      </c>
    </row>
    <row r="145" spans="2:7">
      <c r="B145" s="311" t="s">
        <v>1059</v>
      </c>
      <c r="C145" s="625" t="s">
        <v>2982</v>
      </c>
      <c r="D145" s="311" t="s">
        <v>31</v>
      </c>
      <c r="E145" s="315">
        <v>3</v>
      </c>
      <c r="F145" s="623"/>
      <c r="G145" s="624">
        <f>F145*E145</f>
        <v>0</v>
      </c>
    </row>
    <row r="146" spans="2:7">
      <c r="B146" s="311" t="s">
        <v>1060</v>
      </c>
      <c r="C146" s="625" t="s">
        <v>2983</v>
      </c>
      <c r="D146" s="311" t="s">
        <v>31</v>
      </c>
      <c r="E146" s="315">
        <v>1</v>
      </c>
      <c r="F146" s="623"/>
      <c r="G146" s="624">
        <f>F146*E146</f>
        <v>0</v>
      </c>
    </row>
    <row r="147" spans="2:7">
      <c r="B147" s="311" t="s">
        <v>1062</v>
      </c>
      <c r="C147" s="625" t="s">
        <v>2984</v>
      </c>
      <c r="D147" s="311" t="s">
        <v>31</v>
      </c>
      <c r="E147" s="315">
        <v>2</v>
      </c>
      <c r="F147" s="623"/>
      <c r="G147" s="624">
        <f>F147*E147</f>
        <v>0</v>
      </c>
    </row>
    <row r="148" spans="2:7">
      <c r="B148" s="311" t="s">
        <v>1063</v>
      </c>
      <c r="C148" s="625" t="s">
        <v>2925</v>
      </c>
      <c r="D148" s="311" t="s">
        <v>31</v>
      </c>
      <c r="E148" s="315">
        <v>1</v>
      </c>
      <c r="F148" s="623"/>
      <c r="G148" s="624">
        <f>F148*E148</f>
        <v>0</v>
      </c>
    </row>
    <row r="149" spans="2:7">
      <c r="B149" s="311"/>
      <c r="C149" s="625"/>
      <c r="D149" s="311"/>
      <c r="E149" s="315"/>
      <c r="F149" s="624"/>
      <c r="G149" s="624"/>
    </row>
    <row r="150" spans="2:7">
      <c r="B150" s="311"/>
      <c r="C150" s="683" t="s">
        <v>240</v>
      </c>
      <c r="D150" s="311"/>
      <c r="E150" s="312"/>
      <c r="F150" s="624"/>
      <c r="G150" s="624"/>
    </row>
    <row r="151" spans="2:7">
      <c r="B151" s="311"/>
      <c r="C151" s="417"/>
      <c r="D151" s="311"/>
      <c r="E151" s="312"/>
      <c r="F151" s="624"/>
      <c r="G151" s="624"/>
    </row>
    <row r="152" spans="2:7" ht="54" customHeight="1">
      <c r="B152" s="698"/>
      <c r="C152" s="622" t="s">
        <v>1010</v>
      </c>
      <c r="D152" s="311"/>
      <c r="E152" s="312"/>
      <c r="F152" s="624"/>
      <c r="G152" s="624"/>
    </row>
    <row r="153" spans="2:7">
      <c r="B153" s="311"/>
      <c r="C153" s="417"/>
      <c r="D153" s="311"/>
      <c r="E153" s="312"/>
      <c r="F153" s="624"/>
      <c r="G153" s="699"/>
    </row>
    <row r="154" spans="2:7">
      <c r="B154" s="416" t="s">
        <v>241</v>
      </c>
      <c r="C154" s="417" t="s">
        <v>1055</v>
      </c>
      <c r="D154" s="311" t="s">
        <v>31</v>
      </c>
      <c r="E154" s="312">
        <v>3</v>
      </c>
      <c r="F154" s="624"/>
      <c r="G154" s="699">
        <f>F154*E154</f>
        <v>0</v>
      </c>
    </row>
    <row r="155" spans="2:7">
      <c r="B155" s="416" t="s">
        <v>1064</v>
      </c>
      <c r="C155" s="417" t="s">
        <v>344</v>
      </c>
      <c r="D155" s="311" t="s">
        <v>31</v>
      </c>
      <c r="E155" s="312">
        <v>2</v>
      </c>
      <c r="F155" s="624"/>
      <c r="G155" s="699">
        <f>F155*E155</f>
        <v>0</v>
      </c>
    </row>
    <row r="156" spans="2:7">
      <c r="B156" s="416" t="s">
        <v>1065</v>
      </c>
      <c r="C156" s="417" t="s">
        <v>1061</v>
      </c>
      <c r="D156" s="311" t="s">
        <v>31</v>
      </c>
      <c r="E156" s="312">
        <v>2</v>
      </c>
      <c r="F156" s="624"/>
      <c r="G156" s="699">
        <f>F156*E156</f>
        <v>0</v>
      </c>
    </row>
    <row r="157" spans="2:7">
      <c r="B157" s="416" t="s">
        <v>1066</v>
      </c>
      <c r="C157" s="417" t="s">
        <v>1040</v>
      </c>
      <c r="D157" s="311" t="s">
        <v>31</v>
      </c>
      <c r="E157" s="312">
        <v>2</v>
      </c>
      <c r="F157" s="624"/>
      <c r="G157" s="699">
        <f>F157*E157</f>
        <v>0</v>
      </c>
    </row>
    <row r="158" spans="2:7">
      <c r="B158" s="416" t="s">
        <v>1067</v>
      </c>
      <c r="C158" s="417" t="s">
        <v>381</v>
      </c>
      <c r="D158" s="311" t="s">
        <v>31</v>
      </c>
      <c r="E158" s="312">
        <v>2</v>
      </c>
      <c r="F158" s="624"/>
      <c r="G158" s="699">
        <f>F158*E158</f>
        <v>0</v>
      </c>
    </row>
    <row r="159" spans="2:7">
      <c r="B159" s="416"/>
      <c r="C159" s="417"/>
      <c r="D159" s="311"/>
      <c r="E159" s="312"/>
      <c r="F159" s="624"/>
      <c r="G159" s="699"/>
    </row>
    <row r="160" spans="2:7">
      <c r="B160" s="311"/>
      <c r="C160" s="627" t="s">
        <v>238</v>
      </c>
      <c r="D160" s="311"/>
      <c r="E160" s="312"/>
      <c r="F160" s="651"/>
      <c r="G160" s="700"/>
    </row>
    <row r="161" spans="1:7">
      <c r="B161" s="311"/>
      <c r="C161" s="625"/>
      <c r="D161" s="311"/>
      <c r="E161" s="315"/>
      <c r="F161" s="624"/>
      <c r="G161" s="624"/>
    </row>
    <row r="162" spans="1:7" ht="54.75" customHeight="1">
      <c r="B162" s="416"/>
      <c r="C162" s="653" t="s">
        <v>3002</v>
      </c>
      <c r="D162" s="311"/>
      <c r="E162" s="312"/>
      <c r="F162" s="651"/>
      <c r="G162" s="700"/>
    </row>
    <row r="163" spans="1:7">
      <c r="B163" s="416"/>
      <c r="C163" s="622"/>
      <c r="D163" s="311"/>
      <c r="E163" s="312"/>
      <c r="F163" s="651"/>
      <c r="G163" s="700"/>
    </row>
    <row r="164" spans="1:7">
      <c r="B164" s="247" t="s">
        <v>1068</v>
      </c>
      <c r="C164" s="625" t="s">
        <v>380</v>
      </c>
      <c r="D164" s="311" t="s">
        <v>31</v>
      </c>
      <c r="E164" s="312">
        <v>1</v>
      </c>
      <c r="F164" s="651"/>
      <c r="G164" s="700">
        <f>E164*F164</f>
        <v>0</v>
      </c>
    </row>
    <row r="165" spans="1:7">
      <c r="B165" s="416"/>
      <c r="C165" s="417"/>
      <c r="D165" s="311"/>
      <c r="E165" s="312"/>
      <c r="F165" s="624"/>
      <c r="G165" s="624"/>
    </row>
    <row r="166" spans="1:7">
      <c r="B166" s="277"/>
      <c r="C166" s="701"/>
      <c r="D166" s="693"/>
      <c r="E166" s="702"/>
      <c r="F166" s="694"/>
      <c r="G166" s="694"/>
    </row>
    <row r="167" spans="1:7">
      <c r="B167" s="282"/>
      <c r="C167" s="283"/>
      <c r="D167" s="284"/>
      <c r="E167" s="285"/>
      <c r="F167" s="664" t="s">
        <v>48</v>
      </c>
      <c r="G167" s="665">
        <f>SUM(G132:G164)</f>
        <v>0</v>
      </c>
    </row>
    <row r="168" spans="1:7">
      <c r="B168" s="316"/>
      <c r="C168" s="703"/>
      <c r="D168" s="316"/>
      <c r="E168" s="317"/>
      <c r="F168" s="696"/>
      <c r="G168" s="696"/>
    </row>
    <row r="169" spans="1:7">
      <c r="B169" s="311"/>
      <c r="C169" s="704" t="s">
        <v>242</v>
      </c>
      <c r="D169" s="311"/>
      <c r="E169" s="315"/>
      <c r="F169" s="624"/>
      <c r="G169" s="624"/>
    </row>
    <row r="170" spans="1:7">
      <c r="B170" s="311"/>
      <c r="C170" s="625"/>
      <c r="D170" s="311"/>
      <c r="E170" s="315"/>
      <c r="F170" s="624"/>
      <c r="G170" s="624"/>
    </row>
    <row r="171" spans="1:7">
      <c r="B171" s="311"/>
      <c r="C171" s="648" t="s">
        <v>243</v>
      </c>
      <c r="D171" s="311"/>
      <c r="E171" s="315"/>
      <c r="F171" s="624"/>
      <c r="G171" s="624"/>
    </row>
    <row r="172" spans="1:7">
      <c r="B172" s="654"/>
      <c r="C172" s="697"/>
      <c r="D172" s="654"/>
      <c r="E172" s="656"/>
      <c r="F172" s="657"/>
      <c r="G172" s="624"/>
    </row>
    <row r="173" spans="1:7">
      <c r="A173" s="153"/>
      <c r="B173" s="311"/>
      <c r="C173" s="627" t="s">
        <v>1069</v>
      </c>
      <c r="D173" s="311"/>
      <c r="E173" s="315"/>
      <c r="F173" s="624"/>
      <c r="G173" s="624"/>
    </row>
    <row r="174" spans="1:7">
      <c r="B174" s="311"/>
      <c r="C174" s="625"/>
      <c r="D174" s="311"/>
      <c r="E174" s="315"/>
      <c r="F174" s="624"/>
      <c r="G174" s="624"/>
    </row>
    <row r="175" spans="1:7" ht="30" customHeight="1">
      <c r="B175" s="311"/>
      <c r="C175" s="705" t="s">
        <v>244</v>
      </c>
      <c r="D175" s="311"/>
      <c r="E175" s="315"/>
      <c r="F175" s="624"/>
      <c r="G175" s="624"/>
    </row>
    <row r="176" spans="1:7">
      <c r="B176" s="311"/>
      <c r="C176" s="625"/>
      <c r="D176" s="311"/>
      <c r="E176" s="315"/>
      <c r="F176" s="624"/>
      <c r="G176" s="624"/>
    </row>
    <row r="177" spans="1:7" s="153" customFormat="1">
      <c r="A177" s="152"/>
      <c r="B177" s="416" t="s">
        <v>1070</v>
      </c>
      <c r="C177" s="625" t="s">
        <v>226</v>
      </c>
      <c r="D177" s="311" t="s">
        <v>31</v>
      </c>
      <c r="E177" s="315">
        <v>10</v>
      </c>
      <c r="F177" s="624"/>
      <c r="G177" s="624">
        <f>F177*E177</f>
        <v>0</v>
      </c>
    </row>
    <row r="178" spans="1:7">
      <c r="B178" s="416"/>
      <c r="C178" s="625"/>
      <c r="D178" s="311"/>
      <c r="E178" s="315"/>
      <c r="F178" s="624"/>
      <c r="G178" s="624"/>
    </row>
    <row r="179" spans="1:7" ht="29.25" customHeight="1">
      <c r="B179" s="311"/>
      <c r="C179" s="622" t="s">
        <v>245</v>
      </c>
      <c r="D179" s="311"/>
      <c r="E179" s="315"/>
      <c r="F179" s="624"/>
      <c r="G179" s="624"/>
    </row>
    <row r="180" spans="1:7">
      <c r="B180" s="311"/>
      <c r="C180" s="625"/>
      <c r="D180" s="311"/>
      <c r="E180" s="315"/>
      <c r="F180" s="624"/>
      <c r="G180" s="624"/>
    </row>
    <row r="181" spans="1:7">
      <c r="B181" s="416" t="s">
        <v>1071</v>
      </c>
      <c r="C181" s="625" t="s">
        <v>226</v>
      </c>
      <c r="D181" s="311" t="s">
        <v>31</v>
      </c>
      <c r="E181" s="315">
        <v>12</v>
      </c>
      <c r="F181" s="624"/>
      <c r="G181" s="624">
        <f>F181*E181</f>
        <v>0</v>
      </c>
    </row>
    <row r="182" spans="1:7">
      <c r="B182" s="311"/>
      <c r="C182" s="625"/>
      <c r="D182" s="311"/>
      <c r="E182" s="706"/>
      <c r="F182" s="651"/>
      <c r="G182" s="651"/>
    </row>
    <row r="183" spans="1:7">
      <c r="B183" s="311"/>
      <c r="C183" s="188" t="s">
        <v>246</v>
      </c>
      <c r="D183" s="311"/>
      <c r="E183" s="315"/>
      <c r="F183" s="624"/>
      <c r="G183" s="624"/>
    </row>
    <row r="184" spans="1:7">
      <c r="B184" s="311"/>
      <c r="C184" s="625"/>
      <c r="D184" s="311"/>
      <c r="E184" s="315"/>
      <c r="F184" s="624"/>
      <c r="G184" s="624"/>
    </row>
    <row r="185" spans="1:7" ht="54" customHeight="1">
      <c r="B185" s="311"/>
      <c r="C185" s="705" t="s">
        <v>3003</v>
      </c>
      <c r="D185" s="311"/>
      <c r="E185" s="315"/>
      <c r="F185" s="624"/>
      <c r="G185" s="624"/>
    </row>
    <row r="186" spans="1:7">
      <c r="B186" s="311"/>
      <c r="C186" s="625"/>
      <c r="D186" s="311"/>
      <c r="E186" s="315"/>
      <c r="F186" s="624"/>
      <c r="G186" s="624"/>
    </row>
    <row r="187" spans="1:7">
      <c r="B187" s="416" t="s">
        <v>1072</v>
      </c>
      <c r="C187" s="625" t="s">
        <v>226</v>
      </c>
      <c r="D187" s="311" t="s">
        <v>31</v>
      </c>
      <c r="E187" s="186">
        <v>23</v>
      </c>
      <c r="F187" s="624"/>
      <c r="G187" s="624">
        <f>F187*E187</f>
        <v>0</v>
      </c>
    </row>
    <row r="188" spans="1:7">
      <c r="B188" s="416"/>
      <c r="C188" s="625"/>
      <c r="D188" s="311"/>
      <c r="E188" s="315"/>
      <c r="F188" s="624"/>
      <c r="G188" s="624"/>
    </row>
    <row r="189" spans="1:7">
      <c r="B189" s="311"/>
      <c r="C189" s="648" t="s">
        <v>247</v>
      </c>
      <c r="D189" s="311"/>
      <c r="E189" s="315"/>
      <c r="F189" s="624"/>
      <c r="G189" s="624"/>
    </row>
    <row r="190" spans="1:7">
      <c r="B190" s="311"/>
      <c r="C190" s="648"/>
      <c r="D190" s="311"/>
      <c r="E190" s="315"/>
      <c r="F190" s="624"/>
      <c r="G190" s="624"/>
    </row>
    <row r="191" spans="1:7">
      <c r="B191" s="311"/>
      <c r="C191" s="188" t="s">
        <v>248</v>
      </c>
      <c r="D191" s="311"/>
      <c r="E191" s="315"/>
      <c r="F191" s="624"/>
      <c r="G191" s="624"/>
    </row>
    <row r="192" spans="1:7">
      <c r="B192" s="311"/>
      <c r="C192" s="627"/>
      <c r="D192" s="311"/>
      <c r="E192" s="315"/>
      <c r="F192" s="624"/>
      <c r="G192" s="624"/>
    </row>
    <row r="193" spans="1:7">
      <c r="B193" s="311"/>
      <c r="C193" s="653" t="s">
        <v>249</v>
      </c>
      <c r="D193" s="311"/>
      <c r="E193" s="315"/>
      <c r="F193" s="624"/>
      <c r="G193" s="624"/>
    </row>
    <row r="194" spans="1:7">
      <c r="B194" s="311"/>
      <c r="C194" s="625"/>
      <c r="D194" s="311"/>
      <c r="E194" s="315"/>
      <c r="F194" s="624"/>
      <c r="G194" s="624"/>
    </row>
    <row r="195" spans="1:7">
      <c r="B195" s="416" t="s">
        <v>1073</v>
      </c>
      <c r="C195" s="625" t="s">
        <v>3084</v>
      </c>
      <c r="D195" s="311" t="s">
        <v>31</v>
      </c>
      <c r="E195" s="186">
        <v>32</v>
      </c>
      <c r="F195" s="623"/>
      <c r="G195" s="624">
        <f>F195*E195</f>
        <v>0</v>
      </c>
    </row>
    <row r="196" spans="1:7">
      <c r="B196" s="416"/>
      <c r="C196" s="625"/>
      <c r="D196" s="311"/>
      <c r="E196" s="315"/>
      <c r="F196" s="624"/>
      <c r="G196" s="624"/>
    </row>
    <row r="197" spans="1:7">
      <c r="B197" s="311"/>
      <c r="C197" s="648" t="s">
        <v>251</v>
      </c>
      <c r="D197" s="311"/>
      <c r="E197" s="315"/>
      <c r="F197" s="624"/>
      <c r="G197" s="624"/>
    </row>
    <row r="198" spans="1:7">
      <c r="B198" s="311"/>
      <c r="C198" s="648"/>
      <c r="D198" s="311"/>
      <c r="E198" s="315"/>
      <c r="F198" s="624"/>
      <c r="G198" s="624"/>
    </row>
    <row r="199" spans="1:7">
      <c r="B199" s="311"/>
      <c r="C199" s="188" t="s">
        <v>252</v>
      </c>
      <c r="D199" s="311"/>
      <c r="E199" s="315"/>
      <c r="F199" s="624"/>
      <c r="G199" s="624"/>
    </row>
    <row r="200" spans="1:7">
      <c r="B200" s="311"/>
      <c r="C200" s="627"/>
      <c r="D200" s="311"/>
      <c r="E200" s="315"/>
      <c r="F200" s="624"/>
      <c r="G200" s="624"/>
    </row>
    <row r="201" spans="1:7" ht="28.5" customHeight="1">
      <c r="B201" s="311"/>
      <c r="C201" s="690" t="s">
        <v>253</v>
      </c>
      <c r="D201" s="311"/>
      <c r="E201" s="315"/>
      <c r="F201" s="624"/>
      <c r="G201" s="624"/>
    </row>
    <row r="202" spans="1:7">
      <c r="B202" s="311"/>
      <c r="C202" s="625"/>
      <c r="D202" s="311"/>
      <c r="E202" s="315"/>
      <c r="F202" s="624"/>
      <c r="G202" s="624"/>
    </row>
    <row r="203" spans="1:7">
      <c r="B203" s="311" t="s">
        <v>254</v>
      </c>
      <c r="C203" s="625" t="s">
        <v>3084</v>
      </c>
      <c r="D203" s="311" t="s">
        <v>209</v>
      </c>
      <c r="E203" s="315">
        <v>335</v>
      </c>
      <c r="F203" s="624"/>
      <c r="G203" s="624">
        <f>F203*E203</f>
        <v>0</v>
      </c>
    </row>
    <row r="204" spans="1:7">
      <c r="B204" s="174"/>
      <c r="C204" s="276"/>
      <c r="D204" s="174"/>
      <c r="E204" s="186"/>
      <c r="F204" s="194"/>
      <c r="G204" s="194"/>
    </row>
    <row r="205" spans="1:7">
      <c r="B205" s="311"/>
      <c r="C205" s="648" t="s">
        <v>255</v>
      </c>
      <c r="D205" s="311"/>
      <c r="E205" s="315"/>
      <c r="F205" s="624"/>
      <c r="G205" s="624"/>
    </row>
    <row r="206" spans="1:7">
      <c r="A206" s="2"/>
      <c r="B206" s="311"/>
      <c r="C206" s="625"/>
      <c r="D206" s="311"/>
      <c r="E206" s="315"/>
      <c r="F206" s="624"/>
      <c r="G206" s="624"/>
    </row>
    <row r="207" spans="1:7">
      <c r="A207" s="2"/>
      <c r="B207" s="311"/>
      <c r="C207" s="627" t="s">
        <v>256</v>
      </c>
      <c r="D207" s="311"/>
      <c r="E207" s="315"/>
      <c r="F207" s="624"/>
      <c r="G207" s="624"/>
    </row>
    <row r="208" spans="1:7">
      <c r="A208" s="2"/>
      <c r="B208" s="311"/>
      <c r="C208" s="627"/>
      <c r="D208" s="311"/>
      <c r="E208" s="315"/>
      <c r="F208" s="624"/>
      <c r="G208" s="624"/>
    </row>
    <row r="209" spans="1:7">
      <c r="A209" s="2"/>
      <c r="B209" s="416" t="s">
        <v>257</v>
      </c>
      <c r="C209" s="707" t="s">
        <v>258</v>
      </c>
      <c r="D209" s="311" t="s">
        <v>31</v>
      </c>
      <c r="E209" s="315">
        <v>22</v>
      </c>
      <c r="F209" s="624"/>
      <c r="G209" s="624">
        <f>F209*E209</f>
        <v>0</v>
      </c>
    </row>
    <row r="210" spans="1:7" s="2" customFormat="1">
      <c r="A210" s="152"/>
      <c r="B210" s="416" t="s">
        <v>1074</v>
      </c>
      <c r="C210" s="707" t="s">
        <v>260</v>
      </c>
      <c r="D210" s="311" t="s">
        <v>31</v>
      </c>
      <c r="E210" s="315">
        <v>12</v>
      </c>
      <c r="F210" s="624"/>
      <c r="G210" s="624">
        <f>F210*E210</f>
        <v>0</v>
      </c>
    </row>
    <row r="211" spans="1:7" s="2" customFormat="1">
      <c r="A211" s="152"/>
      <c r="B211" s="416" t="s">
        <v>259</v>
      </c>
      <c r="C211" s="707" t="s">
        <v>262</v>
      </c>
      <c r="D211" s="311" t="s">
        <v>31</v>
      </c>
      <c r="E211" s="315">
        <v>11</v>
      </c>
      <c r="F211" s="624"/>
      <c r="G211" s="624">
        <f>F211*E211</f>
        <v>0</v>
      </c>
    </row>
    <row r="212" spans="1:7" s="2" customFormat="1">
      <c r="A212" s="152"/>
      <c r="B212" s="416" t="s">
        <v>261</v>
      </c>
      <c r="C212" s="707" t="s">
        <v>1075</v>
      </c>
      <c r="D212" s="311" t="s">
        <v>31</v>
      </c>
      <c r="E212" s="315">
        <v>1</v>
      </c>
      <c r="F212" s="624"/>
      <c r="G212" s="624">
        <f>F212*E212</f>
        <v>0</v>
      </c>
    </row>
    <row r="213" spans="1:7" s="2" customFormat="1">
      <c r="A213" s="152"/>
      <c r="B213" s="416"/>
      <c r="C213" s="707"/>
      <c r="D213" s="311"/>
      <c r="E213" s="315"/>
      <c r="F213" s="624"/>
      <c r="G213" s="660"/>
    </row>
    <row r="214" spans="1:7">
      <c r="B214" s="282"/>
      <c r="C214" s="283"/>
      <c r="D214" s="284"/>
      <c r="E214" s="285"/>
      <c r="F214" s="664" t="s">
        <v>48</v>
      </c>
      <c r="G214" s="665">
        <f>SUM(G177:G213)</f>
        <v>0</v>
      </c>
    </row>
    <row r="215" spans="1:7">
      <c r="B215" s="708"/>
      <c r="C215" s="709"/>
      <c r="D215" s="316"/>
      <c r="E215" s="317"/>
      <c r="F215" s="696"/>
      <c r="G215" s="696"/>
    </row>
    <row r="216" spans="1:7">
      <c r="B216" s="168"/>
      <c r="C216" s="710" t="s">
        <v>1076</v>
      </c>
      <c r="D216" s="170"/>
      <c r="E216" s="206"/>
      <c r="F216" s="711"/>
      <c r="G216" s="711"/>
    </row>
    <row r="217" spans="1:7">
      <c r="B217" s="168"/>
      <c r="C217" s="173"/>
      <c r="D217" s="170"/>
      <c r="E217" s="206"/>
      <c r="F217" s="711"/>
      <c r="G217" s="711"/>
    </row>
    <row r="218" spans="1:7">
      <c r="B218" s="168"/>
      <c r="C218" s="376" t="s">
        <v>1077</v>
      </c>
      <c r="D218" s="170"/>
      <c r="E218" s="206"/>
      <c r="F218" s="711"/>
      <c r="G218" s="711"/>
    </row>
    <row r="219" spans="1:7">
      <c r="B219" s="168"/>
      <c r="C219" s="173"/>
      <c r="D219" s="170"/>
      <c r="E219" s="206"/>
      <c r="F219" s="711"/>
      <c r="G219" s="711"/>
    </row>
    <row r="220" spans="1:7">
      <c r="A220" s="153"/>
      <c r="B220" s="168"/>
      <c r="C220" s="712" t="s">
        <v>1078</v>
      </c>
      <c r="D220" s="170"/>
      <c r="E220" s="206"/>
      <c r="F220" s="711"/>
      <c r="G220" s="711"/>
    </row>
    <row r="221" spans="1:7">
      <c r="B221" s="168"/>
      <c r="C221" s="173"/>
      <c r="D221" s="170"/>
      <c r="E221" s="206"/>
      <c r="F221" s="711"/>
      <c r="G221" s="711"/>
    </row>
    <row r="222" spans="1:7">
      <c r="A222" s="172"/>
      <c r="B222" s="168" t="s">
        <v>1079</v>
      </c>
      <c r="C222" s="205" t="s">
        <v>226</v>
      </c>
      <c r="D222" s="170" t="s">
        <v>31</v>
      </c>
      <c r="E222" s="203">
        <v>22</v>
      </c>
      <c r="F222" s="713"/>
      <c r="G222" s="711">
        <f>E222*F222</f>
        <v>0</v>
      </c>
    </row>
    <row r="223" spans="1:7">
      <c r="A223" s="172"/>
      <c r="B223" s="416"/>
      <c r="C223" s="707"/>
      <c r="D223" s="311"/>
      <c r="E223" s="315"/>
      <c r="F223" s="623"/>
      <c r="G223" s="624"/>
    </row>
    <row r="224" spans="1:7" s="153" customFormat="1" ht="28.5" customHeight="1">
      <c r="A224" s="172"/>
      <c r="B224" s="311"/>
      <c r="C224" s="714" t="s">
        <v>195</v>
      </c>
      <c r="D224" s="311"/>
      <c r="E224" s="315"/>
      <c r="F224" s="623"/>
      <c r="G224" s="624"/>
    </row>
    <row r="225" spans="1:7">
      <c r="A225" s="172"/>
      <c r="B225" s="311"/>
      <c r="C225" s="625"/>
      <c r="D225" s="311"/>
      <c r="E225" s="315"/>
      <c r="F225" s="623"/>
      <c r="G225" s="624"/>
    </row>
    <row r="226" spans="1:7" s="172" customFormat="1">
      <c r="B226" s="311"/>
      <c r="C226" s="648" t="s">
        <v>265</v>
      </c>
      <c r="D226" s="311"/>
      <c r="E226" s="315"/>
      <c r="F226" s="623"/>
      <c r="G226" s="624"/>
    </row>
    <row r="227" spans="1:7" s="172" customFormat="1">
      <c r="B227" s="311"/>
      <c r="C227" s="625"/>
      <c r="D227" s="311"/>
      <c r="E227" s="315"/>
      <c r="F227" s="623"/>
      <c r="G227" s="624"/>
    </row>
    <row r="228" spans="1:7" s="172" customFormat="1">
      <c r="B228" s="311"/>
      <c r="C228" s="715" t="s">
        <v>1080</v>
      </c>
      <c r="D228" s="311"/>
      <c r="E228" s="315"/>
      <c r="F228" s="623"/>
      <c r="G228" s="624"/>
    </row>
    <row r="229" spans="1:7" s="172" customFormat="1">
      <c r="A229" s="152"/>
      <c r="B229" s="311"/>
      <c r="C229" s="625"/>
      <c r="D229" s="311"/>
      <c r="E229" s="315"/>
      <c r="F229" s="623"/>
      <c r="G229" s="624"/>
    </row>
    <row r="230" spans="1:7" s="172" customFormat="1" ht="28.5" customHeight="1">
      <c r="A230" s="152"/>
      <c r="B230" s="311"/>
      <c r="C230" s="622" t="s">
        <v>266</v>
      </c>
      <c r="D230" s="311"/>
      <c r="E230" s="315"/>
      <c r="F230" s="623"/>
      <c r="G230" s="624"/>
    </row>
    <row r="231" spans="1:7" s="172" customFormat="1">
      <c r="A231" s="152"/>
      <c r="B231" s="311"/>
      <c r="C231" s="625"/>
      <c r="D231" s="311"/>
      <c r="E231" s="315"/>
      <c r="F231" s="623"/>
      <c r="G231" s="624"/>
    </row>
    <row r="232" spans="1:7" s="172" customFormat="1">
      <c r="A232" s="152"/>
      <c r="B232" s="311" t="s">
        <v>267</v>
      </c>
      <c r="C232" s="189" t="s">
        <v>268</v>
      </c>
      <c r="D232" s="311" t="s">
        <v>88</v>
      </c>
      <c r="E232" s="190">
        <v>118</v>
      </c>
      <c r="F232" s="623"/>
      <c r="G232" s="623">
        <f>F232*E232</f>
        <v>0</v>
      </c>
    </row>
    <row r="233" spans="1:7">
      <c r="B233" s="311"/>
      <c r="C233" s="189"/>
      <c r="D233" s="311"/>
      <c r="E233" s="186"/>
      <c r="F233" s="623"/>
      <c r="G233" s="623"/>
    </row>
    <row r="234" spans="1:7">
      <c r="B234" s="311"/>
      <c r="C234" s="175" t="s">
        <v>269</v>
      </c>
      <c r="D234" s="311"/>
      <c r="E234" s="186"/>
      <c r="F234" s="623"/>
      <c r="G234" s="623"/>
    </row>
    <row r="235" spans="1:7">
      <c r="B235" s="311"/>
      <c r="C235" s="625"/>
      <c r="D235" s="311"/>
      <c r="E235" s="186"/>
      <c r="F235" s="623"/>
      <c r="G235" s="623"/>
    </row>
    <row r="236" spans="1:7" ht="27.75" customHeight="1">
      <c r="B236" s="311"/>
      <c r="C236" s="622" t="s">
        <v>270</v>
      </c>
      <c r="D236" s="311"/>
      <c r="E236" s="186"/>
      <c r="F236" s="623"/>
      <c r="G236" s="623"/>
    </row>
    <row r="237" spans="1:7">
      <c r="B237" s="311"/>
      <c r="C237" s="625"/>
      <c r="D237" s="311"/>
      <c r="E237" s="186"/>
      <c r="F237" s="623"/>
      <c r="G237" s="623"/>
    </row>
    <row r="238" spans="1:7">
      <c r="B238" s="416" t="s">
        <v>271</v>
      </c>
      <c r="C238" s="625" t="s">
        <v>1004</v>
      </c>
      <c r="D238" s="311" t="s">
        <v>209</v>
      </c>
      <c r="E238" s="186">
        <f>15000-(E242+E246)</f>
        <v>14870</v>
      </c>
      <c r="F238" s="623"/>
      <c r="G238" s="623">
        <f>F238*E238</f>
        <v>0</v>
      </c>
    </row>
    <row r="239" spans="1:7">
      <c r="B239" s="311"/>
      <c r="C239" s="625"/>
      <c r="D239" s="311"/>
      <c r="E239" s="274"/>
      <c r="F239" s="716"/>
      <c r="G239" s="716"/>
    </row>
    <row r="240" spans="1:7" ht="29.25" customHeight="1">
      <c r="B240" s="311"/>
      <c r="C240" s="622" t="s">
        <v>272</v>
      </c>
      <c r="D240" s="311"/>
      <c r="E240" s="186"/>
      <c r="F240" s="623"/>
      <c r="G240" s="623"/>
    </row>
    <row r="241" spans="2:7" ht="9.75" customHeight="1">
      <c r="B241" s="311"/>
      <c r="C241" s="625"/>
      <c r="D241" s="311"/>
      <c r="E241" s="186"/>
      <c r="F241" s="623"/>
      <c r="G241" s="623"/>
    </row>
    <row r="242" spans="2:7">
      <c r="B242" s="311" t="s">
        <v>273</v>
      </c>
      <c r="C242" s="625" t="s">
        <v>1004</v>
      </c>
      <c r="D242" s="311" t="s">
        <v>209</v>
      </c>
      <c r="E242" s="186">
        <v>66</v>
      </c>
      <c r="F242" s="623"/>
      <c r="G242" s="623">
        <f>F242*E242</f>
        <v>0</v>
      </c>
    </row>
    <row r="243" spans="2:7">
      <c r="B243" s="311"/>
      <c r="C243" s="625"/>
      <c r="D243" s="311"/>
      <c r="E243" s="186"/>
      <c r="F243" s="623"/>
      <c r="G243" s="623"/>
    </row>
    <row r="244" spans="2:7">
      <c r="B244" s="311"/>
      <c r="C244" s="622" t="s">
        <v>1002</v>
      </c>
      <c r="D244" s="311"/>
      <c r="E244" s="186"/>
      <c r="F244" s="623"/>
      <c r="G244" s="624"/>
    </row>
    <row r="245" spans="2:7">
      <c r="B245" s="311"/>
      <c r="C245" s="625"/>
      <c r="D245" s="311"/>
      <c r="E245" s="186"/>
      <c r="F245" s="623"/>
      <c r="G245" s="624"/>
    </row>
    <row r="246" spans="2:7">
      <c r="B246" s="311" t="s">
        <v>1003</v>
      </c>
      <c r="C246" s="625" t="s">
        <v>1004</v>
      </c>
      <c r="D246" s="311" t="s">
        <v>209</v>
      </c>
      <c r="E246" s="186">
        <f>E195*2</f>
        <v>64</v>
      </c>
      <c r="F246" s="623"/>
      <c r="G246" s="624">
        <f>F246*E246</f>
        <v>0</v>
      </c>
    </row>
    <row r="247" spans="2:7">
      <c r="B247" s="311"/>
      <c r="C247" s="625"/>
      <c r="D247" s="311"/>
      <c r="E247" s="315"/>
      <c r="F247" s="623"/>
      <c r="G247" s="624"/>
    </row>
    <row r="248" spans="2:7">
      <c r="B248" s="311"/>
      <c r="C248" s="648" t="s">
        <v>274</v>
      </c>
      <c r="D248" s="311"/>
      <c r="E248" s="315"/>
      <c r="F248" s="623"/>
      <c r="G248" s="624"/>
    </row>
    <row r="249" spans="2:7">
      <c r="B249" s="311"/>
      <c r="C249" s="625"/>
      <c r="D249" s="311"/>
      <c r="E249" s="315"/>
      <c r="F249" s="623"/>
      <c r="G249" s="624"/>
    </row>
    <row r="250" spans="2:7">
      <c r="B250" s="311"/>
      <c r="C250" s="627" t="s">
        <v>275</v>
      </c>
      <c r="D250" s="311"/>
      <c r="E250" s="315"/>
      <c r="F250" s="623"/>
      <c r="G250" s="624"/>
    </row>
    <row r="251" spans="2:7">
      <c r="B251" s="311"/>
      <c r="C251" s="625"/>
      <c r="D251" s="311"/>
      <c r="E251" s="315"/>
      <c r="F251" s="623"/>
      <c r="G251" s="624"/>
    </row>
    <row r="252" spans="2:7" ht="30" customHeight="1">
      <c r="B252" s="311"/>
      <c r="C252" s="622" t="s">
        <v>1081</v>
      </c>
      <c r="D252" s="311"/>
      <c r="E252" s="315"/>
      <c r="F252" s="623"/>
      <c r="G252" s="624"/>
    </row>
    <row r="253" spans="2:7">
      <c r="B253" s="311"/>
      <c r="C253" s="625"/>
      <c r="D253" s="311"/>
      <c r="E253" s="315"/>
      <c r="F253" s="623"/>
      <c r="G253" s="624"/>
    </row>
    <row r="254" spans="2:7">
      <c r="B254" s="311" t="s">
        <v>276</v>
      </c>
      <c r="C254" s="625" t="s">
        <v>1082</v>
      </c>
      <c r="D254" s="311" t="s">
        <v>31</v>
      </c>
      <c r="E254" s="186">
        <v>22</v>
      </c>
      <c r="F254" s="661"/>
      <c r="G254" s="624">
        <f>F254*E254</f>
        <v>0</v>
      </c>
    </row>
    <row r="255" spans="2:7">
      <c r="B255" s="311"/>
      <c r="C255" s="625"/>
      <c r="D255" s="311"/>
      <c r="E255" s="315"/>
      <c r="F255" s="623"/>
      <c r="G255" s="624"/>
    </row>
    <row r="256" spans="2:7">
      <c r="B256" s="717"/>
      <c r="C256" s="718"/>
      <c r="D256" s="311"/>
      <c r="E256" s="312"/>
      <c r="F256" s="719"/>
      <c r="G256" s="720"/>
    </row>
    <row r="257" spans="1:13">
      <c r="B257" s="717"/>
      <c r="C257" s="718"/>
      <c r="D257" s="311"/>
      <c r="E257" s="312"/>
      <c r="F257" s="719"/>
      <c r="G257" s="720"/>
    </row>
    <row r="258" spans="1:13">
      <c r="B258" s="717"/>
      <c r="C258" s="718"/>
      <c r="D258" s="311"/>
      <c r="E258" s="312"/>
      <c r="F258" s="719"/>
      <c r="G258" s="720"/>
    </row>
    <row r="259" spans="1:13">
      <c r="B259" s="717"/>
      <c r="C259" s="718"/>
      <c r="D259" s="311"/>
      <c r="E259" s="312"/>
      <c r="F259" s="719"/>
      <c r="G259" s="720"/>
    </row>
    <row r="260" spans="1:13">
      <c r="B260" s="717"/>
      <c r="C260" s="718"/>
      <c r="D260" s="311"/>
      <c r="E260" s="312"/>
      <c r="F260" s="719"/>
      <c r="G260" s="720"/>
    </row>
    <row r="261" spans="1:13">
      <c r="B261" s="717"/>
      <c r="C261" s="718"/>
      <c r="D261" s="311"/>
      <c r="E261" s="312"/>
      <c r="F261" s="719"/>
      <c r="G261" s="720"/>
    </row>
    <row r="262" spans="1:13">
      <c r="B262" s="717"/>
      <c r="C262" s="321"/>
      <c r="D262" s="311"/>
      <c r="E262" s="706"/>
      <c r="F262" s="719"/>
      <c r="G262" s="721"/>
    </row>
    <row r="263" spans="1:13">
      <c r="B263" s="282"/>
      <c r="C263" s="283"/>
      <c r="D263" s="284"/>
      <c r="E263" s="285"/>
      <c r="F263" s="664" t="s">
        <v>48</v>
      </c>
      <c r="G263" s="665">
        <f>SUM(G222:G261)</f>
        <v>0</v>
      </c>
    </row>
    <row r="264" spans="1:13">
      <c r="B264" s="722"/>
      <c r="C264" s="723"/>
      <c r="D264" s="316"/>
      <c r="E264" s="317"/>
      <c r="F264" s="696"/>
      <c r="G264" s="696"/>
    </row>
    <row r="265" spans="1:13">
      <c r="B265" s="311"/>
      <c r="C265" s="682" t="s">
        <v>1083</v>
      </c>
      <c r="D265" s="311"/>
      <c r="E265" s="312"/>
      <c r="F265" s="724"/>
      <c r="G265" s="724"/>
    </row>
    <row r="266" spans="1:13">
      <c r="B266" s="311"/>
      <c r="C266" s="314"/>
      <c r="D266" s="311"/>
      <c r="E266" s="312"/>
      <c r="F266" s="724"/>
      <c r="G266" s="724"/>
    </row>
    <row r="267" spans="1:13">
      <c r="B267" s="311"/>
      <c r="C267" s="725" t="s">
        <v>1084</v>
      </c>
      <c r="D267" s="311"/>
      <c r="E267" s="312"/>
      <c r="F267" s="724"/>
      <c r="G267" s="724"/>
    </row>
    <row r="268" spans="1:13">
      <c r="B268" s="311"/>
      <c r="C268" s="314"/>
      <c r="D268" s="311"/>
      <c r="E268" s="315"/>
      <c r="F268" s="724"/>
      <c r="G268" s="724"/>
    </row>
    <row r="269" spans="1:13" ht="63.75" customHeight="1">
      <c r="A269" s="153"/>
      <c r="B269" s="311"/>
      <c r="C269" s="679" t="s">
        <v>1085</v>
      </c>
      <c r="D269" s="311"/>
      <c r="E269" s="311"/>
      <c r="F269" s="724"/>
      <c r="G269" s="724"/>
    </row>
    <row r="270" spans="1:13" ht="15">
      <c r="B270" s="311"/>
      <c r="C270" s="314"/>
      <c r="D270" s="311"/>
      <c r="E270" s="315"/>
      <c r="F270" s="724"/>
      <c r="G270" s="724"/>
      <c r="I270" s="2404"/>
      <c r="J270"/>
      <c r="K270"/>
      <c r="L270"/>
      <c r="M270"/>
    </row>
    <row r="271" spans="1:13">
      <c r="A271" s="324"/>
      <c r="B271" s="311" t="s">
        <v>1086</v>
      </c>
      <c r="C271" s="321" t="s">
        <v>1087</v>
      </c>
      <c r="D271" s="311" t="s">
        <v>31</v>
      </c>
      <c r="E271" s="176">
        <v>60</v>
      </c>
      <c r="F271" s="741"/>
      <c r="G271" s="418">
        <f>E271*F271</f>
        <v>0</v>
      </c>
      <c r="I271" s="2405"/>
      <c r="J271" s="2406"/>
      <c r="K271" s="2406"/>
      <c r="L271" s="2406"/>
      <c r="M271" s="2405"/>
    </row>
    <row r="272" spans="1:13" ht="13.15" customHeight="1">
      <c r="A272" s="324"/>
      <c r="B272" s="311" t="s">
        <v>1088</v>
      </c>
      <c r="C272" s="321" t="s">
        <v>1089</v>
      </c>
      <c r="D272" s="311" t="s">
        <v>31</v>
      </c>
      <c r="E272" s="176">
        <v>150</v>
      </c>
      <c r="F272" s="544"/>
      <c r="G272" s="418">
        <f>E272*F272</f>
        <v>0</v>
      </c>
      <c r="I272" s="2407"/>
      <c r="J272" s="2408"/>
      <c r="K272" s="2408"/>
      <c r="L272" s="2408"/>
      <c r="M272" s="2409"/>
    </row>
    <row r="273" spans="1:13" s="153" customFormat="1">
      <c r="A273" s="152"/>
      <c r="B273" s="311" t="s">
        <v>1090</v>
      </c>
      <c r="C273" s="321" t="s">
        <v>1091</v>
      </c>
      <c r="D273" s="311" t="s">
        <v>31</v>
      </c>
      <c r="E273" s="176">
        <v>100</v>
      </c>
      <c r="F273" s="544"/>
      <c r="G273" s="418">
        <f>E273*F273</f>
        <v>0</v>
      </c>
      <c r="I273" s="2407"/>
      <c r="J273" s="2408"/>
      <c r="K273" s="2408"/>
      <c r="L273" s="2408"/>
      <c r="M273" s="2409"/>
    </row>
    <row r="274" spans="1:13">
      <c r="B274" s="311"/>
      <c r="C274" s="314"/>
      <c r="D274" s="311"/>
      <c r="E274" s="312"/>
      <c r="F274" s="741"/>
      <c r="G274" s="724"/>
      <c r="I274" s="2407"/>
      <c r="J274" s="2408"/>
      <c r="K274" s="2408"/>
      <c r="L274" s="2408"/>
      <c r="M274" s="2409"/>
    </row>
    <row r="275" spans="1:13" s="324" customFormat="1" ht="15" customHeight="1">
      <c r="A275" s="152"/>
      <c r="B275" s="726"/>
      <c r="C275" s="725" t="s">
        <v>1092</v>
      </c>
      <c r="D275" s="726"/>
      <c r="E275" s="727"/>
      <c r="F275" s="742"/>
      <c r="G275" s="728"/>
      <c r="I275" s="2407"/>
      <c r="J275" s="2408"/>
      <c r="K275" s="2408"/>
      <c r="L275" s="2408"/>
      <c r="M275" s="2409"/>
    </row>
    <row r="276" spans="1:13" s="324" customFormat="1" ht="13.15" customHeight="1">
      <c r="A276" s="152"/>
      <c r="B276" s="726"/>
      <c r="C276" s="718"/>
      <c r="D276" s="676"/>
      <c r="E276" s="677"/>
      <c r="F276" s="742"/>
      <c r="G276" s="728"/>
      <c r="I276" s="2410"/>
      <c r="J276" s="2409"/>
      <c r="K276" s="2409"/>
      <c r="L276" s="2409"/>
      <c r="M276" s="2409"/>
    </row>
    <row r="277" spans="1:13" ht="81" customHeight="1">
      <c r="B277" s="311"/>
      <c r="C277" s="729" t="s">
        <v>1093</v>
      </c>
      <c r="D277" s="311"/>
      <c r="E277" s="312"/>
      <c r="F277" s="741"/>
      <c r="G277" s="724"/>
    </row>
    <row r="278" spans="1:13" ht="13.15" customHeight="1">
      <c r="B278" s="319"/>
      <c r="C278" s="320"/>
      <c r="D278" s="311"/>
      <c r="E278" s="312"/>
      <c r="F278" s="741"/>
      <c r="G278" s="724"/>
      <c r="L278" s="2394"/>
    </row>
    <row r="279" spans="1:13">
      <c r="B279" s="311" t="s">
        <v>1094</v>
      </c>
      <c r="C279" s="321" t="s">
        <v>3085</v>
      </c>
      <c r="D279" s="311" t="s">
        <v>31</v>
      </c>
      <c r="E279" s="176">
        <v>30</v>
      </c>
      <c r="F279" s="741"/>
      <c r="G279" s="730">
        <f>F279*E279</f>
        <v>0</v>
      </c>
      <c r="J279" s="2394"/>
    </row>
    <row r="280" spans="1:13" ht="13.15" customHeight="1">
      <c r="B280" s="319"/>
      <c r="C280" s="320"/>
      <c r="D280" s="311"/>
      <c r="E280" s="315"/>
      <c r="F280" s="624"/>
      <c r="G280" s="624"/>
    </row>
    <row r="281" spans="1:13" ht="15" customHeight="1">
      <c r="A281" s="324"/>
      <c r="B281" s="319"/>
      <c r="C281" s="320"/>
      <c r="D281" s="311"/>
      <c r="E281" s="315"/>
      <c r="F281" s="624"/>
      <c r="G281" s="624"/>
      <c r="M281" s="2394"/>
    </row>
    <row r="282" spans="1:13" ht="15" customHeight="1">
      <c r="A282" s="324"/>
      <c r="B282" s="2402"/>
      <c r="C282" s="2403"/>
      <c r="D282" s="1939"/>
      <c r="E282" s="2396"/>
      <c r="F282" s="2397"/>
      <c r="G282" s="2397"/>
    </row>
    <row r="283" spans="1:13">
      <c r="B283" s="319"/>
      <c r="C283" s="320"/>
      <c r="D283" s="311"/>
      <c r="E283" s="315"/>
      <c r="F283" s="624"/>
      <c r="G283" s="624"/>
    </row>
    <row r="284" spans="1:13">
      <c r="B284" s="319"/>
      <c r="C284" s="320"/>
      <c r="D284" s="311"/>
      <c r="E284" s="315"/>
      <c r="F284" s="624"/>
      <c r="G284" s="624"/>
    </row>
    <row r="285" spans="1:13">
      <c r="B285" s="319"/>
      <c r="C285" s="320"/>
      <c r="D285" s="311"/>
      <c r="E285" s="315"/>
      <c r="F285" s="624"/>
      <c r="G285" s="624"/>
    </row>
    <row r="286" spans="1:13">
      <c r="B286" s="319"/>
      <c r="C286" s="320"/>
      <c r="D286" s="311"/>
      <c r="E286" s="315"/>
      <c r="F286" s="624"/>
      <c r="G286" s="624"/>
    </row>
    <row r="287" spans="1:13">
      <c r="B287" s="693"/>
      <c r="C287" s="731"/>
      <c r="D287" s="693"/>
      <c r="E287" s="702"/>
      <c r="F287" s="732"/>
      <c r="G287" s="733"/>
    </row>
    <row r="288" spans="1:13">
      <c r="B288" s="282"/>
      <c r="C288" s="283"/>
      <c r="D288" s="284"/>
      <c r="E288" s="285"/>
      <c r="F288" s="664" t="s">
        <v>48</v>
      </c>
      <c r="G288" s="665">
        <f>SUM(G271:G282)</f>
        <v>0</v>
      </c>
    </row>
    <row r="289" spans="1:7">
      <c r="B289" s="722"/>
      <c r="C289" s="723"/>
      <c r="D289" s="316"/>
      <c r="E289" s="317"/>
      <c r="F289" s="696"/>
      <c r="G289" s="696"/>
    </row>
    <row r="290" spans="1:7">
      <c r="B290" s="319"/>
      <c r="C290" s="320" t="s">
        <v>70</v>
      </c>
      <c r="D290" s="311"/>
      <c r="E290" s="315"/>
      <c r="F290" s="624"/>
      <c r="G290" s="624"/>
    </row>
    <row r="291" spans="1:7">
      <c r="B291" s="319"/>
      <c r="C291" s="320"/>
      <c r="D291" s="311"/>
      <c r="E291" s="315"/>
      <c r="F291" s="624"/>
      <c r="G291" s="624"/>
    </row>
    <row r="292" spans="1:7">
      <c r="B292" s="319"/>
      <c r="C292" s="323" t="s">
        <v>1722</v>
      </c>
      <c r="D292" s="311"/>
      <c r="E292" s="315"/>
      <c r="F292" s="624"/>
      <c r="G292" s="624">
        <f>G66</f>
        <v>0</v>
      </c>
    </row>
    <row r="293" spans="1:7">
      <c r="B293" s="319"/>
      <c r="C293" s="323" t="s">
        <v>1723</v>
      </c>
      <c r="D293" s="311"/>
      <c r="E293" s="315"/>
      <c r="F293" s="624"/>
      <c r="G293" s="624">
        <f>G124</f>
        <v>0</v>
      </c>
    </row>
    <row r="294" spans="1:7">
      <c r="B294" s="319"/>
      <c r="C294" s="323" t="s">
        <v>1724</v>
      </c>
      <c r="D294" s="311"/>
      <c r="E294" s="315"/>
      <c r="F294" s="624"/>
      <c r="G294" s="624">
        <f>G167</f>
        <v>0</v>
      </c>
    </row>
    <row r="295" spans="1:7">
      <c r="A295" s="153"/>
      <c r="B295" s="319"/>
      <c r="C295" s="323" t="s">
        <v>1725</v>
      </c>
      <c r="D295" s="311"/>
      <c r="E295" s="315"/>
      <c r="F295" s="624"/>
      <c r="G295" s="624">
        <f>G214</f>
        <v>0</v>
      </c>
    </row>
    <row r="296" spans="1:7">
      <c r="B296" s="319"/>
      <c r="C296" s="323" t="s">
        <v>1726</v>
      </c>
      <c r="D296" s="311"/>
      <c r="E296" s="315"/>
      <c r="F296" s="624"/>
      <c r="G296" s="624">
        <f>G263</f>
        <v>0</v>
      </c>
    </row>
    <row r="297" spans="1:7">
      <c r="B297" s="319"/>
      <c r="C297" s="323" t="s">
        <v>1727</v>
      </c>
      <c r="D297" s="311"/>
      <c r="E297" s="315"/>
      <c r="F297" s="624"/>
      <c r="G297" s="624">
        <f>G288</f>
        <v>0</v>
      </c>
    </row>
    <row r="298" spans="1:7" ht="13.15" customHeight="1">
      <c r="B298" s="319"/>
      <c r="C298" s="320"/>
      <c r="D298" s="311"/>
      <c r="E298" s="315"/>
      <c r="F298" s="624"/>
      <c r="G298" s="624"/>
    </row>
    <row r="299" spans="1:7" s="153" customFormat="1">
      <c r="A299" s="152"/>
      <c r="B299" s="319"/>
      <c r="C299" s="320"/>
      <c r="D299" s="311"/>
      <c r="E299" s="315"/>
      <c r="F299" s="624"/>
      <c r="G299" s="624"/>
    </row>
    <row r="300" spans="1:7">
      <c r="B300" s="319"/>
      <c r="C300" s="320"/>
      <c r="D300" s="311"/>
      <c r="E300" s="315"/>
      <c r="F300" s="624"/>
      <c r="G300" s="624"/>
    </row>
    <row r="301" spans="1:7">
      <c r="B301" s="319"/>
      <c r="C301" s="320"/>
      <c r="D301" s="311"/>
      <c r="E301" s="315"/>
      <c r="F301" s="624"/>
      <c r="G301" s="624"/>
    </row>
    <row r="302" spans="1:7">
      <c r="B302" s="319"/>
      <c r="C302" s="320"/>
      <c r="D302" s="311"/>
      <c r="E302" s="315"/>
      <c r="F302" s="624"/>
      <c r="G302" s="624"/>
    </row>
    <row r="303" spans="1:7">
      <c r="B303" s="319"/>
      <c r="C303" s="320"/>
      <c r="D303" s="311"/>
      <c r="E303" s="315"/>
      <c r="F303" s="624"/>
      <c r="G303" s="624"/>
    </row>
    <row r="304" spans="1:7">
      <c r="B304" s="319"/>
      <c r="C304" s="320"/>
      <c r="D304" s="311"/>
      <c r="E304" s="315"/>
      <c r="F304" s="624"/>
      <c r="G304" s="624"/>
    </row>
    <row r="305" spans="2:7">
      <c r="B305" s="319"/>
      <c r="C305" s="320"/>
      <c r="D305" s="311"/>
      <c r="E305" s="315"/>
      <c r="F305" s="624"/>
      <c r="G305" s="624"/>
    </row>
    <row r="306" spans="2:7">
      <c r="B306" s="319"/>
      <c r="C306" s="320"/>
      <c r="D306" s="311"/>
      <c r="E306" s="315"/>
      <c r="F306" s="624"/>
      <c r="G306" s="624"/>
    </row>
    <row r="307" spans="2:7">
      <c r="B307" s="319"/>
      <c r="C307" s="320"/>
      <c r="D307" s="311"/>
      <c r="E307" s="315"/>
      <c r="F307" s="624"/>
      <c r="G307" s="624"/>
    </row>
    <row r="308" spans="2:7">
      <c r="B308" s="319"/>
      <c r="C308" s="320"/>
      <c r="D308" s="311"/>
      <c r="E308" s="315"/>
      <c r="F308" s="624"/>
      <c r="G308" s="624"/>
    </row>
    <row r="309" spans="2:7">
      <c r="B309" s="319"/>
      <c r="C309" s="320"/>
      <c r="D309" s="311"/>
      <c r="E309" s="315"/>
      <c r="F309" s="624"/>
      <c r="G309" s="624"/>
    </row>
    <row r="310" spans="2:7">
      <c r="B310" s="319"/>
      <c r="C310" s="320"/>
      <c r="D310" s="311"/>
      <c r="E310" s="315"/>
      <c r="F310" s="624"/>
      <c r="G310" s="624"/>
    </row>
    <row r="311" spans="2:7">
      <c r="B311" s="319"/>
      <c r="C311" s="320"/>
      <c r="D311" s="311"/>
      <c r="E311" s="315"/>
      <c r="F311" s="624"/>
      <c r="G311" s="624"/>
    </row>
    <row r="312" spans="2:7">
      <c r="B312" s="319"/>
      <c r="C312" s="320"/>
      <c r="D312" s="311"/>
      <c r="E312" s="315"/>
      <c r="F312" s="624"/>
      <c r="G312" s="624"/>
    </row>
    <row r="313" spans="2:7">
      <c r="B313" s="319"/>
      <c r="C313" s="320"/>
      <c r="D313" s="311"/>
      <c r="E313" s="315"/>
      <c r="F313" s="624"/>
      <c r="G313" s="624"/>
    </row>
    <row r="314" spans="2:7">
      <c r="B314" s="319"/>
      <c r="C314" s="320"/>
      <c r="D314" s="311"/>
      <c r="E314" s="315"/>
      <c r="F314" s="624"/>
      <c r="G314" s="624"/>
    </row>
    <row r="315" spans="2:7">
      <c r="B315" s="319"/>
      <c r="C315" s="320"/>
      <c r="D315" s="311"/>
      <c r="E315" s="315"/>
      <c r="F315" s="624"/>
      <c r="G315" s="624"/>
    </row>
    <row r="316" spans="2:7">
      <c r="B316" s="319"/>
      <c r="C316" s="320"/>
      <c r="D316" s="311"/>
      <c r="E316" s="315"/>
      <c r="F316" s="624"/>
      <c r="G316" s="624"/>
    </row>
    <row r="317" spans="2:7">
      <c r="B317" s="319"/>
      <c r="C317" s="320"/>
      <c r="D317" s="311"/>
      <c r="E317" s="315"/>
      <c r="F317" s="624"/>
      <c r="G317" s="624"/>
    </row>
    <row r="318" spans="2:7">
      <c r="B318" s="319"/>
      <c r="C318" s="320"/>
      <c r="D318" s="311"/>
      <c r="E318" s="315"/>
      <c r="F318" s="624"/>
      <c r="G318" s="624"/>
    </row>
    <row r="319" spans="2:7">
      <c r="B319" s="319"/>
      <c r="C319" s="320"/>
      <c r="D319" s="311"/>
      <c r="E319" s="315"/>
      <c r="F319" s="624"/>
      <c r="G319" s="624"/>
    </row>
    <row r="320" spans="2:7">
      <c r="B320" s="319"/>
      <c r="C320" s="320"/>
      <c r="D320" s="311"/>
      <c r="E320" s="315"/>
      <c r="F320" s="624"/>
      <c r="G320" s="624"/>
    </row>
    <row r="321" spans="2:7">
      <c r="B321" s="319"/>
      <c r="C321" s="320"/>
      <c r="D321" s="311"/>
      <c r="E321" s="315"/>
      <c r="F321" s="624"/>
      <c r="G321" s="624"/>
    </row>
    <row r="322" spans="2:7">
      <c r="B322" s="319"/>
      <c r="C322" s="320"/>
      <c r="D322" s="311"/>
      <c r="E322" s="315"/>
      <c r="F322" s="624"/>
      <c r="G322" s="624"/>
    </row>
    <row r="323" spans="2:7">
      <c r="B323" s="319"/>
      <c r="C323" s="320"/>
      <c r="D323" s="311"/>
      <c r="E323" s="315"/>
      <c r="F323" s="624"/>
      <c r="G323" s="624"/>
    </row>
    <row r="324" spans="2:7">
      <c r="B324" s="319"/>
      <c r="C324" s="320"/>
      <c r="D324" s="311"/>
      <c r="E324" s="315"/>
      <c r="F324" s="624"/>
      <c r="G324" s="624"/>
    </row>
    <row r="325" spans="2:7">
      <c r="B325" s="319"/>
      <c r="C325" s="320"/>
      <c r="D325" s="311"/>
      <c r="E325" s="315"/>
      <c r="F325" s="624"/>
      <c r="G325" s="624"/>
    </row>
    <row r="326" spans="2:7">
      <c r="B326" s="319"/>
      <c r="C326" s="320"/>
      <c r="D326" s="311"/>
      <c r="E326" s="315"/>
      <c r="F326" s="624"/>
      <c r="G326" s="624"/>
    </row>
    <row r="327" spans="2:7">
      <c r="B327" s="319"/>
      <c r="C327" s="320"/>
      <c r="D327" s="311"/>
      <c r="E327" s="315"/>
      <c r="F327" s="624"/>
      <c r="G327" s="624"/>
    </row>
    <row r="328" spans="2:7">
      <c r="B328" s="319"/>
      <c r="C328" s="320"/>
      <c r="D328" s="311"/>
      <c r="E328" s="315"/>
      <c r="F328" s="624"/>
      <c r="G328" s="624"/>
    </row>
    <row r="329" spans="2:7">
      <c r="B329" s="319"/>
      <c r="C329" s="320"/>
      <c r="D329" s="311"/>
      <c r="E329" s="315"/>
      <c r="F329" s="624"/>
      <c r="G329" s="624"/>
    </row>
    <row r="330" spans="2:7">
      <c r="B330" s="319"/>
      <c r="C330" s="320"/>
      <c r="D330" s="311"/>
      <c r="E330" s="315"/>
      <c r="F330" s="624"/>
      <c r="G330" s="624"/>
    </row>
    <row r="331" spans="2:7">
      <c r="B331" s="319"/>
      <c r="C331" s="320"/>
      <c r="D331" s="311"/>
      <c r="E331" s="315"/>
      <c r="F331" s="624"/>
      <c r="G331" s="624"/>
    </row>
    <row r="332" spans="2:7">
      <c r="B332" s="319"/>
      <c r="C332" s="320"/>
      <c r="D332" s="311"/>
      <c r="E332" s="315"/>
      <c r="F332" s="624"/>
      <c r="G332" s="624"/>
    </row>
    <row r="333" spans="2:7">
      <c r="B333" s="319"/>
      <c r="C333" s="320"/>
      <c r="D333" s="311"/>
      <c r="E333" s="315"/>
      <c r="F333" s="624"/>
      <c r="G333" s="624"/>
    </row>
    <row r="334" spans="2:7">
      <c r="B334" s="319"/>
      <c r="C334" s="320"/>
      <c r="D334" s="311"/>
      <c r="E334" s="315"/>
      <c r="F334" s="624"/>
      <c r="G334" s="624"/>
    </row>
    <row r="335" spans="2:7">
      <c r="B335" s="319"/>
      <c r="C335" s="320"/>
      <c r="D335" s="311"/>
      <c r="E335" s="315"/>
      <c r="F335" s="624"/>
      <c r="G335" s="624"/>
    </row>
    <row r="336" spans="2:7">
      <c r="B336" s="319"/>
      <c r="C336" s="320"/>
      <c r="D336" s="311"/>
      <c r="E336" s="315"/>
      <c r="F336" s="624"/>
      <c r="G336" s="624"/>
    </row>
    <row r="337" spans="2:7">
      <c r="B337" s="319"/>
      <c r="C337" s="320"/>
      <c r="D337" s="311"/>
      <c r="E337" s="315"/>
      <c r="F337" s="624"/>
      <c r="G337" s="624"/>
    </row>
    <row r="338" spans="2:7">
      <c r="B338" s="319"/>
      <c r="C338" s="320"/>
      <c r="D338" s="311"/>
      <c r="E338" s="315"/>
      <c r="F338" s="624"/>
      <c r="G338" s="624"/>
    </row>
    <row r="339" spans="2:7">
      <c r="B339" s="319"/>
      <c r="C339" s="320"/>
      <c r="D339" s="311"/>
      <c r="E339" s="315"/>
      <c r="F339" s="624"/>
      <c r="G339" s="624"/>
    </row>
    <row r="340" spans="2:7">
      <c r="B340" s="319"/>
      <c r="C340" s="320"/>
      <c r="D340" s="311"/>
      <c r="E340" s="315"/>
      <c r="F340" s="624"/>
      <c r="G340" s="624"/>
    </row>
    <row r="341" spans="2:7">
      <c r="B341" s="319"/>
      <c r="C341" s="320"/>
      <c r="D341" s="311"/>
      <c r="E341" s="315"/>
      <c r="F341" s="624"/>
      <c r="G341" s="624"/>
    </row>
    <row r="342" spans="2:7">
      <c r="B342" s="319"/>
      <c r="C342" s="320"/>
      <c r="D342" s="311"/>
      <c r="E342" s="315"/>
      <c r="F342" s="624"/>
      <c r="G342" s="624"/>
    </row>
    <row r="343" spans="2:7">
      <c r="B343" s="319"/>
      <c r="C343" s="320"/>
      <c r="D343" s="311"/>
      <c r="E343" s="315"/>
      <c r="F343" s="624"/>
      <c r="G343" s="624"/>
    </row>
    <row r="344" spans="2:7">
      <c r="B344" s="319"/>
      <c r="C344" s="320"/>
      <c r="D344" s="311"/>
      <c r="E344" s="315"/>
      <c r="F344" s="624"/>
      <c r="G344" s="624"/>
    </row>
    <row r="345" spans="2:7">
      <c r="B345" s="319"/>
      <c r="C345" s="320"/>
      <c r="D345" s="311"/>
      <c r="E345" s="315"/>
      <c r="F345" s="624"/>
      <c r="G345" s="624"/>
    </row>
    <row r="346" spans="2:7">
      <c r="B346" s="319"/>
      <c r="C346" s="320"/>
      <c r="D346" s="311"/>
      <c r="E346" s="315"/>
      <c r="F346" s="624"/>
      <c r="G346" s="624"/>
    </row>
    <row r="347" spans="2:7">
      <c r="B347" s="319"/>
      <c r="C347" s="320"/>
      <c r="D347" s="311"/>
      <c r="E347" s="311"/>
      <c r="F347" s="624"/>
      <c r="G347" s="624"/>
    </row>
    <row r="348" spans="2:7">
      <c r="B348" s="734"/>
      <c r="C348" s="735"/>
      <c r="D348" s="693"/>
      <c r="E348" s="693"/>
      <c r="F348" s="694"/>
      <c r="G348" s="694"/>
    </row>
    <row r="349" spans="2:7">
      <c r="B349" s="282"/>
      <c r="C349" s="283"/>
      <c r="D349" s="284"/>
      <c r="E349" s="284"/>
      <c r="F349" s="736" t="s">
        <v>71</v>
      </c>
      <c r="G349" s="665">
        <f>SUM(G292:G297)</f>
        <v>0</v>
      </c>
    </row>
    <row r="350" spans="2:7">
      <c r="C350" s="419"/>
      <c r="D350" s="318"/>
      <c r="E350" s="737"/>
      <c r="F350" s="738"/>
      <c r="G350" s="738"/>
    </row>
    <row r="351" spans="2:7">
      <c r="C351" s="419"/>
      <c r="D351" s="318"/>
      <c r="E351" s="737"/>
      <c r="F351" s="738"/>
      <c r="G351" s="738"/>
    </row>
    <row r="352" spans="2:7">
      <c r="C352" s="419"/>
      <c r="D352" s="318"/>
      <c r="E352" s="737"/>
      <c r="F352" s="738"/>
      <c r="G352" s="738"/>
    </row>
    <row r="353" spans="1:7">
      <c r="C353" s="419"/>
      <c r="D353" s="318"/>
      <c r="E353" s="737"/>
      <c r="F353" s="738"/>
      <c r="G353" s="738"/>
    </row>
    <row r="354" spans="1:7">
      <c r="C354" s="419"/>
      <c r="D354" s="318"/>
      <c r="E354" s="737"/>
      <c r="F354" s="738"/>
      <c r="G354" s="738"/>
    </row>
    <row r="355" spans="1:7">
      <c r="C355" s="419"/>
      <c r="D355" s="318"/>
      <c r="E355" s="737"/>
      <c r="F355" s="738"/>
      <c r="G355" s="738"/>
    </row>
    <row r="356" spans="1:7">
      <c r="A356" s="153"/>
      <c r="C356" s="419"/>
      <c r="D356" s="318"/>
      <c r="E356" s="737"/>
      <c r="F356" s="738"/>
      <c r="G356" s="738"/>
    </row>
    <row r="357" spans="1:7">
      <c r="C357" s="419"/>
      <c r="D357" s="318"/>
      <c r="E357" s="737"/>
      <c r="F357" s="738"/>
      <c r="G357" s="738"/>
    </row>
    <row r="358" spans="1:7">
      <c r="C358" s="313"/>
      <c r="D358" s="318"/>
      <c r="E358" s="737"/>
      <c r="F358" s="738"/>
      <c r="G358" s="738"/>
    </row>
    <row r="359" spans="1:7" ht="20.100000000000001" customHeight="1">
      <c r="C359" s="313"/>
      <c r="D359" s="318"/>
      <c r="E359" s="737"/>
      <c r="F359" s="738"/>
      <c r="G359" s="738"/>
    </row>
    <row r="360" spans="1:7" s="153" customFormat="1">
      <c r="A360" s="152"/>
      <c r="B360" s="324"/>
      <c r="C360" s="313"/>
      <c r="D360" s="318"/>
      <c r="E360" s="737"/>
      <c r="F360" s="738"/>
      <c r="G360" s="738"/>
    </row>
    <row r="361" spans="1:7">
      <c r="C361" s="313"/>
      <c r="D361" s="318"/>
      <c r="E361" s="737"/>
      <c r="F361" s="738"/>
      <c r="G361" s="738"/>
    </row>
    <row r="362" spans="1:7">
      <c r="C362" s="313"/>
      <c r="D362" s="318"/>
      <c r="E362" s="737"/>
      <c r="F362" s="738"/>
      <c r="G362" s="738"/>
    </row>
    <row r="363" spans="1:7">
      <c r="C363" s="313"/>
      <c r="D363" s="318"/>
      <c r="E363" s="737"/>
      <c r="F363" s="738"/>
      <c r="G363" s="738"/>
    </row>
    <row r="364" spans="1:7">
      <c r="C364" s="313"/>
      <c r="D364" s="318"/>
      <c r="E364" s="737"/>
      <c r="F364" s="738"/>
      <c r="G364" s="738"/>
    </row>
    <row r="365" spans="1:7">
      <c r="C365" s="313"/>
      <c r="D365" s="318"/>
      <c r="E365" s="737"/>
      <c r="F365" s="738"/>
      <c r="G365" s="738"/>
    </row>
    <row r="366" spans="1:7">
      <c r="C366" s="313"/>
      <c r="D366" s="318"/>
      <c r="E366" s="737"/>
      <c r="F366" s="738"/>
      <c r="G366" s="738"/>
    </row>
    <row r="367" spans="1:7">
      <c r="C367" s="313"/>
      <c r="D367" s="318"/>
      <c r="E367" s="737"/>
      <c r="F367" s="738"/>
      <c r="G367" s="738"/>
    </row>
    <row r="368" spans="1:7">
      <c r="C368" s="313"/>
      <c r="D368" s="318"/>
      <c r="E368" s="737"/>
      <c r="F368" s="738"/>
      <c r="G368" s="738"/>
    </row>
    <row r="369" spans="3:7">
      <c r="C369" s="313"/>
      <c r="D369" s="318"/>
      <c r="E369" s="737"/>
      <c r="F369" s="738"/>
      <c r="G369" s="738"/>
    </row>
    <row r="370" spans="3:7">
      <c r="C370" s="313"/>
      <c r="D370" s="318"/>
      <c r="E370" s="737"/>
      <c r="F370" s="738"/>
      <c r="G370" s="738"/>
    </row>
    <row r="371" spans="3:7">
      <c r="C371" s="313"/>
      <c r="D371" s="318"/>
      <c r="E371" s="737"/>
      <c r="F371" s="738"/>
      <c r="G371" s="738"/>
    </row>
    <row r="372" spans="3:7">
      <c r="C372" s="313"/>
      <c r="D372" s="318"/>
      <c r="E372" s="737"/>
      <c r="F372" s="738"/>
      <c r="G372" s="738"/>
    </row>
    <row r="373" spans="3:7">
      <c r="C373" s="313"/>
      <c r="D373" s="318"/>
      <c r="E373" s="737"/>
      <c r="F373" s="738"/>
      <c r="G373" s="738"/>
    </row>
    <row r="374" spans="3:7">
      <c r="C374" s="313"/>
      <c r="D374" s="318"/>
      <c r="E374" s="737"/>
      <c r="F374" s="738"/>
      <c r="G374" s="738"/>
    </row>
    <row r="375" spans="3:7">
      <c r="C375" s="313"/>
      <c r="D375" s="318"/>
      <c r="E375" s="737"/>
      <c r="F375" s="738"/>
      <c r="G375" s="738"/>
    </row>
    <row r="376" spans="3:7">
      <c r="C376" s="313"/>
      <c r="D376" s="318"/>
      <c r="E376" s="737"/>
      <c r="F376" s="738"/>
      <c r="G376" s="738"/>
    </row>
    <row r="377" spans="3:7">
      <c r="C377" s="313"/>
      <c r="D377" s="318"/>
      <c r="E377" s="737"/>
      <c r="F377" s="738"/>
      <c r="G377" s="738"/>
    </row>
    <row r="378" spans="3:7">
      <c r="C378" s="313"/>
      <c r="D378" s="318"/>
      <c r="E378" s="737"/>
      <c r="F378" s="738"/>
      <c r="G378" s="738"/>
    </row>
    <row r="379" spans="3:7">
      <c r="C379" s="313"/>
      <c r="D379" s="318"/>
      <c r="E379" s="737"/>
      <c r="F379" s="738"/>
      <c r="G379" s="738"/>
    </row>
    <row r="380" spans="3:7">
      <c r="C380" s="313"/>
      <c r="D380" s="318"/>
      <c r="E380" s="737"/>
      <c r="F380" s="738"/>
      <c r="G380" s="738"/>
    </row>
    <row r="381" spans="3:7">
      <c r="C381" s="313"/>
      <c r="D381" s="318"/>
      <c r="E381" s="737"/>
      <c r="F381" s="738"/>
      <c r="G381" s="738"/>
    </row>
    <row r="382" spans="3:7">
      <c r="C382" s="313"/>
      <c r="D382" s="318"/>
      <c r="E382" s="739"/>
      <c r="F382" s="738"/>
      <c r="G382" s="738"/>
    </row>
    <row r="383" spans="3:7">
      <c r="C383" s="313"/>
      <c r="D383" s="318"/>
      <c r="E383" s="739"/>
      <c r="F383" s="738"/>
      <c r="G383" s="738"/>
    </row>
    <row r="384" spans="3:7">
      <c r="C384" s="313"/>
      <c r="D384" s="318"/>
      <c r="E384" s="739"/>
      <c r="F384" s="738"/>
      <c r="G384" s="738"/>
    </row>
    <row r="385" spans="3:7">
      <c r="C385" s="313"/>
      <c r="D385" s="318"/>
      <c r="E385" s="739"/>
      <c r="F385" s="738"/>
      <c r="G385" s="738"/>
    </row>
    <row r="386" spans="3:7">
      <c r="C386" s="313"/>
      <c r="D386" s="318"/>
      <c r="E386" s="739"/>
      <c r="F386" s="738"/>
      <c r="G386" s="738"/>
    </row>
    <row r="387" spans="3:7">
      <c r="C387" s="313"/>
      <c r="D387" s="318"/>
      <c r="E387" s="739"/>
      <c r="F387" s="738"/>
      <c r="G387" s="738"/>
    </row>
    <row r="388" spans="3:7">
      <c r="C388" s="313"/>
      <c r="D388" s="318"/>
      <c r="E388" s="739"/>
      <c r="F388" s="738"/>
      <c r="G388" s="738"/>
    </row>
    <row r="389" spans="3:7">
      <c r="C389" s="313"/>
      <c r="D389" s="318"/>
      <c r="E389" s="739"/>
      <c r="F389" s="738"/>
      <c r="G389" s="738"/>
    </row>
    <row r="390" spans="3:7">
      <c r="C390" s="313"/>
      <c r="D390" s="318"/>
      <c r="E390" s="739"/>
      <c r="F390" s="738"/>
      <c r="G390" s="738"/>
    </row>
    <row r="391" spans="3:7">
      <c r="C391" s="313"/>
      <c r="D391" s="318"/>
      <c r="E391" s="739"/>
      <c r="F391" s="738"/>
      <c r="G391" s="738"/>
    </row>
    <row r="392" spans="3:7">
      <c r="C392" s="313"/>
      <c r="D392" s="318"/>
      <c r="E392" s="739"/>
      <c r="F392" s="738"/>
      <c r="G392" s="738"/>
    </row>
    <row r="393" spans="3:7">
      <c r="C393" s="313"/>
      <c r="D393" s="318"/>
      <c r="E393" s="739"/>
      <c r="F393" s="738"/>
      <c r="G393" s="738"/>
    </row>
    <row r="394" spans="3:7">
      <c r="C394" s="313"/>
      <c r="D394" s="318"/>
      <c r="E394" s="739"/>
      <c r="F394" s="738"/>
      <c r="G394" s="738"/>
    </row>
    <row r="395" spans="3:7">
      <c r="C395" s="313"/>
      <c r="D395" s="318"/>
      <c r="E395" s="739"/>
      <c r="F395" s="738"/>
      <c r="G395" s="738"/>
    </row>
    <row r="396" spans="3:7">
      <c r="C396" s="313"/>
      <c r="D396" s="318"/>
      <c r="E396" s="739"/>
      <c r="F396" s="738"/>
      <c r="G396" s="738"/>
    </row>
    <row r="397" spans="3:7">
      <c r="C397" s="313"/>
      <c r="D397" s="318"/>
      <c r="E397" s="739"/>
      <c r="F397" s="738"/>
      <c r="G397" s="738"/>
    </row>
    <row r="398" spans="3:7">
      <c r="C398" s="313"/>
      <c r="D398" s="318"/>
      <c r="E398" s="739"/>
      <c r="F398" s="738"/>
      <c r="G398" s="738"/>
    </row>
    <row r="399" spans="3:7">
      <c r="C399" s="313"/>
      <c r="D399" s="318"/>
      <c r="E399" s="739"/>
      <c r="F399" s="738"/>
      <c r="G399" s="738"/>
    </row>
    <row r="400" spans="3:7">
      <c r="C400" s="313"/>
      <c r="D400" s="318"/>
      <c r="E400" s="739"/>
      <c r="F400" s="738"/>
      <c r="G400" s="738"/>
    </row>
    <row r="401" spans="3:7">
      <c r="C401" s="313"/>
      <c r="D401" s="318"/>
      <c r="E401" s="739"/>
      <c r="F401" s="738"/>
      <c r="G401" s="738"/>
    </row>
    <row r="402" spans="3:7">
      <c r="C402" s="313"/>
      <c r="D402" s="318"/>
      <c r="E402" s="739"/>
      <c r="F402" s="738"/>
      <c r="G402" s="738"/>
    </row>
    <row r="403" spans="3:7">
      <c r="C403" s="313"/>
      <c r="D403" s="318"/>
      <c r="E403" s="739"/>
      <c r="F403" s="738"/>
      <c r="G403" s="738"/>
    </row>
    <row r="404" spans="3:7">
      <c r="C404" s="313"/>
      <c r="D404" s="318"/>
      <c r="E404" s="739"/>
      <c r="F404" s="738"/>
      <c r="G404" s="738"/>
    </row>
    <row r="405" spans="3:7">
      <c r="C405" s="313"/>
      <c r="D405" s="318"/>
      <c r="E405" s="739"/>
      <c r="F405" s="738"/>
      <c r="G405" s="738"/>
    </row>
    <row r="406" spans="3:7">
      <c r="C406" s="313"/>
      <c r="D406" s="318"/>
      <c r="E406" s="739"/>
      <c r="F406" s="738"/>
      <c r="G406" s="738"/>
    </row>
    <row r="407" spans="3:7">
      <c r="C407" s="313"/>
      <c r="D407" s="318"/>
      <c r="E407" s="739"/>
      <c r="F407" s="738"/>
      <c r="G407" s="738"/>
    </row>
    <row r="408" spans="3:7">
      <c r="C408" s="313"/>
      <c r="D408" s="318"/>
      <c r="E408" s="739"/>
      <c r="F408" s="738"/>
      <c r="G408" s="738"/>
    </row>
    <row r="409" spans="3:7">
      <c r="C409" s="313"/>
      <c r="D409" s="318"/>
      <c r="E409" s="739"/>
      <c r="F409" s="738"/>
      <c r="G409" s="738"/>
    </row>
    <row r="410" spans="3:7">
      <c r="C410" s="313"/>
      <c r="D410" s="318"/>
      <c r="E410" s="739"/>
      <c r="F410" s="738"/>
      <c r="G410" s="738"/>
    </row>
    <row r="411" spans="3:7">
      <c r="C411" s="313"/>
      <c r="D411" s="318"/>
      <c r="E411" s="739"/>
      <c r="F411" s="738"/>
      <c r="G411" s="738"/>
    </row>
    <row r="412" spans="3:7">
      <c r="C412" s="313"/>
      <c r="D412" s="318"/>
      <c r="E412" s="739"/>
      <c r="F412" s="738"/>
      <c r="G412" s="738"/>
    </row>
    <row r="413" spans="3:7">
      <c r="C413" s="313"/>
      <c r="D413" s="318"/>
      <c r="E413" s="739"/>
      <c r="F413" s="738"/>
      <c r="G413" s="738"/>
    </row>
    <row r="414" spans="3:7">
      <c r="C414" s="313"/>
      <c r="D414" s="318"/>
      <c r="E414" s="739"/>
      <c r="F414" s="738"/>
      <c r="G414" s="738"/>
    </row>
    <row r="415" spans="3:7">
      <c r="C415" s="313"/>
      <c r="D415" s="318"/>
      <c r="E415" s="739"/>
      <c r="F415" s="738"/>
      <c r="G415" s="738"/>
    </row>
    <row r="416" spans="3:7">
      <c r="C416" s="313"/>
      <c r="D416" s="318"/>
      <c r="E416" s="739"/>
      <c r="F416" s="738"/>
      <c r="G416" s="738"/>
    </row>
    <row r="417" spans="3:7">
      <c r="C417" s="313"/>
      <c r="D417" s="318"/>
      <c r="E417" s="739"/>
      <c r="F417" s="738"/>
      <c r="G417" s="738"/>
    </row>
    <row r="418" spans="3:7">
      <c r="C418" s="313"/>
      <c r="D418" s="318"/>
      <c r="E418" s="739"/>
      <c r="F418" s="738"/>
      <c r="G418" s="738"/>
    </row>
    <row r="419" spans="3:7">
      <c r="C419" s="313"/>
      <c r="D419" s="318"/>
      <c r="E419" s="739"/>
      <c r="F419" s="738"/>
      <c r="G419" s="738"/>
    </row>
    <row r="420" spans="3:7">
      <c r="C420" s="313"/>
      <c r="D420" s="318"/>
      <c r="E420" s="739"/>
      <c r="F420" s="738"/>
      <c r="G420" s="738"/>
    </row>
    <row r="421" spans="3:7">
      <c r="C421" s="313"/>
      <c r="D421" s="318"/>
      <c r="E421" s="739"/>
      <c r="F421" s="738"/>
      <c r="G421" s="738"/>
    </row>
    <row r="422" spans="3:7">
      <c r="C422" s="313"/>
      <c r="D422" s="318"/>
      <c r="E422" s="739"/>
      <c r="F422" s="738"/>
      <c r="G422" s="738"/>
    </row>
    <row r="423" spans="3:7">
      <c r="C423" s="313"/>
      <c r="D423" s="318"/>
      <c r="E423" s="739"/>
      <c r="F423" s="738"/>
      <c r="G423" s="738"/>
    </row>
    <row r="424" spans="3:7">
      <c r="C424" s="313"/>
      <c r="D424" s="318"/>
      <c r="E424" s="739"/>
      <c r="F424" s="738"/>
      <c r="G424" s="738"/>
    </row>
    <row r="425" spans="3:7">
      <c r="C425" s="313"/>
      <c r="D425" s="318"/>
      <c r="E425" s="739"/>
      <c r="F425" s="738"/>
      <c r="G425" s="738"/>
    </row>
    <row r="426" spans="3:7">
      <c r="C426" s="313"/>
      <c r="D426" s="318"/>
      <c r="E426" s="739"/>
      <c r="F426" s="738"/>
      <c r="G426" s="738"/>
    </row>
    <row r="427" spans="3:7">
      <c r="C427" s="313"/>
      <c r="D427" s="318"/>
      <c r="E427" s="739"/>
      <c r="F427" s="738"/>
      <c r="G427" s="738"/>
    </row>
    <row r="428" spans="3:7">
      <c r="C428" s="313"/>
      <c r="D428" s="318"/>
      <c r="E428" s="739"/>
      <c r="F428" s="738"/>
      <c r="G428" s="738"/>
    </row>
    <row r="429" spans="3:7">
      <c r="C429" s="313"/>
      <c r="D429" s="318"/>
      <c r="E429" s="739"/>
      <c r="F429" s="738"/>
      <c r="G429" s="738"/>
    </row>
    <row r="430" spans="3:7">
      <c r="C430" s="313"/>
      <c r="D430" s="318"/>
      <c r="E430" s="739"/>
      <c r="F430" s="738"/>
      <c r="G430" s="738"/>
    </row>
    <row r="431" spans="3:7">
      <c r="C431" s="313"/>
      <c r="D431" s="318"/>
      <c r="E431" s="739"/>
      <c r="F431" s="738"/>
      <c r="G431" s="738"/>
    </row>
    <row r="432" spans="3:7">
      <c r="C432" s="313"/>
      <c r="D432" s="318"/>
      <c r="E432" s="739"/>
      <c r="F432" s="738"/>
      <c r="G432" s="738"/>
    </row>
    <row r="433" spans="3:7">
      <c r="C433" s="313"/>
      <c r="D433" s="318"/>
      <c r="E433" s="739"/>
      <c r="F433" s="738"/>
      <c r="G433" s="738"/>
    </row>
    <row r="434" spans="3:7">
      <c r="C434" s="313"/>
      <c r="D434" s="318"/>
      <c r="E434" s="739"/>
      <c r="F434" s="738"/>
      <c r="G434" s="738"/>
    </row>
    <row r="435" spans="3:7">
      <c r="C435" s="313"/>
      <c r="D435" s="318"/>
      <c r="E435" s="739"/>
      <c r="F435" s="738"/>
      <c r="G435" s="738"/>
    </row>
    <row r="436" spans="3:7">
      <c r="C436" s="313"/>
      <c r="D436" s="318"/>
      <c r="E436" s="739"/>
      <c r="F436" s="738"/>
      <c r="G436" s="738"/>
    </row>
    <row r="437" spans="3:7">
      <c r="C437" s="313"/>
      <c r="D437" s="318"/>
      <c r="E437" s="739"/>
      <c r="F437" s="738"/>
      <c r="G437" s="738"/>
    </row>
    <row r="438" spans="3:7">
      <c r="C438" s="313"/>
      <c r="D438" s="318"/>
      <c r="E438" s="739"/>
      <c r="F438" s="738"/>
      <c r="G438" s="738"/>
    </row>
    <row r="439" spans="3:7">
      <c r="C439" s="313"/>
      <c r="D439" s="318"/>
      <c r="E439" s="739"/>
      <c r="F439" s="738"/>
      <c r="G439" s="738"/>
    </row>
    <row r="440" spans="3:7">
      <c r="C440" s="313"/>
      <c r="D440" s="318"/>
      <c r="E440" s="739"/>
      <c r="F440" s="738"/>
      <c r="G440" s="738"/>
    </row>
    <row r="441" spans="3:7">
      <c r="C441" s="313"/>
      <c r="D441" s="318"/>
      <c r="E441" s="739"/>
      <c r="F441" s="738"/>
      <c r="G441" s="738"/>
    </row>
    <row r="442" spans="3:7">
      <c r="C442" s="313"/>
      <c r="D442" s="318"/>
      <c r="E442" s="739"/>
      <c r="F442" s="738"/>
      <c r="G442" s="738"/>
    </row>
    <row r="443" spans="3:7">
      <c r="C443" s="313"/>
      <c r="D443" s="318"/>
      <c r="E443" s="739"/>
      <c r="F443" s="738"/>
      <c r="G443" s="738"/>
    </row>
    <row r="444" spans="3:7">
      <c r="C444" s="313"/>
      <c r="D444" s="318"/>
      <c r="E444" s="739"/>
      <c r="F444" s="738"/>
      <c r="G444" s="738"/>
    </row>
    <row r="445" spans="3:7">
      <c r="C445" s="313"/>
      <c r="D445" s="318"/>
      <c r="E445" s="739"/>
      <c r="F445" s="738"/>
      <c r="G445" s="738"/>
    </row>
    <row r="446" spans="3:7">
      <c r="C446" s="313"/>
      <c r="D446" s="318"/>
      <c r="E446" s="739"/>
      <c r="F446" s="738"/>
      <c r="G446" s="738"/>
    </row>
    <row r="447" spans="3:7">
      <c r="C447" s="313"/>
      <c r="D447" s="318"/>
      <c r="E447" s="739"/>
      <c r="F447" s="738"/>
      <c r="G447" s="738"/>
    </row>
    <row r="448" spans="3:7">
      <c r="C448" s="313"/>
      <c r="D448" s="318"/>
      <c r="E448" s="739"/>
      <c r="F448" s="738"/>
      <c r="G448" s="738"/>
    </row>
    <row r="449" spans="3:7">
      <c r="C449" s="313"/>
      <c r="D449" s="318"/>
      <c r="E449" s="739"/>
      <c r="F449" s="738"/>
      <c r="G449" s="738"/>
    </row>
    <row r="450" spans="3:7">
      <c r="C450" s="313"/>
      <c r="D450" s="318"/>
      <c r="E450" s="739"/>
      <c r="F450" s="738"/>
      <c r="G450" s="738"/>
    </row>
    <row r="451" spans="3:7">
      <c r="C451" s="313"/>
      <c r="D451" s="318"/>
      <c r="E451" s="739"/>
      <c r="F451" s="738"/>
      <c r="G451" s="738"/>
    </row>
    <row r="452" spans="3:7">
      <c r="C452" s="313"/>
      <c r="D452" s="318"/>
      <c r="E452" s="739"/>
      <c r="F452" s="738"/>
      <c r="G452" s="738"/>
    </row>
    <row r="453" spans="3:7">
      <c r="C453" s="313"/>
      <c r="D453" s="318"/>
      <c r="E453" s="739"/>
      <c r="F453" s="738"/>
      <c r="G453" s="738"/>
    </row>
    <row r="454" spans="3:7">
      <c r="C454" s="313"/>
      <c r="D454" s="318"/>
      <c r="E454" s="739"/>
      <c r="F454" s="738"/>
      <c r="G454" s="738"/>
    </row>
    <row r="455" spans="3:7">
      <c r="C455" s="313"/>
      <c r="D455" s="318"/>
      <c r="E455" s="739"/>
      <c r="F455" s="738"/>
      <c r="G455" s="738"/>
    </row>
    <row r="456" spans="3:7">
      <c r="C456" s="313"/>
      <c r="D456" s="318"/>
      <c r="E456" s="739"/>
      <c r="F456" s="738"/>
      <c r="G456" s="738"/>
    </row>
    <row r="457" spans="3:7">
      <c r="C457" s="313"/>
      <c r="D457" s="318"/>
      <c r="E457" s="739"/>
      <c r="F457" s="738"/>
      <c r="G457" s="738"/>
    </row>
    <row r="458" spans="3:7">
      <c r="C458" s="313"/>
      <c r="D458" s="318"/>
      <c r="E458" s="739"/>
      <c r="F458" s="738"/>
      <c r="G458" s="738"/>
    </row>
    <row r="459" spans="3:7">
      <c r="C459" s="313"/>
      <c r="D459" s="318"/>
      <c r="E459" s="739"/>
      <c r="F459" s="738"/>
      <c r="G459" s="738"/>
    </row>
    <row r="460" spans="3:7">
      <c r="C460" s="313"/>
      <c r="D460" s="318"/>
      <c r="E460" s="739"/>
      <c r="F460" s="738"/>
      <c r="G460" s="738"/>
    </row>
    <row r="461" spans="3:7">
      <c r="C461" s="313"/>
      <c r="D461" s="318"/>
      <c r="E461" s="739"/>
      <c r="F461" s="738"/>
      <c r="G461" s="738"/>
    </row>
    <row r="462" spans="3:7">
      <c r="C462" s="313"/>
      <c r="D462" s="318"/>
      <c r="E462" s="739"/>
      <c r="F462" s="738"/>
      <c r="G462" s="738"/>
    </row>
    <row r="463" spans="3:7">
      <c r="C463" s="313"/>
      <c r="D463" s="318"/>
      <c r="E463" s="739"/>
      <c r="F463" s="738"/>
      <c r="G463" s="738"/>
    </row>
    <row r="464" spans="3:7">
      <c r="C464" s="313"/>
      <c r="D464" s="318"/>
      <c r="E464" s="739"/>
      <c r="F464" s="740"/>
      <c r="G464" s="740"/>
    </row>
    <row r="465" spans="3:7">
      <c r="C465" s="313"/>
      <c r="D465" s="318"/>
      <c r="E465" s="739"/>
      <c r="F465" s="740"/>
      <c r="G465" s="740"/>
    </row>
    <row r="466" spans="3:7">
      <c r="C466" s="313"/>
      <c r="D466" s="318"/>
      <c r="E466" s="739"/>
      <c r="F466" s="740"/>
      <c r="G466" s="740"/>
    </row>
    <row r="467" spans="3:7">
      <c r="C467" s="313"/>
      <c r="D467" s="318"/>
      <c r="E467" s="739"/>
      <c r="F467" s="740"/>
      <c r="G467" s="740"/>
    </row>
    <row r="468" spans="3:7">
      <c r="C468" s="313"/>
      <c r="D468" s="318"/>
      <c r="E468" s="739"/>
      <c r="F468" s="740"/>
      <c r="G468" s="740"/>
    </row>
    <row r="469" spans="3:7">
      <c r="C469" s="313"/>
      <c r="D469" s="318"/>
      <c r="E469" s="739"/>
      <c r="F469" s="740"/>
      <c r="G469" s="740"/>
    </row>
    <row r="470" spans="3:7">
      <c r="C470" s="313"/>
      <c r="D470" s="318"/>
      <c r="E470" s="739"/>
      <c r="F470" s="740"/>
      <c r="G470" s="740"/>
    </row>
    <row r="471" spans="3:7">
      <c r="C471" s="313"/>
      <c r="D471" s="318"/>
      <c r="E471" s="739"/>
      <c r="F471" s="740"/>
      <c r="G471" s="740"/>
    </row>
    <row r="472" spans="3:7">
      <c r="C472" s="313"/>
      <c r="D472" s="318"/>
      <c r="E472" s="739"/>
      <c r="F472" s="740"/>
      <c r="G472" s="740"/>
    </row>
    <row r="473" spans="3:7">
      <c r="C473" s="313"/>
      <c r="D473" s="318"/>
      <c r="E473" s="739"/>
      <c r="F473" s="740"/>
      <c r="G473" s="740"/>
    </row>
    <row r="474" spans="3:7">
      <c r="C474" s="313"/>
      <c r="D474" s="318"/>
      <c r="E474" s="739"/>
      <c r="F474" s="740"/>
      <c r="G474" s="740"/>
    </row>
    <row r="475" spans="3:7">
      <c r="C475" s="313"/>
      <c r="D475" s="318"/>
      <c r="E475" s="739"/>
      <c r="F475" s="740"/>
      <c r="G475" s="740"/>
    </row>
    <row r="476" spans="3:7">
      <c r="C476" s="313"/>
      <c r="D476" s="318"/>
      <c r="E476" s="739"/>
      <c r="F476" s="740"/>
      <c r="G476" s="740"/>
    </row>
    <row r="477" spans="3:7">
      <c r="C477" s="313"/>
      <c r="D477" s="318"/>
      <c r="E477" s="739"/>
      <c r="F477" s="740"/>
      <c r="G477" s="740"/>
    </row>
    <row r="478" spans="3:7">
      <c r="C478" s="313"/>
      <c r="D478" s="318"/>
      <c r="E478" s="739"/>
      <c r="F478" s="740"/>
      <c r="G478" s="740"/>
    </row>
    <row r="479" spans="3:7">
      <c r="C479" s="313"/>
      <c r="D479" s="318"/>
      <c r="E479" s="739"/>
      <c r="F479" s="740"/>
      <c r="G479" s="740"/>
    </row>
    <row r="480" spans="3:7">
      <c r="C480" s="313"/>
      <c r="D480" s="318"/>
      <c r="E480" s="739"/>
      <c r="F480" s="740"/>
      <c r="G480" s="740"/>
    </row>
    <row r="481" spans="3:7">
      <c r="C481" s="313"/>
      <c r="D481" s="318"/>
      <c r="E481" s="739"/>
      <c r="F481" s="740"/>
      <c r="G481" s="740"/>
    </row>
    <row r="482" spans="3:7">
      <c r="C482" s="313"/>
      <c r="D482" s="318"/>
      <c r="E482" s="739"/>
      <c r="F482" s="740"/>
      <c r="G482" s="740"/>
    </row>
    <row r="483" spans="3:7">
      <c r="C483" s="313"/>
      <c r="D483" s="318"/>
      <c r="E483" s="739"/>
      <c r="F483" s="740"/>
      <c r="G483" s="740"/>
    </row>
    <row r="484" spans="3:7">
      <c r="C484" s="313"/>
      <c r="D484" s="318"/>
      <c r="E484" s="739"/>
      <c r="F484" s="740"/>
      <c r="G484" s="740"/>
    </row>
    <row r="485" spans="3:7">
      <c r="C485" s="313"/>
      <c r="D485" s="318"/>
      <c r="E485" s="739"/>
      <c r="F485" s="740"/>
      <c r="G485" s="740"/>
    </row>
    <row r="486" spans="3:7">
      <c r="C486" s="313"/>
      <c r="D486" s="318"/>
      <c r="E486" s="739"/>
      <c r="F486" s="740"/>
      <c r="G486" s="740"/>
    </row>
    <row r="487" spans="3:7">
      <c r="C487" s="313"/>
      <c r="D487" s="318"/>
      <c r="E487" s="739"/>
      <c r="F487" s="740"/>
      <c r="G487" s="740"/>
    </row>
    <row r="488" spans="3:7">
      <c r="C488" s="313"/>
      <c r="D488" s="318"/>
      <c r="E488" s="739"/>
      <c r="F488" s="740"/>
      <c r="G488" s="740"/>
    </row>
    <row r="489" spans="3:7">
      <c r="C489" s="313"/>
      <c r="D489" s="318"/>
      <c r="E489" s="739"/>
      <c r="F489" s="740"/>
      <c r="G489" s="740"/>
    </row>
    <row r="490" spans="3:7">
      <c r="C490" s="313"/>
      <c r="D490" s="318"/>
      <c r="E490" s="739"/>
      <c r="F490" s="740"/>
      <c r="G490" s="740"/>
    </row>
    <row r="491" spans="3:7">
      <c r="C491" s="313"/>
      <c r="D491" s="318"/>
      <c r="E491" s="739"/>
      <c r="F491" s="740"/>
      <c r="G491" s="740"/>
    </row>
    <row r="492" spans="3:7">
      <c r="C492" s="313"/>
      <c r="D492" s="318"/>
      <c r="E492" s="739"/>
      <c r="F492" s="740"/>
      <c r="G492" s="740"/>
    </row>
    <row r="493" spans="3:7">
      <c r="C493" s="313"/>
      <c r="D493" s="318"/>
      <c r="E493" s="739"/>
      <c r="F493" s="740"/>
      <c r="G493" s="740"/>
    </row>
    <row r="494" spans="3:7">
      <c r="C494" s="313"/>
      <c r="D494" s="318"/>
      <c r="E494" s="739"/>
      <c r="F494" s="740"/>
      <c r="G494" s="740"/>
    </row>
    <row r="495" spans="3:7">
      <c r="C495" s="313"/>
      <c r="D495" s="318"/>
      <c r="E495" s="739"/>
      <c r="F495" s="740"/>
      <c r="G495" s="740"/>
    </row>
    <row r="496" spans="3:7">
      <c r="C496" s="313"/>
      <c r="D496" s="318"/>
      <c r="E496" s="739"/>
      <c r="F496" s="740"/>
      <c r="G496" s="740"/>
    </row>
    <row r="497" spans="3:7">
      <c r="C497" s="313"/>
      <c r="D497" s="318"/>
      <c r="E497" s="739"/>
      <c r="F497" s="740"/>
      <c r="G497" s="740"/>
    </row>
    <row r="498" spans="3:7">
      <c r="C498" s="313"/>
      <c r="D498" s="318"/>
      <c r="E498" s="739"/>
      <c r="F498" s="740"/>
      <c r="G498" s="740"/>
    </row>
    <row r="499" spans="3:7">
      <c r="C499" s="313"/>
      <c r="D499" s="318"/>
      <c r="E499" s="739"/>
      <c r="F499" s="740"/>
      <c r="G499" s="740"/>
    </row>
    <row r="500" spans="3:7">
      <c r="C500" s="313"/>
      <c r="D500" s="318"/>
      <c r="E500" s="739"/>
      <c r="F500" s="740"/>
      <c r="G500" s="740"/>
    </row>
    <row r="501" spans="3:7">
      <c r="C501" s="313"/>
      <c r="D501" s="318"/>
      <c r="E501" s="739"/>
      <c r="F501" s="740"/>
      <c r="G501" s="740"/>
    </row>
    <row r="502" spans="3:7">
      <c r="C502" s="313"/>
      <c r="D502" s="318"/>
      <c r="E502" s="739"/>
      <c r="F502" s="740"/>
      <c r="G502" s="740"/>
    </row>
    <row r="503" spans="3:7">
      <c r="C503" s="313"/>
      <c r="D503" s="318"/>
      <c r="E503" s="739"/>
      <c r="F503" s="740"/>
      <c r="G503" s="740"/>
    </row>
    <row r="504" spans="3:7">
      <c r="C504" s="313"/>
      <c r="D504" s="318"/>
      <c r="E504" s="739"/>
      <c r="F504" s="740"/>
      <c r="G504" s="740"/>
    </row>
    <row r="505" spans="3:7">
      <c r="C505" s="313"/>
      <c r="D505" s="318"/>
      <c r="E505" s="739"/>
      <c r="F505" s="740"/>
      <c r="G505" s="740"/>
    </row>
    <row r="506" spans="3:7">
      <c r="C506" s="313"/>
      <c r="D506" s="318"/>
      <c r="E506" s="739"/>
      <c r="F506" s="740"/>
      <c r="G506" s="740"/>
    </row>
    <row r="507" spans="3:7">
      <c r="C507" s="313"/>
      <c r="D507" s="318"/>
      <c r="E507" s="739"/>
      <c r="F507" s="740"/>
      <c r="G507" s="740"/>
    </row>
    <row r="508" spans="3:7">
      <c r="C508" s="313"/>
      <c r="D508" s="318"/>
      <c r="E508" s="739"/>
      <c r="F508" s="740"/>
      <c r="G508" s="740"/>
    </row>
    <row r="509" spans="3:7">
      <c r="C509" s="313"/>
      <c r="D509" s="318"/>
      <c r="E509" s="739"/>
      <c r="F509" s="740"/>
      <c r="G509" s="740"/>
    </row>
    <row r="510" spans="3:7">
      <c r="C510" s="313"/>
      <c r="D510" s="318"/>
      <c r="E510" s="739"/>
      <c r="F510" s="740"/>
      <c r="G510" s="740"/>
    </row>
    <row r="511" spans="3:7">
      <c r="C511" s="313"/>
      <c r="D511" s="318"/>
      <c r="E511" s="739"/>
      <c r="F511" s="740"/>
      <c r="G511" s="740"/>
    </row>
    <row r="512" spans="3:7">
      <c r="C512" s="313"/>
      <c r="D512" s="318"/>
      <c r="E512" s="739"/>
      <c r="F512" s="740"/>
      <c r="G512" s="740"/>
    </row>
    <row r="513" spans="3:7">
      <c r="C513" s="313"/>
      <c r="D513" s="318"/>
      <c r="E513" s="739"/>
      <c r="F513" s="740"/>
      <c r="G513" s="740"/>
    </row>
    <row r="514" spans="3:7">
      <c r="C514" s="313"/>
      <c r="D514" s="318"/>
      <c r="E514" s="739"/>
      <c r="F514" s="740"/>
      <c r="G514" s="740"/>
    </row>
    <row r="515" spans="3:7">
      <c r="C515" s="313"/>
      <c r="D515" s="318"/>
      <c r="E515" s="739"/>
      <c r="F515" s="740"/>
      <c r="G515" s="740"/>
    </row>
    <row r="516" spans="3:7">
      <c r="C516" s="313"/>
      <c r="D516" s="318"/>
      <c r="E516" s="739"/>
      <c r="F516" s="740"/>
      <c r="G516" s="740"/>
    </row>
    <row r="517" spans="3:7">
      <c r="C517" s="313"/>
      <c r="D517" s="318"/>
      <c r="E517" s="739"/>
      <c r="F517" s="740"/>
      <c r="G517" s="740"/>
    </row>
    <row r="518" spans="3:7">
      <c r="C518" s="313"/>
      <c r="D518" s="318"/>
      <c r="E518" s="739"/>
      <c r="F518" s="740"/>
      <c r="G518" s="740"/>
    </row>
    <row r="519" spans="3:7">
      <c r="C519" s="313"/>
      <c r="D519" s="318"/>
      <c r="E519" s="739"/>
      <c r="F519" s="740"/>
      <c r="G519" s="740"/>
    </row>
    <row r="520" spans="3:7">
      <c r="C520" s="313"/>
      <c r="D520" s="318"/>
      <c r="E520" s="739"/>
      <c r="F520" s="740"/>
      <c r="G520" s="740"/>
    </row>
    <row r="521" spans="3:7">
      <c r="C521" s="313"/>
      <c r="D521" s="318"/>
      <c r="E521" s="739"/>
      <c r="F521" s="740"/>
      <c r="G521" s="740"/>
    </row>
    <row r="522" spans="3:7">
      <c r="C522" s="313"/>
      <c r="D522" s="318"/>
      <c r="E522" s="739"/>
      <c r="F522" s="740"/>
      <c r="G522" s="740"/>
    </row>
    <row r="523" spans="3:7">
      <c r="C523" s="313"/>
      <c r="D523" s="318"/>
      <c r="E523" s="739"/>
      <c r="F523" s="740"/>
      <c r="G523" s="740"/>
    </row>
    <row r="524" spans="3:7">
      <c r="C524" s="313"/>
      <c r="D524" s="318"/>
      <c r="E524" s="739"/>
      <c r="F524" s="740"/>
      <c r="G524" s="740"/>
    </row>
    <row r="525" spans="3:7">
      <c r="C525" s="313"/>
      <c r="D525" s="318"/>
      <c r="E525" s="739"/>
      <c r="F525" s="740"/>
      <c r="G525" s="740"/>
    </row>
    <row r="526" spans="3:7">
      <c r="C526" s="313"/>
      <c r="D526" s="318"/>
      <c r="E526" s="739"/>
      <c r="F526" s="740"/>
      <c r="G526" s="740"/>
    </row>
    <row r="527" spans="3:7">
      <c r="C527" s="313"/>
      <c r="D527" s="318"/>
      <c r="E527" s="739"/>
      <c r="F527" s="740"/>
      <c r="G527" s="740"/>
    </row>
    <row r="528" spans="3:7">
      <c r="C528" s="313"/>
      <c r="D528" s="318"/>
      <c r="E528" s="739"/>
      <c r="F528" s="740"/>
      <c r="G528" s="740"/>
    </row>
    <row r="529" spans="3:7">
      <c r="C529" s="313"/>
      <c r="D529" s="318"/>
      <c r="E529" s="739"/>
      <c r="F529" s="740"/>
      <c r="G529" s="740"/>
    </row>
    <row r="530" spans="3:7">
      <c r="C530" s="313"/>
      <c r="D530" s="318"/>
      <c r="E530" s="739"/>
      <c r="F530" s="740"/>
      <c r="G530" s="740"/>
    </row>
    <row r="531" spans="3:7">
      <c r="C531" s="313"/>
      <c r="D531" s="318"/>
      <c r="E531" s="739"/>
      <c r="F531" s="740"/>
      <c r="G531" s="740"/>
    </row>
    <row r="532" spans="3:7">
      <c r="C532" s="313"/>
      <c r="D532" s="318"/>
      <c r="E532" s="739"/>
      <c r="F532" s="740"/>
      <c r="G532" s="740"/>
    </row>
    <row r="533" spans="3:7">
      <c r="C533" s="313"/>
      <c r="D533" s="318"/>
      <c r="E533" s="739"/>
      <c r="F533" s="740"/>
      <c r="G533" s="740"/>
    </row>
    <row r="534" spans="3:7">
      <c r="C534" s="313"/>
      <c r="D534" s="318"/>
      <c r="E534" s="739"/>
      <c r="F534" s="740"/>
      <c r="G534" s="740"/>
    </row>
    <row r="535" spans="3:7">
      <c r="C535" s="313"/>
      <c r="D535" s="318"/>
      <c r="E535" s="739"/>
      <c r="F535" s="740"/>
      <c r="G535" s="740"/>
    </row>
    <row r="536" spans="3:7">
      <c r="C536" s="313"/>
      <c r="D536" s="318"/>
      <c r="E536" s="739"/>
      <c r="F536" s="740"/>
      <c r="G536" s="740"/>
    </row>
    <row r="537" spans="3:7">
      <c r="C537" s="313"/>
      <c r="D537" s="318"/>
      <c r="E537" s="739"/>
      <c r="F537" s="740"/>
      <c r="G537" s="740"/>
    </row>
    <row r="538" spans="3:7">
      <c r="C538" s="313"/>
      <c r="D538" s="318"/>
      <c r="E538" s="739"/>
      <c r="F538" s="740"/>
      <c r="G538" s="740"/>
    </row>
    <row r="539" spans="3:7">
      <c r="C539" s="313"/>
      <c r="D539" s="318"/>
      <c r="E539" s="739"/>
      <c r="F539" s="740"/>
      <c r="G539" s="740"/>
    </row>
    <row r="540" spans="3:7">
      <c r="C540" s="313"/>
      <c r="D540" s="318"/>
      <c r="E540" s="739"/>
      <c r="F540" s="740"/>
      <c r="G540" s="740"/>
    </row>
    <row r="541" spans="3:7">
      <c r="C541" s="313"/>
      <c r="D541" s="318"/>
      <c r="E541" s="739"/>
      <c r="F541" s="740"/>
      <c r="G541" s="740"/>
    </row>
    <row r="542" spans="3:7">
      <c r="C542" s="313"/>
      <c r="D542" s="318"/>
      <c r="E542" s="739"/>
      <c r="F542" s="740"/>
      <c r="G542" s="740"/>
    </row>
    <row r="543" spans="3:7">
      <c r="C543" s="313"/>
      <c r="D543" s="318"/>
      <c r="E543" s="739"/>
      <c r="F543" s="740"/>
      <c r="G543" s="740"/>
    </row>
    <row r="544" spans="3:7">
      <c r="C544" s="313"/>
      <c r="D544" s="318"/>
      <c r="E544" s="739"/>
      <c r="F544" s="740"/>
      <c r="G544" s="740"/>
    </row>
    <row r="545" spans="3:7">
      <c r="C545" s="313"/>
      <c r="D545" s="318"/>
      <c r="E545" s="739"/>
      <c r="F545" s="740"/>
      <c r="G545" s="740"/>
    </row>
    <row r="546" spans="3:7">
      <c r="C546" s="313"/>
      <c r="D546" s="318"/>
      <c r="E546" s="739"/>
      <c r="F546" s="740"/>
      <c r="G546" s="740"/>
    </row>
    <row r="547" spans="3:7">
      <c r="C547" s="313"/>
      <c r="D547" s="318"/>
      <c r="E547" s="739"/>
      <c r="F547" s="740"/>
      <c r="G547" s="740"/>
    </row>
    <row r="548" spans="3:7">
      <c r="C548" s="313"/>
      <c r="D548" s="318"/>
      <c r="E548" s="739"/>
      <c r="F548" s="740"/>
      <c r="G548" s="740"/>
    </row>
    <row r="549" spans="3:7">
      <c r="C549" s="313"/>
      <c r="D549" s="318"/>
      <c r="E549" s="739"/>
      <c r="F549" s="740"/>
      <c r="G549" s="740"/>
    </row>
    <row r="550" spans="3:7">
      <c r="C550" s="313"/>
      <c r="D550" s="318"/>
      <c r="E550" s="739"/>
      <c r="F550" s="740"/>
      <c r="G550" s="740"/>
    </row>
    <row r="551" spans="3:7">
      <c r="C551" s="313"/>
      <c r="D551" s="318"/>
      <c r="E551" s="739"/>
      <c r="F551" s="740"/>
      <c r="G551" s="740"/>
    </row>
    <row r="552" spans="3:7">
      <c r="C552" s="313"/>
      <c r="D552" s="318"/>
      <c r="E552" s="739"/>
      <c r="F552" s="740"/>
      <c r="G552" s="740"/>
    </row>
    <row r="553" spans="3:7">
      <c r="C553" s="313"/>
      <c r="D553" s="318"/>
      <c r="E553" s="739"/>
      <c r="F553" s="740"/>
      <c r="G553" s="740"/>
    </row>
    <row r="554" spans="3:7">
      <c r="C554" s="313"/>
      <c r="D554" s="318"/>
      <c r="E554" s="739"/>
      <c r="F554" s="740"/>
      <c r="G554" s="740"/>
    </row>
    <row r="555" spans="3:7">
      <c r="C555" s="313"/>
      <c r="D555" s="318"/>
      <c r="E555" s="739"/>
      <c r="F555" s="740"/>
      <c r="G555" s="740"/>
    </row>
    <row r="556" spans="3:7">
      <c r="C556" s="313"/>
      <c r="D556" s="318"/>
      <c r="E556" s="739"/>
      <c r="F556" s="740"/>
      <c r="G556" s="740"/>
    </row>
    <row r="557" spans="3:7">
      <c r="C557" s="313"/>
      <c r="D557" s="318"/>
      <c r="E557" s="739"/>
      <c r="F557" s="740"/>
      <c r="G557" s="740"/>
    </row>
    <row r="558" spans="3:7">
      <c r="C558" s="313"/>
      <c r="D558" s="318"/>
      <c r="E558" s="739"/>
      <c r="F558" s="740"/>
      <c r="G558" s="740"/>
    </row>
    <row r="559" spans="3:7">
      <c r="C559" s="313"/>
      <c r="D559" s="318"/>
      <c r="E559" s="739"/>
      <c r="F559" s="740"/>
      <c r="G559" s="740"/>
    </row>
    <row r="560" spans="3:7">
      <c r="C560" s="313"/>
      <c r="D560" s="318"/>
      <c r="E560" s="739"/>
      <c r="F560" s="740"/>
      <c r="G560" s="740"/>
    </row>
    <row r="561" spans="3:7">
      <c r="C561" s="313"/>
      <c r="D561" s="318"/>
      <c r="E561" s="739"/>
      <c r="F561" s="740"/>
      <c r="G561" s="740"/>
    </row>
    <row r="562" spans="3:7">
      <c r="C562" s="313"/>
      <c r="D562" s="318"/>
      <c r="E562" s="739"/>
      <c r="F562" s="740"/>
      <c r="G562" s="740"/>
    </row>
    <row r="563" spans="3:7">
      <c r="C563" s="313"/>
      <c r="D563" s="318"/>
      <c r="E563" s="739"/>
      <c r="F563" s="740"/>
      <c r="G563" s="740"/>
    </row>
    <row r="564" spans="3:7">
      <c r="C564" s="313"/>
      <c r="D564" s="318"/>
      <c r="E564" s="739"/>
      <c r="F564" s="740"/>
      <c r="G564" s="740"/>
    </row>
    <row r="565" spans="3:7">
      <c r="C565" s="313"/>
      <c r="D565" s="318"/>
      <c r="E565" s="739"/>
      <c r="F565" s="740"/>
      <c r="G565" s="740"/>
    </row>
    <row r="566" spans="3:7">
      <c r="C566" s="313"/>
      <c r="D566" s="318"/>
      <c r="E566" s="739"/>
      <c r="F566" s="740"/>
      <c r="G566" s="740"/>
    </row>
    <row r="567" spans="3:7">
      <c r="C567" s="313"/>
      <c r="D567" s="318"/>
      <c r="E567" s="739"/>
      <c r="F567" s="740"/>
      <c r="G567" s="740"/>
    </row>
    <row r="568" spans="3:7">
      <c r="C568" s="313"/>
      <c r="D568" s="318"/>
      <c r="E568" s="739"/>
      <c r="F568" s="740"/>
      <c r="G568" s="740"/>
    </row>
    <row r="569" spans="3:7">
      <c r="C569" s="313"/>
      <c r="D569" s="318"/>
      <c r="E569" s="739"/>
      <c r="F569" s="740"/>
      <c r="G569" s="740"/>
    </row>
    <row r="570" spans="3:7">
      <c r="C570" s="313"/>
      <c r="D570" s="318"/>
      <c r="E570" s="739"/>
      <c r="F570" s="740"/>
      <c r="G570" s="740"/>
    </row>
    <row r="571" spans="3:7">
      <c r="C571" s="313"/>
      <c r="D571" s="318"/>
      <c r="E571" s="739"/>
      <c r="F571" s="740"/>
      <c r="G571" s="740"/>
    </row>
    <row r="572" spans="3:7">
      <c r="C572" s="313"/>
      <c r="D572" s="318"/>
      <c r="E572" s="739"/>
      <c r="F572" s="740"/>
      <c r="G572" s="740"/>
    </row>
    <row r="573" spans="3:7">
      <c r="C573" s="313"/>
      <c r="D573" s="318"/>
      <c r="E573" s="739"/>
      <c r="F573" s="740"/>
      <c r="G573" s="740"/>
    </row>
    <row r="574" spans="3:7">
      <c r="C574" s="313"/>
      <c r="D574" s="318"/>
      <c r="E574" s="739"/>
      <c r="F574" s="740"/>
      <c r="G574" s="740"/>
    </row>
    <row r="575" spans="3:7">
      <c r="C575" s="313"/>
      <c r="D575" s="318"/>
      <c r="E575" s="739"/>
      <c r="F575" s="740"/>
      <c r="G575" s="740"/>
    </row>
    <row r="576" spans="3:7">
      <c r="C576" s="313"/>
      <c r="D576" s="318"/>
      <c r="E576" s="739"/>
      <c r="F576" s="740"/>
      <c r="G576" s="740"/>
    </row>
    <row r="577" spans="3:7">
      <c r="C577" s="313"/>
      <c r="D577" s="318"/>
      <c r="E577" s="739"/>
      <c r="F577" s="740"/>
      <c r="G577" s="740"/>
    </row>
    <row r="578" spans="3:7">
      <c r="C578" s="313"/>
      <c r="D578" s="318"/>
      <c r="E578" s="739"/>
      <c r="F578" s="740"/>
      <c r="G578" s="740"/>
    </row>
    <row r="579" spans="3:7">
      <c r="C579" s="313"/>
      <c r="D579" s="318"/>
      <c r="E579" s="739"/>
      <c r="F579" s="740"/>
      <c r="G579" s="740"/>
    </row>
    <row r="580" spans="3:7">
      <c r="C580" s="313"/>
      <c r="D580" s="318"/>
      <c r="E580" s="739"/>
      <c r="F580" s="740"/>
      <c r="G580" s="740"/>
    </row>
    <row r="581" spans="3:7">
      <c r="C581" s="313"/>
      <c r="D581" s="318"/>
      <c r="E581" s="739"/>
      <c r="F581" s="740"/>
      <c r="G581" s="740"/>
    </row>
    <row r="582" spans="3:7">
      <c r="C582" s="313"/>
      <c r="D582" s="318"/>
      <c r="E582" s="739"/>
      <c r="F582" s="740"/>
      <c r="G582" s="740"/>
    </row>
    <row r="583" spans="3:7">
      <c r="C583" s="313"/>
      <c r="D583" s="318"/>
      <c r="E583" s="739"/>
      <c r="F583" s="740"/>
      <c r="G583" s="740"/>
    </row>
    <row r="584" spans="3:7">
      <c r="C584" s="313"/>
      <c r="D584" s="318"/>
      <c r="E584" s="739"/>
      <c r="F584" s="740"/>
      <c r="G584" s="740"/>
    </row>
    <row r="585" spans="3:7">
      <c r="C585" s="313"/>
      <c r="D585" s="318"/>
      <c r="E585" s="739"/>
      <c r="F585" s="740"/>
      <c r="G585" s="740"/>
    </row>
    <row r="586" spans="3:7">
      <c r="C586" s="313"/>
      <c r="D586" s="318"/>
      <c r="E586" s="739"/>
      <c r="F586" s="740"/>
      <c r="G586" s="740"/>
    </row>
    <row r="587" spans="3:7">
      <c r="C587" s="313"/>
      <c r="D587" s="318"/>
      <c r="E587" s="739"/>
      <c r="F587" s="740"/>
      <c r="G587" s="740"/>
    </row>
    <row r="588" spans="3:7">
      <c r="C588" s="313"/>
      <c r="D588" s="318"/>
      <c r="E588" s="739"/>
      <c r="F588" s="740"/>
      <c r="G588" s="740"/>
    </row>
    <row r="589" spans="3:7">
      <c r="C589" s="313"/>
      <c r="D589" s="318"/>
      <c r="E589" s="739"/>
      <c r="F589" s="740"/>
      <c r="G589" s="740"/>
    </row>
    <row r="590" spans="3:7">
      <c r="C590" s="313"/>
      <c r="D590" s="318"/>
      <c r="E590" s="739"/>
      <c r="F590" s="740"/>
      <c r="G590" s="740"/>
    </row>
    <row r="591" spans="3:7">
      <c r="C591" s="313"/>
      <c r="D591" s="318"/>
      <c r="E591" s="739"/>
      <c r="F591" s="740"/>
      <c r="G591" s="740"/>
    </row>
    <row r="592" spans="3:7">
      <c r="C592" s="313"/>
      <c r="D592" s="318"/>
      <c r="E592" s="739"/>
      <c r="F592" s="740"/>
      <c r="G592" s="740"/>
    </row>
    <row r="593" spans="3:7">
      <c r="C593" s="313"/>
      <c r="D593" s="318"/>
      <c r="E593" s="739"/>
      <c r="F593" s="740"/>
      <c r="G593" s="740"/>
    </row>
    <row r="594" spans="3:7">
      <c r="C594" s="313"/>
      <c r="D594" s="318"/>
      <c r="E594" s="739"/>
      <c r="F594" s="740"/>
      <c r="G594" s="740"/>
    </row>
    <row r="595" spans="3:7">
      <c r="C595" s="313"/>
      <c r="D595" s="318"/>
      <c r="E595" s="739"/>
      <c r="F595" s="740"/>
      <c r="G595" s="740"/>
    </row>
    <row r="596" spans="3:7">
      <c r="C596" s="313"/>
      <c r="D596" s="318"/>
      <c r="E596" s="739"/>
      <c r="F596" s="740"/>
      <c r="G596" s="740"/>
    </row>
    <row r="597" spans="3:7">
      <c r="C597" s="313"/>
      <c r="D597" s="318"/>
      <c r="E597" s="739"/>
      <c r="F597" s="740"/>
      <c r="G597" s="740"/>
    </row>
    <row r="598" spans="3:7">
      <c r="C598" s="313"/>
      <c r="D598" s="318"/>
      <c r="E598" s="739"/>
      <c r="F598" s="740"/>
      <c r="G598" s="740"/>
    </row>
    <row r="599" spans="3:7">
      <c r="C599" s="313"/>
      <c r="D599" s="318"/>
      <c r="E599" s="739"/>
      <c r="F599" s="740"/>
      <c r="G599" s="740"/>
    </row>
    <row r="600" spans="3:7">
      <c r="C600" s="313"/>
      <c r="D600" s="318"/>
      <c r="E600" s="739"/>
      <c r="F600" s="740"/>
      <c r="G600" s="740"/>
    </row>
    <row r="601" spans="3:7">
      <c r="C601" s="313"/>
      <c r="D601" s="318"/>
      <c r="E601" s="739"/>
      <c r="F601" s="740"/>
      <c r="G601" s="740"/>
    </row>
    <row r="602" spans="3:7">
      <c r="C602" s="313"/>
      <c r="D602" s="318"/>
      <c r="E602" s="739"/>
      <c r="F602" s="740"/>
      <c r="G602" s="740"/>
    </row>
    <row r="603" spans="3:7">
      <c r="C603" s="313"/>
      <c r="D603" s="318"/>
      <c r="E603" s="739"/>
      <c r="F603" s="740"/>
      <c r="G603" s="740"/>
    </row>
    <row r="604" spans="3:7">
      <c r="C604" s="313"/>
      <c r="D604" s="318"/>
      <c r="E604" s="739"/>
      <c r="F604" s="740"/>
      <c r="G604" s="740"/>
    </row>
    <row r="605" spans="3:7">
      <c r="C605" s="313"/>
      <c r="D605" s="318"/>
      <c r="E605" s="739"/>
      <c r="F605" s="740"/>
      <c r="G605" s="740"/>
    </row>
    <row r="606" spans="3:7">
      <c r="C606" s="313"/>
      <c r="D606" s="318"/>
      <c r="E606" s="739"/>
      <c r="F606" s="740"/>
      <c r="G606" s="740"/>
    </row>
    <row r="607" spans="3:7">
      <c r="C607" s="313"/>
      <c r="D607" s="318"/>
      <c r="E607" s="739"/>
      <c r="F607" s="740"/>
      <c r="G607" s="740"/>
    </row>
    <row r="608" spans="3:7">
      <c r="C608" s="313"/>
      <c r="D608" s="318"/>
      <c r="E608" s="739"/>
      <c r="F608" s="740"/>
      <c r="G608" s="740"/>
    </row>
    <row r="609" spans="3:7">
      <c r="C609" s="313"/>
      <c r="D609" s="318"/>
      <c r="E609" s="739"/>
      <c r="F609" s="740"/>
      <c r="G609" s="740"/>
    </row>
    <row r="610" spans="3:7">
      <c r="C610" s="313"/>
      <c r="D610" s="318"/>
      <c r="E610" s="739"/>
      <c r="F610" s="740"/>
      <c r="G610" s="740"/>
    </row>
    <row r="611" spans="3:7">
      <c r="C611" s="313"/>
      <c r="D611" s="318"/>
      <c r="E611" s="739"/>
      <c r="F611" s="740"/>
      <c r="G611" s="740"/>
    </row>
    <row r="612" spans="3:7">
      <c r="C612" s="313"/>
      <c r="D612" s="318"/>
      <c r="E612" s="739"/>
      <c r="F612" s="740"/>
      <c r="G612" s="740"/>
    </row>
    <row r="613" spans="3:7">
      <c r="C613" s="313"/>
      <c r="D613" s="318"/>
      <c r="E613" s="739"/>
      <c r="F613" s="740"/>
      <c r="G613" s="740"/>
    </row>
    <row r="614" spans="3:7">
      <c r="C614" s="313"/>
      <c r="D614" s="318"/>
      <c r="E614" s="739"/>
      <c r="F614" s="740"/>
      <c r="G614" s="740"/>
    </row>
    <row r="615" spans="3:7">
      <c r="C615" s="313"/>
      <c r="D615" s="318"/>
      <c r="E615" s="739"/>
      <c r="F615" s="740"/>
      <c r="G615" s="740"/>
    </row>
    <row r="616" spans="3:7">
      <c r="C616" s="313"/>
      <c r="D616" s="318"/>
      <c r="E616" s="739"/>
      <c r="F616" s="740"/>
      <c r="G616" s="740"/>
    </row>
    <row r="617" spans="3:7">
      <c r="C617" s="313"/>
      <c r="D617" s="318"/>
      <c r="E617" s="739"/>
      <c r="F617" s="740"/>
      <c r="G617" s="740"/>
    </row>
    <row r="618" spans="3:7">
      <c r="C618" s="313"/>
      <c r="D618" s="318"/>
      <c r="E618" s="739"/>
      <c r="F618" s="740"/>
      <c r="G618" s="740"/>
    </row>
    <row r="619" spans="3:7">
      <c r="C619" s="313"/>
      <c r="D619" s="318"/>
      <c r="E619" s="739"/>
      <c r="F619" s="740"/>
      <c r="G619" s="740"/>
    </row>
    <row r="620" spans="3:7">
      <c r="C620" s="313"/>
      <c r="D620" s="318"/>
      <c r="E620" s="739"/>
      <c r="F620" s="740"/>
      <c r="G620" s="740"/>
    </row>
    <row r="621" spans="3:7">
      <c r="C621" s="313"/>
      <c r="D621" s="318"/>
      <c r="E621" s="739"/>
      <c r="F621" s="740"/>
      <c r="G621" s="740"/>
    </row>
    <row r="622" spans="3:7">
      <c r="C622" s="313"/>
      <c r="D622" s="318"/>
      <c r="E622" s="739"/>
      <c r="F622" s="740"/>
      <c r="G622" s="740"/>
    </row>
    <row r="623" spans="3:7">
      <c r="C623" s="313"/>
      <c r="D623" s="318"/>
      <c r="E623" s="739"/>
      <c r="F623" s="740"/>
      <c r="G623" s="740"/>
    </row>
    <row r="624" spans="3:7">
      <c r="C624" s="313"/>
      <c r="D624" s="318"/>
      <c r="E624" s="739"/>
      <c r="F624" s="740"/>
      <c r="G624" s="740"/>
    </row>
    <row r="625" spans="3:7">
      <c r="C625" s="313"/>
      <c r="D625" s="318"/>
      <c r="E625" s="739"/>
      <c r="F625" s="740"/>
      <c r="G625" s="740"/>
    </row>
    <row r="626" spans="3:7">
      <c r="C626" s="313"/>
      <c r="D626" s="318"/>
      <c r="E626" s="739"/>
      <c r="F626" s="740"/>
      <c r="G626" s="740"/>
    </row>
    <row r="627" spans="3:7">
      <c r="C627" s="313"/>
      <c r="D627" s="318"/>
      <c r="E627" s="739"/>
      <c r="F627" s="740"/>
      <c r="G627" s="740"/>
    </row>
    <row r="628" spans="3:7">
      <c r="C628" s="313"/>
      <c r="D628" s="318"/>
      <c r="E628" s="739"/>
      <c r="F628" s="740"/>
      <c r="G628" s="740"/>
    </row>
    <row r="629" spans="3:7">
      <c r="C629" s="313"/>
      <c r="D629" s="318"/>
      <c r="E629" s="739"/>
      <c r="F629" s="740"/>
      <c r="G629" s="740"/>
    </row>
    <row r="630" spans="3:7">
      <c r="C630" s="313"/>
      <c r="D630" s="318"/>
      <c r="E630" s="739"/>
      <c r="F630" s="740"/>
      <c r="G630" s="740"/>
    </row>
    <row r="631" spans="3:7">
      <c r="C631" s="313"/>
      <c r="D631" s="318"/>
      <c r="E631" s="739"/>
      <c r="F631" s="740"/>
      <c r="G631" s="740"/>
    </row>
    <row r="632" spans="3:7">
      <c r="C632" s="313"/>
      <c r="D632" s="318"/>
      <c r="E632" s="739"/>
      <c r="F632" s="740"/>
      <c r="G632" s="740"/>
    </row>
    <row r="633" spans="3:7">
      <c r="C633" s="313"/>
      <c r="D633" s="318"/>
      <c r="E633" s="739"/>
      <c r="F633" s="740"/>
      <c r="G633" s="740"/>
    </row>
    <row r="634" spans="3:7">
      <c r="C634" s="313"/>
      <c r="D634" s="318"/>
      <c r="E634" s="739"/>
      <c r="F634" s="740"/>
      <c r="G634" s="740"/>
    </row>
    <row r="635" spans="3:7">
      <c r="C635" s="313"/>
      <c r="D635" s="318"/>
      <c r="E635" s="739"/>
      <c r="F635" s="740"/>
      <c r="G635" s="740"/>
    </row>
    <row r="636" spans="3:7">
      <c r="C636" s="313"/>
      <c r="D636" s="318"/>
      <c r="E636" s="739"/>
      <c r="F636" s="740"/>
      <c r="G636" s="740"/>
    </row>
    <row r="637" spans="3:7">
      <c r="C637" s="313"/>
      <c r="D637" s="318"/>
      <c r="E637" s="739"/>
      <c r="F637" s="740"/>
      <c r="G637" s="740"/>
    </row>
    <row r="638" spans="3:7">
      <c r="C638" s="313"/>
      <c r="D638" s="318"/>
      <c r="E638" s="739"/>
      <c r="F638" s="740"/>
      <c r="G638" s="740"/>
    </row>
    <row r="639" spans="3:7">
      <c r="C639" s="313"/>
      <c r="D639" s="318"/>
      <c r="E639" s="739"/>
      <c r="F639" s="740"/>
      <c r="G639" s="740"/>
    </row>
    <row r="640" spans="3:7">
      <c r="C640" s="313"/>
      <c r="D640" s="318"/>
      <c r="E640" s="739"/>
      <c r="F640" s="740"/>
      <c r="G640" s="740"/>
    </row>
    <row r="641" spans="3:7">
      <c r="C641" s="313"/>
      <c r="D641" s="318"/>
      <c r="E641" s="739"/>
      <c r="F641" s="740"/>
      <c r="G641" s="740"/>
    </row>
    <row r="642" spans="3:7">
      <c r="C642" s="313"/>
      <c r="D642" s="318"/>
      <c r="E642" s="739"/>
      <c r="F642" s="740"/>
      <c r="G642" s="740"/>
    </row>
    <row r="643" spans="3:7">
      <c r="C643" s="313"/>
      <c r="D643" s="318"/>
      <c r="E643" s="739"/>
      <c r="F643" s="740"/>
      <c r="G643" s="740"/>
    </row>
    <row r="644" spans="3:7">
      <c r="C644" s="313"/>
      <c r="D644" s="318"/>
      <c r="E644" s="739"/>
      <c r="F644" s="740"/>
      <c r="G644" s="740"/>
    </row>
    <row r="645" spans="3:7">
      <c r="C645" s="313"/>
      <c r="D645" s="318"/>
      <c r="E645" s="739"/>
      <c r="F645" s="740"/>
      <c r="G645" s="740"/>
    </row>
    <row r="646" spans="3:7">
      <c r="C646" s="313"/>
      <c r="D646" s="318"/>
      <c r="E646" s="739"/>
      <c r="F646" s="740"/>
      <c r="G646" s="740"/>
    </row>
    <row r="647" spans="3:7">
      <c r="C647" s="313"/>
      <c r="D647" s="318"/>
      <c r="E647" s="739"/>
      <c r="F647" s="740"/>
      <c r="G647" s="740"/>
    </row>
    <row r="648" spans="3:7">
      <c r="C648" s="313"/>
      <c r="D648" s="318"/>
      <c r="E648" s="739"/>
      <c r="F648" s="740"/>
      <c r="G648" s="740"/>
    </row>
    <row r="649" spans="3:7">
      <c r="C649" s="313"/>
      <c r="D649" s="318"/>
      <c r="E649" s="739"/>
      <c r="F649" s="740"/>
      <c r="G649" s="740"/>
    </row>
    <row r="650" spans="3:7">
      <c r="C650" s="313"/>
      <c r="D650" s="318"/>
      <c r="E650" s="739"/>
      <c r="F650" s="740"/>
      <c r="G650" s="740"/>
    </row>
    <row r="651" spans="3:7">
      <c r="C651" s="313"/>
      <c r="D651" s="318"/>
      <c r="E651" s="739"/>
      <c r="F651" s="740"/>
      <c r="G651" s="740"/>
    </row>
    <row r="652" spans="3:7">
      <c r="C652" s="313"/>
      <c r="D652" s="318"/>
      <c r="E652" s="739"/>
      <c r="F652" s="740"/>
      <c r="G652" s="740"/>
    </row>
    <row r="653" spans="3:7">
      <c r="C653" s="313"/>
      <c r="D653" s="318"/>
      <c r="E653" s="739"/>
      <c r="F653" s="740"/>
      <c r="G653" s="740"/>
    </row>
    <row r="654" spans="3:7">
      <c r="C654" s="313"/>
      <c r="D654" s="318"/>
      <c r="E654" s="739"/>
      <c r="F654" s="740"/>
      <c r="G654" s="740"/>
    </row>
    <row r="655" spans="3:7">
      <c r="C655" s="313"/>
      <c r="D655" s="318"/>
      <c r="E655" s="739"/>
      <c r="F655" s="740"/>
      <c r="G655" s="740"/>
    </row>
    <row r="656" spans="3:7">
      <c r="C656" s="313"/>
      <c r="D656" s="318"/>
      <c r="E656" s="739"/>
      <c r="F656" s="740"/>
      <c r="G656" s="740"/>
    </row>
    <row r="657" spans="3:7">
      <c r="C657" s="313"/>
      <c r="D657" s="318"/>
      <c r="E657" s="739"/>
      <c r="F657" s="740"/>
      <c r="G657" s="740"/>
    </row>
    <row r="658" spans="3:7">
      <c r="C658" s="313"/>
      <c r="D658" s="318"/>
      <c r="E658" s="739"/>
      <c r="F658" s="740"/>
      <c r="G658" s="740"/>
    </row>
    <row r="659" spans="3:7">
      <c r="C659" s="313"/>
      <c r="D659" s="318"/>
      <c r="E659" s="739"/>
      <c r="F659" s="740"/>
      <c r="G659" s="740"/>
    </row>
    <row r="660" spans="3:7">
      <c r="C660" s="313"/>
      <c r="D660" s="318"/>
      <c r="E660" s="739"/>
      <c r="F660" s="740"/>
      <c r="G660" s="740"/>
    </row>
    <row r="661" spans="3:7">
      <c r="C661" s="313"/>
      <c r="D661" s="318"/>
      <c r="E661" s="739"/>
      <c r="F661" s="740"/>
      <c r="G661" s="740"/>
    </row>
    <row r="662" spans="3:7">
      <c r="C662" s="313"/>
      <c r="D662" s="318"/>
      <c r="E662" s="739"/>
      <c r="F662" s="740"/>
      <c r="G662" s="740"/>
    </row>
    <row r="663" spans="3:7">
      <c r="C663" s="313"/>
      <c r="D663" s="318"/>
      <c r="E663" s="739"/>
      <c r="F663" s="740"/>
      <c r="G663" s="740"/>
    </row>
    <row r="664" spans="3:7">
      <c r="C664" s="313"/>
      <c r="D664" s="318"/>
      <c r="E664" s="739"/>
      <c r="F664" s="740"/>
      <c r="G664" s="740"/>
    </row>
    <row r="665" spans="3:7">
      <c r="C665" s="313"/>
      <c r="D665" s="318"/>
      <c r="E665" s="739"/>
      <c r="F665" s="740"/>
      <c r="G665" s="740"/>
    </row>
    <row r="666" spans="3:7">
      <c r="C666" s="313"/>
      <c r="D666" s="318"/>
      <c r="E666" s="739"/>
      <c r="F666" s="740"/>
      <c r="G666" s="740"/>
    </row>
    <row r="667" spans="3:7">
      <c r="C667" s="313"/>
      <c r="D667" s="318"/>
      <c r="E667" s="739"/>
      <c r="F667" s="740"/>
      <c r="G667" s="740"/>
    </row>
    <row r="668" spans="3:7">
      <c r="C668" s="313"/>
      <c r="D668" s="318"/>
      <c r="E668" s="739"/>
      <c r="F668" s="740"/>
      <c r="G668" s="740"/>
    </row>
    <row r="669" spans="3:7">
      <c r="C669" s="313"/>
      <c r="D669" s="318"/>
      <c r="E669" s="739"/>
      <c r="F669" s="740"/>
      <c r="G669" s="740"/>
    </row>
    <row r="670" spans="3:7">
      <c r="C670" s="313"/>
      <c r="D670" s="318"/>
      <c r="E670" s="739"/>
      <c r="F670" s="740"/>
      <c r="G670" s="740"/>
    </row>
    <row r="671" spans="3:7">
      <c r="C671" s="313"/>
      <c r="D671" s="318"/>
      <c r="E671" s="739"/>
      <c r="F671" s="740"/>
      <c r="G671" s="740"/>
    </row>
    <row r="672" spans="3:7">
      <c r="C672" s="313"/>
      <c r="D672" s="318"/>
      <c r="E672" s="739"/>
      <c r="F672" s="740"/>
      <c r="G672" s="740"/>
    </row>
    <row r="673" spans="3:7">
      <c r="C673" s="313"/>
      <c r="D673" s="318"/>
      <c r="E673" s="739"/>
      <c r="F673" s="740"/>
      <c r="G673" s="740"/>
    </row>
    <row r="674" spans="3:7">
      <c r="C674" s="313"/>
      <c r="D674" s="318"/>
      <c r="E674" s="739"/>
      <c r="F674" s="740"/>
      <c r="G674" s="740"/>
    </row>
    <row r="675" spans="3:7">
      <c r="C675" s="313"/>
      <c r="D675" s="318"/>
      <c r="E675" s="739"/>
      <c r="F675" s="740"/>
      <c r="G675" s="740"/>
    </row>
    <row r="676" spans="3:7">
      <c r="C676" s="313"/>
      <c r="D676" s="318"/>
      <c r="E676" s="739"/>
      <c r="F676" s="740"/>
      <c r="G676" s="740"/>
    </row>
    <row r="677" spans="3:7">
      <c r="C677" s="313"/>
      <c r="D677" s="318"/>
      <c r="E677" s="739"/>
      <c r="F677" s="740"/>
      <c r="G677" s="740"/>
    </row>
    <row r="678" spans="3:7">
      <c r="C678" s="313"/>
      <c r="D678" s="318"/>
      <c r="E678" s="739"/>
      <c r="F678" s="740"/>
      <c r="G678" s="740"/>
    </row>
    <row r="679" spans="3:7">
      <c r="C679" s="313"/>
      <c r="D679" s="318"/>
      <c r="E679" s="739"/>
      <c r="F679" s="740"/>
      <c r="G679" s="740"/>
    </row>
    <row r="680" spans="3:7">
      <c r="C680" s="313"/>
      <c r="D680" s="318"/>
      <c r="E680" s="739"/>
      <c r="F680" s="740"/>
      <c r="G680" s="740"/>
    </row>
    <row r="681" spans="3:7">
      <c r="C681" s="313"/>
      <c r="D681" s="318"/>
      <c r="E681" s="739"/>
      <c r="F681" s="740"/>
      <c r="G681" s="740"/>
    </row>
    <row r="682" spans="3:7">
      <c r="C682" s="313"/>
      <c r="D682" s="318"/>
      <c r="E682" s="739"/>
      <c r="F682" s="740"/>
      <c r="G682" s="740"/>
    </row>
    <row r="683" spans="3:7">
      <c r="C683" s="313"/>
      <c r="D683" s="318"/>
      <c r="E683" s="739"/>
      <c r="F683" s="740"/>
      <c r="G683" s="740"/>
    </row>
    <row r="684" spans="3:7">
      <c r="C684" s="313"/>
      <c r="D684" s="318"/>
      <c r="E684" s="739"/>
      <c r="F684" s="740"/>
      <c r="G684" s="740"/>
    </row>
    <row r="685" spans="3:7">
      <c r="C685" s="313"/>
      <c r="D685" s="318"/>
      <c r="E685" s="739"/>
      <c r="F685" s="740"/>
      <c r="G685" s="740"/>
    </row>
    <row r="686" spans="3:7">
      <c r="C686" s="313"/>
      <c r="D686" s="318"/>
      <c r="E686" s="739"/>
      <c r="F686" s="740"/>
      <c r="G686" s="740"/>
    </row>
    <row r="687" spans="3:7">
      <c r="C687" s="313"/>
      <c r="D687" s="318"/>
      <c r="E687" s="739"/>
      <c r="F687" s="740"/>
      <c r="G687" s="740"/>
    </row>
    <row r="688" spans="3:7">
      <c r="C688" s="313"/>
      <c r="D688" s="318"/>
      <c r="E688" s="739"/>
      <c r="F688" s="740"/>
      <c r="G688" s="740"/>
    </row>
    <row r="689" spans="3:7">
      <c r="C689" s="313"/>
      <c r="D689" s="318"/>
      <c r="E689" s="739"/>
      <c r="F689" s="740"/>
      <c r="G689" s="740"/>
    </row>
    <row r="690" spans="3:7">
      <c r="C690" s="313"/>
      <c r="D690" s="318"/>
      <c r="E690" s="739"/>
      <c r="F690" s="740"/>
      <c r="G690" s="740"/>
    </row>
    <row r="691" spans="3:7">
      <c r="C691" s="313"/>
      <c r="D691" s="318"/>
      <c r="E691" s="739"/>
      <c r="F691" s="740"/>
      <c r="G691" s="740"/>
    </row>
    <row r="692" spans="3:7">
      <c r="C692" s="313"/>
      <c r="D692" s="318"/>
      <c r="E692" s="739"/>
      <c r="F692" s="740"/>
      <c r="G692" s="740"/>
    </row>
    <row r="693" spans="3:7">
      <c r="C693" s="313"/>
      <c r="D693" s="318"/>
      <c r="E693" s="739"/>
      <c r="F693" s="740"/>
      <c r="G693" s="740"/>
    </row>
    <row r="694" spans="3:7">
      <c r="C694" s="313"/>
      <c r="D694" s="318"/>
      <c r="E694" s="739"/>
      <c r="F694" s="740"/>
      <c r="G694" s="740"/>
    </row>
    <row r="695" spans="3:7">
      <c r="C695" s="313"/>
      <c r="D695" s="318"/>
      <c r="E695" s="739"/>
      <c r="F695" s="740"/>
      <c r="G695" s="740"/>
    </row>
    <row r="696" spans="3:7">
      <c r="C696" s="313"/>
      <c r="D696" s="318"/>
      <c r="E696" s="739"/>
      <c r="F696" s="740"/>
      <c r="G696" s="740"/>
    </row>
    <row r="697" spans="3:7">
      <c r="C697" s="313"/>
      <c r="D697" s="318"/>
      <c r="E697" s="739"/>
      <c r="F697" s="740"/>
      <c r="G697" s="740"/>
    </row>
    <row r="698" spans="3:7">
      <c r="C698" s="313"/>
      <c r="D698" s="318"/>
      <c r="E698" s="739"/>
      <c r="F698" s="740"/>
      <c r="G698" s="740"/>
    </row>
    <row r="699" spans="3:7">
      <c r="C699" s="313"/>
      <c r="D699" s="318"/>
      <c r="E699" s="739"/>
      <c r="F699" s="740"/>
      <c r="G699" s="740"/>
    </row>
    <row r="700" spans="3:7">
      <c r="C700" s="313"/>
      <c r="D700" s="318"/>
      <c r="E700" s="739"/>
      <c r="F700" s="740"/>
      <c r="G700" s="740"/>
    </row>
    <row r="701" spans="3:7">
      <c r="C701" s="313"/>
      <c r="D701" s="318"/>
      <c r="E701" s="739"/>
      <c r="F701" s="740"/>
      <c r="G701" s="740"/>
    </row>
    <row r="702" spans="3:7">
      <c r="C702" s="313"/>
      <c r="D702" s="318"/>
      <c r="E702" s="739"/>
      <c r="F702" s="740"/>
      <c r="G702" s="740"/>
    </row>
    <row r="703" spans="3:7">
      <c r="C703" s="313"/>
      <c r="D703" s="318"/>
      <c r="E703" s="739"/>
      <c r="F703" s="740"/>
      <c r="G703" s="740"/>
    </row>
    <row r="704" spans="3:7">
      <c r="C704" s="313"/>
      <c r="D704" s="318"/>
      <c r="E704" s="739"/>
      <c r="F704" s="740"/>
      <c r="G704" s="740"/>
    </row>
    <row r="705" spans="3:7">
      <c r="C705" s="313"/>
      <c r="D705" s="318"/>
      <c r="E705" s="739"/>
      <c r="F705" s="740"/>
      <c r="G705" s="740"/>
    </row>
    <row r="706" spans="3:7">
      <c r="C706" s="313"/>
      <c r="D706" s="318"/>
      <c r="E706" s="739"/>
      <c r="F706" s="740"/>
      <c r="G706" s="740"/>
    </row>
    <row r="707" spans="3:7">
      <c r="C707" s="313"/>
      <c r="D707" s="318"/>
      <c r="E707" s="739"/>
      <c r="F707" s="740"/>
      <c r="G707" s="740"/>
    </row>
    <row r="708" spans="3:7">
      <c r="C708" s="313"/>
      <c r="D708" s="318"/>
      <c r="E708" s="739"/>
      <c r="F708" s="740"/>
      <c r="G708" s="740"/>
    </row>
    <row r="709" spans="3:7">
      <c r="C709" s="313"/>
      <c r="D709" s="318"/>
      <c r="E709" s="739"/>
      <c r="F709" s="740"/>
      <c r="G709" s="740"/>
    </row>
    <row r="710" spans="3:7">
      <c r="C710" s="313"/>
      <c r="D710" s="318"/>
      <c r="E710" s="739"/>
      <c r="F710" s="740"/>
      <c r="G710" s="740"/>
    </row>
    <row r="711" spans="3:7">
      <c r="C711" s="313"/>
      <c r="D711" s="318"/>
      <c r="E711" s="739"/>
      <c r="F711" s="740"/>
      <c r="G711" s="740"/>
    </row>
    <row r="712" spans="3:7">
      <c r="C712" s="313"/>
      <c r="D712" s="318"/>
      <c r="E712" s="739"/>
      <c r="F712" s="740"/>
      <c r="G712" s="740"/>
    </row>
    <row r="713" spans="3:7">
      <c r="C713" s="313"/>
      <c r="D713" s="318"/>
      <c r="E713" s="739"/>
      <c r="F713" s="740"/>
      <c r="G713" s="740"/>
    </row>
    <row r="714" spans="3:7">
      <c r="C714" s="313"/>
      <c r="D714" s="318"/>
      <c r="E714" s="739"/>
      <c r="F714" s="740"/>
      <c r="G714" s="740"/>
    </row>
    <row r="715" spans="3:7">
      <c r="C715" s="313"/>
      <c r="D715" s="318"/>
      <c r="E715" s="739"/>
      <c r="F715" s="740"/>
      <c r="G715" s="740"/>
    </row>
    <row r="716" spans="3:7">
      <c r="C716" s="313"/>
      <c r="D716" s="318"/>
      <c r="E716" s="739"/>
      <c r="F716" s="740"/>
      <c r="G716" s="740"/>
    </row>
    <row r="717" spans="3:7">
      <c r="C717" s="313"/>
      <c r="D717" s="318"/>
      <c r="E717" s="739"/>
      <c r="F717" s="740"/>
      <c r="G717" s="740"/>
    </row>
    <row r="718" spans="3:7">
      <c r="C718" s="313"/>
      <c r="D718" s="318"/>
      <c r="E718" s="739"/>
      <c r="F718" s="740"/>
      <c r="G718" s="740"/>
    </row>
    <row r="719" spans="3:7">
      <c r="C719" s="313"/>
      <c r="D719" s="318"/>
      <c r="E719" s="739"/>
      <c r="F719" s="740"/>
      <c r="G719" s="740"/>
    </row>
    <row r="720" spans="3:7">
      <c r="C720" s="313"/>
      <c r="D720" s="318"/>
      <c r="E720" s="739"/>
      <c r="F720" s="740"/>
      <c r="G720" s="740"/>
    </row>
    <row r="721" spans="3:7">
      <c r="C721" s="313"/>
      <c r="D721" s="318"/>
      <c r="E721" s="739"/>
      <c r="F721" s="740"/>
      <c r="G721" s="740"/>
    </row>
    <row r="722" spans="3:7">
      <c r="C722" s="313"/>
      <c r="D722" s="318"/>
      <c r="E722" s="739"/>
      <c r="F722" s="740"/>
      <c r="G722" s="740"/>
    </row>
    <row r="723" spans="3:7">
      <c r="C723" s="313"/>
      <c r="D723" s="318"/>
      <c r="E723" s="739"/>
      <c r="F723" s="740"/>
      <c r="G723" s="740"/>
    </row>
    <row r="724" spans="3:7">
      <c r="C724" s="313"/>
      <c r="D724" s="318"/>
      <c r="E724" s="739"/>
      <c r="F724" s="740"/>
      <c r="G724" s="740"/>
    </row>
    <row r="725" spans="3:7">
      <c r="C725" s="313"/>
      <c r="D725" s="318"/>
      <c r="E725" s="739"/>
      <c r="F725" s="740"/>
      <c r="G725" s="740"/>
    </row>
    <row r="726" spans="3:7">
      <c r="C726" s="313"/>
      <c r="D726" s="318"/>
      <c r="E726" s="739"/>
      <c r="F726" s="740"/>
      <c r="G726" s="740"/>
    </row>
    <row r="727" spans="3:7">
      <c r="C727" s="313"/>
      <c r="D727" s="318"/>
      <c r="E727" s="739"/>
      <c r="F727" s="740"/>
      <c r="G727" s="740"/>
    </row>
    <row r="728" spans="3:7">
      <c r="C728" s="313"/>
      <c r="D728" s="318"/>
      <c r="E728" s="739"/>
      <c r="F728" s="740"/>
      <c r="G728" s="740"/>
    </row>
    <row r="729" spans="3:7">
      <c r="C729" s="313"/>
      <c r="D729" s="318"/>
      <c r="E729" s="739"/>
      <c r="F729" s="740"/>
      <c r="G729" s="740"/>
    </row>
    <row r="730" spans="3:7">
      <c r="C730" s="313"/>
      <c r="D730" s="318"/>
      <c r="E730" s="739"/>
      <c r="F730" s="740"/>
      <c r="G730" s="740"/>
    </row>
    <row r="731" spans="3:7">
      <c r="C731" s="313"/>
      <c r="D731" s="318"/>
      <c r="E731" s="739"/>
      <c r="F731" s="740"/>
      <c r="G731" s="740"/>
    </row>
    <row r="732" spans="3:7">
      <c r="C732" s="313"/>
      <c r="D732" s="318"/>
      <c r="E732" s="739"/>
      <c r="F732" s="740"/>
      <c r="G732" s="740"/>
    </row>
    <row r="733" spans="3:7">
      <c r="C733" s="313"/>
      <c r="D733" s="318"/>
      <c r="E733" s="739"/>
      <c r="F733" s="740"/>
      <c r="G733" s="740"/>
    </row>
    <row r="734" spans="3:7">
      <c r="C734" s="313"/>
      <c r="D734" s="318"/>
      <c r="E734" s="739"/>
      <c r="F734" s="740"/>
      <c r="G734" s="740"/>
    </row>
    <row r="735" spans="3:7">
      <c r="C735" s="313"/>
      <c r="D735" s="318"/>
      <c r="E735" s="739"/>
      <c r="F735" s="740"/>
      <c r="G735" s="740"/>
    </row>
    <row r="736" spans="3:7">
      <c r="C736" s="313"/>
      <c r="D736" s="318"/>
      <c r="E736" s="739"/>
      <c r="F736" s="740"/>
      <c r="G736" s="740"/>
    </row>
    <row r="737" spans="3:7">
      <c r="C737" s="313"/>
      <c r="D737" s="318"/>
      <c r="E737" s="739"/>
      <c r="F737" s="740"/>
      <c r="G737" s="740"/>
    </row>
    <row r="738" spans="3:7">
      <c r="C738" s="313"/>
      <c r="D738" s="318"/>
      <c r="E738" s="739"/>
      <c r="F738" s="740"/>
      <c r="G738" s="740"/>
    </row>
    <row r="739" spans="3:7">
      <c r="C739" s="313"/>
      <c r="D739" s="318"/>
      <c r="E739" s="739"/>
      <c r="F739" s="740"/>
      <c r="G739" s="740"/>
    </row>
    <row r="740" spans="3:7">
      <c r="C740" s="313"/>
      <c r="D740" s="318"/>
      <c r="E740" s="739"/>
      <c r="F740" s="740"/>
      <c r="G740" s="740"/>
    </row>
    <row r="741" spans="3:7">
      <c r="C741" s="313"/>
      <c r="D741" s="318"/>
      <c r="E741" s="739"/>
      <c r="F741" s="740"/>
      <c r="G741" s="740"/>
    </row>
    <row r="742" spans="3:7">
      <c r="C742" s="313"/>
      <c r="D742" s="318"/>
      <c r="E742" s="739"/>
      <c r="F742" s="740"/>
      <c r="G742" s="740"/>
    </row>
    <row r="743" spans="3:7">
      <c r="C743" s="313"/>
      <c r="D743" s="318"/>
      <c r="E743" s="739"/>
      <c r="F743" s="740"/>
      <c r="G743" s="740"/>
    </row>
    <row r="744" spans="3:7">
      <c r="C744" s="313"/>
      <c r="D744" s="318"/>
      <c r="E744" s="739"/>
      <c r="F744" s="740"/>
      <c r="G744" s="740"/>
    </row>
    <row r="745" spans="3:7">
      <c r="C745" s="313"/>
      <c r="D745" s="318"/>
      <c r="E745" s="739"/>
      <c r="F745" s="740"/>
      <c r="G745" s="740"/>
    </row>
    <row r="746" spans="3:7">
      <c r="C746" s="313"/>
      <c r="D746" s="318"/>
      <c r="E746" s="739"/>
      <c r="F746" s="740"/>
      <c r="G746" s="740"/>
    </row>
    <row r="747" spans="3:7">
      <c r="C747" s="313"/>
      <c r="D747" s="318"/>
      <c r="E747" s="739"/>
      <c r="F747" s="740"/>
      <c r="G747" s="740"/>
    </row>
    <row r="748" spans="3:7">
      <c r="C748" s="313"/>
      <c r="D748" s="318"/>
      <c r="E748" s="739"/>
      <c r="F748" s="740"/>
      <c r="G748" s="740"/>
    </row>
    <row r="749" spans="3:7">
      <c r="C749" s="313"/>
      <c r="D749" s="318"/>
      <c r="E749" s="739"/>
      <c r="F749" s="740"/>
      <c r="G749" s="740"/>
    </row>
    <row r="750" spans="3:7">
      <c r="C750" s="313"/>
      <c r="D750" s="318"/>
      <c r="E750" s="739"/>
      <c r="F750" s="740"/>
      <c r="G750" s="740"/>
    </row>
    <row r="751" spans="3:7">
      <c r="C751" s="313"/>
      <c r="D751" s="318"/>
      <c r="E751" s="739"/>
      <c r="F751" s="740"/>
      <c r="G751" s="740"/>
    </row>
    <row r="752" spans="3:7">
      <c r="C752" s="313"/>
      <c r="D752" s="318"/>
      <c r="E752" s="739"/>
      <c r="F752" s="740"/>
      <c r="G752" s="740"/>
    </row>
    <row r="753" spans="3:7">
      <c r="C753" s="313"/>
      <c r="D753" s="318"/>
      <c r="E753" s="739"/>
      <c r="F753" s="740"/>
      <c r="G753" s="740"/>
    </row>
    <row r="754" spans="3:7">
      <c r="C754" s="313"/>
      <c r="D754" s="318"/>
      <c r="E754" s="739"/>
      <c r="F754" s="740"/>
      <c r="G754" s="740"/>
    </row>
    <row r="755" spans="3:7">
      <c r="C755" s="313"/>
      <c r="D755" s="318"/>
      <c r="E755" s="739"/>
      <c r="F755" s="740"/>
      <c r="G755" s="740"/>
    </row>
    <row r="756" spans="3:7">
      <c r="C756" s="313"/>
      <c r="D756" s="318"/>
      <c r="E756" s="739"/>
      <c r="F756" s="740"/>
      <c r="G756" s="740"/>
    </row>
    <row r="757" spans="3:7">
      <c r="C757" s="313"/>
      <c r="D757" s="318"/>
      <c r="E757" s="739"/>
      <c r="F757" s="740"/>
      <c r="G757" s="740"/>
    </row>
    <row r="758" spans="3:7">
      <c r="C758" s="313"/>
      <c r="D758" s="318"/>
      <c r="E758" s="739"/>
      <c r="F758" s="740"/>
      <c r="G758" s="740"/>
    </row>
    <row r="759" spans="3:7">
      <c r="C759" s="313"/>
      <c r="D759" s="318"/>
      <c r="E759" s="739"/>
      <c r="F759" s="740"/>
      <c r="G759" s="740"/>
    </row>
    <row r="760" spans="3:7">
      <c r="C760" s="313"/>
      <c r="D760" s="318"/>
      <c r="E760" s="739"/>
      <c r="F760" s="740"/>
      <c r="G760" s="740"/>
    </row>
    <row r="761" spans="3:7">
      <c r="C761" s="313"/>
      <c r="D761" s="318"/>
      <c r="E761" s="739"/>
      <c r="F761" s="740"/>
      <c r="G761" s="740"/>
    </row>
    <row r="762" spans="3:7">
      <c r="C762" s="313"/>
      <c r="D762" s="318"/>
      <c r="E762" s="739"/>
      <c r="F762" s="740"/>
      <c r="G762" s="740"/>
    </row>
    <row r="763" spans="3:7">
      <c r="C763" s="313"/>
      <c r="D763" s="318"/>
      <c r="E763" s="739"/>
      <c r="F763" s="740"/>
      <c r="G763" s="740"/>
    </row>
    <row r="764" spans="3:7">
      <c r="C764" s="313"/>
      <c r="D764" s="318"/>
      <c r="E764" s="739"/>
      <c r="F764" s="740"/>
      <c r="G764" s="740"/>
    </row>
    <row r="765" spans="3:7">
      <c r="C765" s="313"/>
      <c r="D765" s="318"/>
      <c r="E765" s="739"/>
      <c r="F765" s="740"/>
      <c r="G765" s="740"/>
    </row>
    <row r="766" spans="3:7">
      <c r="C766" s="313"/>
      <c r="D766" s="318"/>
      <c r="E766" s="739"/>
      <c r="F766" s="740"/>
      <c r="G766" s="740"/>
    </row>
    <row r="767" spans="3:7">
      <c r="C767" s="313"/>
      <c r="D767" s="318"/>
      <c r="E767" s="739"/>
      <c r="F767" s="740"/>
      <c r="G767" s="740"/>
    </row>
    <row r="768" spans="3:7">
      <c r="C768" s="313"/>
      <c r="D768" s="318"/>
      <c r="E768" s="739"/>
      <c r="F768" s="740"/>
      <c r="G768" s="740"/>
    </row>
    <row r="769" spans="3:7">
      <c r="C769" s="313"/>
      <c r="D769" s="318"/>
      <c r="E769" s="739"/>
      <c r="F769" s="740"/>
      <c r="G769" s="740"/>
    </row>
    <row r="770" spans="3:7">
      <c r="C770" s="313"/>
      <c r="D770" s="318"/>
      <c r="E770" s="739"/>
      <c r="F770" s="740"/>
      <c r="G770" s="740"/>
    </row>
    <row r="771" spans="3:7">
      <c r="C771" s="313"/>
      <c r="D771" s="318"/>
      <c r="E771" s="739"/>
      <c r="F771" s="740"/>
      <c r="G771" s="740"/>
    </row>
    <row r="772" spans="3:7">
      <c r="C772" s="313"/>
      <c r="D772" s="318"/>
      <c r="E772" s="739"/>
      <c r="F772" s="740"/>
      <c r="G772" s="740"/>
    </row>
    <row r="773" spans="3:7">
      <c r="C773" s="313"/>
      <c r="D773" s="318"/>
      <c r="E773" s="739"/>
      <c r="F773" s="740"/>
      <c r="G773" s="740"/>
    </row>
    <row r="774" spans="3:7">
      <c r="C774" s="313"/>
      <c r="D774" s="318"/>
      <c r="E774" s="739"/>
      <c r="F774" s="740"/>
      <c r="G774" s="740"/>
    </row>
    <row r="775" spans="3:7">
      <c r="C775" s="313"/>
      <c r="D775" s="318"/>
      <c r="E775" s="739"/>
      <c r="F775" s="740"/>
      <c r="G775" s="740"/>
    </row>
    <row r="776" spans="3:7">
      <c r="C776" s="313"/>
      <c r="D776" s="318"/>
      <c r="E776" s="739"/>
      <c r="F776" s="740"/>
      <c r="G776" s="740"/>
    </row>
    <row r="777" spans="3:7">
      <c r="C777" s="313"/>
      <c r="D777" s="318"/>
      <c r="E777" s="739"/>
      <c r="F777" s="740"/>
      <c r="G777" s="740"/>
    </row>
    <row r="778" spans="3:7">
      <c r="C778" s="313"/>
      <c r="D778" s="318"/>
      <c r="E778" s="739"/>
      <c r="F778" s="740"/>
      <c r="G778" s="740"/>
    </row>
    <row r="779" spans="3:7">
      <c r="C779" s="313"/>
      <c r="D779" s="318"/>
      <c r="E779" s="739"/>
      <c r="F779" s="740"/>
      <c r="G779" s="740"/>
    </row>
    <row r="780" spans="3:7">
      <c r="C780" s="313"/>
      <c r="D780" s="318"/>
      <c r="E780" s="739"/>
      <c r="F780" s="740"/>
      <c r="G780" s="740"/>
    </row>
    <row r="781" spans="3:7">
      <c r="C781" s="313"/>
      <c r="D781" s="318"/>
      <c r="E781" s="739"/>
      <c r="F781" s="740"/>
      <c r="G781" s="740"/>
    </row>
    <row r="782" spans="3:7">
      <c r="C782" s="313"/>
      <c r="D782" s="318"/>
      <c r="E782" s="739"/>
      <c r="F782" s="740"/>
      <c r="G782" s="740"/>
    </row>
    <row r="783" spans="3:7">
      <c r="C783" s="313"/>
      <c r="D783" s="318"/>
      <c r="E783" s="739"/>
      <c r="F783" s="740"/>
      <c r="G783" s="740"/>
    </row>
    <row r="784" spans="3:7">
      <c r="C784" s="313"/>
      <c r="D784" s="318"/>
      <c r="E784" s="739"/>
      <c r="F784" s="740"/>
      <c r="G784" s="740"/>
    </row>
    <row r="785" spans="3:7">
      <c r="C785" s="313"/>
      <c r="D785" s="318"/>
      <c r="E785" s="739"/>
      <c r="F785" s="740"/>
      <c r="G785" s="740"/>
    </row>
    <row r="786" spans="3:7">
      <c r="C786" s="313"/>
      <c r="D786" s="318"/>
      <c r="E786" s="739"/>
      <c r="F786" s="740"/>
      <c r="G786" s="740"/>
    </row>
    <row r="787" spans="3:7">
      <c r="C787" s="313"/>
      <c r="D787" s="318"/>
      <c r="E787" s="739"/>
      <c r="F787" s="740"/>
      <c r="G787" s="740"/>
    </row>
    <row r="788" spans="3:7">
      <c r="C788" s="313"/>
      <c r="D788" s="318"/>
      <c r="E788" s="739"/>
      <c r="F788" s="740"/>
      <c r="G788" s="740"/>
    </row>
    <row r="789" spans="3:7">
      <c r="C789" s="313"/>
      <c r="D789" s="318"/>
      <c r="E789" s="739"/>
      <c r="F789" s="740"/>
      <c r="G789" s="740"/>
    </row>
    <row r="790" spans="3:7">
      <c r="C790" s="313"/>
      <c r="D790" s="318"/>
      <c r="E790" s="739"/>
      <c r="F790" s="740"/>
      <c r="G790" s="740"/>
    </row>
    <row r="791" spans="3:7">
      <c r="C791" s="313"/>
      <c r="D791" s="318"/>
      <c r="E791" s="739"/>
      <c r="F791" s="740"/>
      <c r="G791" s="740"/>
    </row>
    <row r="792" spans="3:7">
      <c r="C792" s="313"/>
      <c r="D792" s="318"/>
      <c r="E792" s="739"/>
      <c r="F792" s="740"/>
      <c r="G792" s="740"/>
    </row>
    <row r="793" spans="3:7">
      <c r="C793" s="313"/>
      <c r="D793" s="318"/>
      <c r="E793" s="739"/>
      <c r="F793" s="740"/>
      <c r="G793" s="740"/>
    </row>
    <row r="794" spans="3:7">
      <c r="C794" s="313"/>
      <c r="D794" s="318"/>
      <c r="E794" s="739"/>
      <c r="F794" s="740"/>
      <c r="G794" s="740"/>
    </row>
    <row r="795" spans="3:7">
      <c r="C795" s="313"/>
      <c r="D795" s="318"/>
      <c r="E795" s="739"/>
      <c r="F795" s="740"/>
      <c r="G795" s="740"/>
    </row>
    <row r="796" spans="3:7">
      <c r="C796" s="313"/>
      <c r="D796" s="318"/>
      <c r="E796" s="739"/>
      <c r="F796" s="740"/>
      <c r="G796" s="740"/>
    </row>
    <row r="797" spans="3:7">
      <c r="C797" s="313"/>
      <c r="D797" s="318"/>
      <c r="E797" s="739"/>
      <c r="F797" s="740"/>
      <c r="G797" s="740"/>
    </row>
    <row r="798" spans="3:7">
      <c r="C798" s="313"/>
      <c r="D798" s="318"/>
      <c r="E798" s="739"/>
      <c r="F798" s="740"/>
      <c r="G798" s="740"/>
    </row>
    <row r="799" spans="3:7">
      <c r="C799" s="313"/>
      <c r="D799" s="318"/>
      <c r="E799" s="739"/>
      <c r="F799" s="740"/>
      <c r="G799" s="740"/>
    </row>
    <row r="800" spans="3:7">
      <c r="C800" s="313"/>
      <c r="D800" s="318"/>
      <c r="E800" s="739"/>
      <c r="F800" s="740"/>
      <c r="G800" s="740"/>
    </row>
    <row r="801" spans="3:7">
      <c r="C801" s="313"/>
      <c r="D801" s="318"/>
      <c r="E801" s="739"/>
      <c r="F801" s="740"/>
      <c r="G801" s="740"/>
    </row>
    <row r="802" spans="3:7">
      <c r="C802" s="313"/>
      <c r="D802" s="318"/>
      <c r="E802" s="739"/>
      <c r="F802" s="740"/>
      <c r="G802" s="740"/>
    </row>
    <row r="803" spans="3:7">
      <c r="C803" s="313"/>
      <c r="D803" s="318"/>
      <c r="E803" s="739"/>
      <c r="F803" s="740"/>
      <c r="G803" s="740"/>
    </row>
    <row r="804" spans="3:7">
      <c r="C804" s="313"/>
      <c r="D804" s="318"/>
      <c r="E804" s="739"/>
      <c r="F804" s="740"/>
      <c r="G804" s="740"/>
    </row>
    <row r="805" spans="3:7">
      <c r="C805" s="313"/>
      <c r="D805" s="318"/>
      <c r="E805" s="739"/>
      <c r="F805" s="740"/>
      <c r="G805" s="740"/>
    </row>
    <row r="806" spans="3:7">
      <c r="C806" s="313"/>
      <c r="D806" s="318"/>
      <c r="E806" s="739"/>
      <c r="F806" s="740"/>
      <c r="G806" s="740"/>
    </row>
    <row r="807" spans="3:7">
      <c r="C807" s="313"/>
      <c r="D807" s="318"/>
      <c r="E807" s="739"/>
      <c r="F807" s="740"/>
      <c r="G807" s="740"/>
    </row>
    <row r="808" spans="3:7">
      <c r="C808" s="313"/>
      <c r="D808" s="318"/>
      <c r="E808" s="739"/>
      <c r="F808" s="740"/>
      <c r="G808" s="740"/>
    </row>
    <row r="809" spans="3:7">
      <c r="C809" s="313"/>
      <c r="D809" s="318"/>
      <c r="E809" s="739"/>
      <c r="F809" s="740"/>
      <c r="G809" s="740"/>
    </row>
    <row r="810" spans="3:7">
      <c r="C810" s="313"/>
      <c r="D810" s="318"/>
      <c r="E810" s="739"/>
      <c r="F810" s="740"/>
      <c r="G810" s="740"/>
    </row>
    <row r="811" spans="3:7">
      <c r="C811" s="313"/>
      <c r="D811" s="318"/>
      <c r="E811" s="739"/>
      <c r="F811" s="740"/>
      <c r="G811" s="740"/>
    </row>
    <row r="812" spans="3:7">
      <c r="C812" s="313"/>
      <c r="D812" s="318"/>
      <c r="E812" s="739"/>
      <c r="F812" s="740"/>
      <c r="G812" s="740"/>
    </row>
    <row r="813" spans="3:7">
      <c r="C813" s="313"/>
      <c r="D813" s="318"/>
      <c r="E813" s="739"/>
      <c r="F813" s="740"/>
      <c r="G813" s="740"/>
    </row>
    <row r="814" spans="3:7">
      <c r="C814" s="313"/>
      <c r="D814" s="318"/>
      <c r="E814" s="739"/>
      <c r="F814" s="740"/>
      <c r="G814" s="740"/>
    </row>
    <row r="815" spans="3:7">
      <c r="C815" s="313"/>
      <c r="D815" s="318"/>
      <c r="E815" s="739"/>
      <c r="F815" s="740"/>
      <c r="G815" s="740"/>
    </row>
    <row r="816" spans="3:7">
      <c r="C816" s="313"/>
      <c r="D816" s="318"/>
      <c r="E816" s="739"/>
      <c r="F816" s="740"/>
      <c r="G816" s="740"/>
    </row>
    <row r="817" spans="3:7">
      <c r="C817" s="313"/>
      <c r="D817" s="318"/>
      <c r="E817" s="739"/>
      <c r="F817" s="740"/>
      <c r="G817" s="740"/>
    </row>
    <row r="818" spans="3:7">
      <c r="C818" s="313"/>
      <c r="D818" s="318"/>
      <c r="E818" s="739"/>
      <c r="F818" s="740"/>
      <c r="G818" s="740"/>
    </row>
    <row r="819" spans="3:7">
      <c r="C819" s="313"/>
      <c r="D819" s="318"/>
      <c r="E819" s="739"/>
      <c r="F819" s="740"/>
      <c r="G819" s="740"/>
    </row>
    <row r="820" spans="3:7">
      <c r="C820" s="313"/>
      <c r="D820" s="318"/>
      <c r="E820" s="739"/>
      <c r="F820" s="740"/>
      <c r="G820" s="740"/>
    </row>
    <row r="821" spans="3:7">
      <c r="C821" s="313"/>
      <c r="D821" s="318"/>
      <c r="E821" s="739"/>
      <c r="F821" s="740"/>
      <c r="G821" s="740"/>
    </row>
    <row r="822" spans="3:7">
      <c r="C822" s="313"/>
      <c r="D822" s="318"/>
      <c r="E822" s="739"/>
      <c r="F822" s="740"/>
      <c r="G822" s="740"/>
    </row>
    <row r="823" spans="3:7">
      <c r="C823" s="313"/>
      <c r="D823" s="318"/>
      <c r="E823" s="739"/>
      <c r="F823" s="740"/>
      <c r="G823" s="740"/>
    </row>
    <row r="824" spans="3:7">
      <c r="C824" s="313"/>
      <c r="D824" s="318"/>
      <c r="E824" s="739"/>
      <c r="F824" s="740"/>
      <c r="G824" s="740"/>
    </row>
    <row r="825" spans="3:7">
      <c r="C825" s="313"/>
      <c r="D825" s="318"/>
      <c r="E825" s="739"/>
      <c r="F825" s="740"/>
      <c r="G825" s="740"/>
    </row>
    <row r="826" spans="3:7">
      <c r="C826" s="313"/>
      <c r="D826" s="318"/>
      <c r="E826" s="739"/>
      <c r="F826" s="740"/>
      <c r="G826" s="740"/>
    </row>
    <row r="827" spans="3:7">
      <c r="C827" s="313"/>
      <c r="D827" s="318"/>
      <c r="E827" s="739"/>
      <c r="F827" s="740"/>
      <c r="G827" s="740"/>
    </row>
    <row r="828" spans="3:7">
      <c r="C828" s="313"/>
      <c r="D828" s="318"/>
      <c r="E828" s="739"/>
      <c r="F828" s="740"/>
      <c r="G828" s="740"/>
    </row>
    <row r="829" spans="3:7">
      <c r="C829" s="313"/>
      <c r="D829" s="318"/>
      <c r="E829" s="739"/>
      <c r="F829" s="740"/>
      <c r="G829" s="740"/>
    </row>
    <row r="830" spans="3:7">
      <c r="C830" s="313"/>
      <c r="D830" s="318"/>
      <c r="E830" s="739"/>
      <c r="F830" s="740"/>
      <c r="G830" s="740"/>
    </row>
    <row r="831" spans="3:7">
      <c r="C831" s="313"/>
      <c r="D831" s="318"/>
      <c r="E831" s="739"/>
      <c r="F831" s="740"/>
      <c r="G831" s="740"/>
    </row>
    <row r="832" spans="3:7">
      <c r="C832" s="313"/>
      <c r="D832" s="318"/>
      <c r="E832" s="739"/>
      <c r="F832" s="740"/>
      <c r="G832" s="740"/>
    </row>
    <row r="833" spans="3:7">
      <c r="C833" s="313"/>
      <c r="D833" s="318"/>
      <c r="E833" s="739"/>
      <c r="F833" s="740"/>
      <c r="G833" s="740"/>
    </row>
    <row r="834" spans="3:7">
      <c r="C834" s="313"/>
      <c r="D834" s="318"/>
      <c r="E834" s="739"/>
      <c r="F834" s="740"/>
      <c r="G834" s="740"/>
    </row>
    <row r="835" spans="3:7">
      <c r="C835" s="313"/>
      <c r="D835" s="318"/>
      <c r="E835" s="739"/>
      <c r="F835" s="740"/>
      <c r="G835" s="740"/>
    </row>
    <row r="836" spans="3:7">
      <c r="C836" s="313"/>
      <c r="D836" s="318"/>
      <c r="E836" s="739"/>
      <c r="F836" s="740"/>
      <c r="G836" s="740"/>
    </row>
    <row r="837" spans="3:7">
      <c r="C837" s="313"/>
      <c r="D837" s="318"/>
      <c r="E837" s="739"/>
      <c r="F837" s="740"/>
      <c r="G837" s="740"/>
    </row>
    <row r="838" spans="3:7">
      <c r="C838" s="313"/>
      <c r="D838" s="318"/>
      <c r="E838" s="739"/>
      <c r="F838" s="740"/>
      <c r="G838" s="740"/>
    </row>
    <row r="839" spans="3:7">
      <c r="C839" s="313"/>
      <c r="D839" s="318"/>
      <c r="E839" s="739"/>
      <c r="F839" s="740"/>
      <c r="G839" s="740"/>
    </row>
    <row r="840" spans="3:7">
      <c r="C840" s="313"/>
      <c r="D840" s="318"/>
      <c r="E840" s="739"/>
      <c r="F840" s="740"/>
      <c r="G840" s="740"/>
    </row>
    <row r="841" spans="3:7">
      <c r="C841" s="313"/>
      <c r="D841" s="318"/>
      <c r="E841" s="739"/>
      <c r="F841" s="740"/>
      <c r="G841" s="740"/>
    </row>
    <row r="842" spans="3:7">
      <c r="C842" s="313"/>
      <c r="D842" s="318"/>
      <c r="E842" s="739"/>
      <c r="F842" s="740"/>
      <c r="G842" s="740"/>
    </row>
    <row r="843" spans="3:7">
      <c r="C843" s="313"/>
      <c r="D843" s="318"/>
      <c r="E843" s="739"/>
      <c r="F843" s="740"/>
      <c r="G843" s="740"/>
    </row>
    <row r="844" spans="3:7">
      <c r="C844" s="313"/>
      <c r="D844" s="318"/>
      <c r="E844" s="739"/>
      <c r="F844" s="740"/>
      <c r="G844" s="740"/>
    </row>
    <row r="845" spans="3:7">
      <c r="C845" s="313"/>
      <c r="D845" s="318"/>
      <c r="E845" s="739"/>
      <c r="F845" s="740"/>
      <c r="G845" s="740"/>
    </row>
    <row r="846" spans="3:7">
      <c r="C846" s="313"/>
      <c r="D846" s="318"/>
      <c r="E846" s="739"/>
      <c r="F846" s="740"/>
      <c r="G846" s="740"/>
    </row>
    <row r="847" spans="3:7">
      <c r="C847" s="313"/>
      <c r="D847" s="318"/>
      <c r="E847" s="739"/>
      <c r="F847" s="740"/>
      <c r="G847" s="740"/>
    </row>
    <row r="848" spans="3:7">
      <c r="C848" s="313"/>
      <c r="D848" s="318"/>
      <c r="E848" s="739"/>
      <c r="F848" s="740"/>
      <c r="G848" s="740"/>
    </row>
    <row r="849" spans="3:7">
      <c r="C849" s="313"/>
      <c r="D849" s="318"/>
      <c r="E849" s="739"/>
      <c r="F849" s="740"/>
      <c r="G849" s="740"/>
    </row>
    <row r="850" spans="3:7">
      <c r="C850" s="313"/>
      <c r="D850" s="318"/>
      <c r="E850" s="739"/>
      <c r="F850" s="740"/>
      <c r="G850" s="740"/>
    </row>
    <row r="851" spans="3:7">
      <c r="C851" s="313"/>
      <c r="D851" s="318"/>
      <c r="E851" s="739"/>
      <c r="F851" s="740"/>
      <c r="G851" s="740"/>
    </row>
    <row r="852" spans="3:7">
      <c r="C852" s="313"/>
      <c r="D852" s="318"/>
      <c r="E852" s="739"/>
      <c r="F852" s="740"/>
      <c r="G852" s="740"/>
    </row>
    <row r="853" spans="3:7">
      <c r="C853" s="313"/>
      <c r="D853" s="318"/>
      <c r="E853" s="739"/>
      <c r="F853" s="740"/>
      <c r="G853" s="740"/>
    </row>
    <row r="854" spans="3:7">
      <c r="C854" s="313"/>
      <c r="D854" s="318"/>
      <c r="E854" s="739"/>
      <c r="F854" s="740"/>
      <c r="G854" s="740"/>
    </row>
    <row r="855" spans="3:7">
      <c r="C855" s="313"/>
      <c r="D855" s="318"/>
      <c r="E855" s="739"/>
      <c r="F855" s="740"/>
      <c r="G855" s="740"/>
    </row>
    <row r="856" spans="3:7">
      <c r="C856" s="313"/>
      <c r="D856" s="318"/>
      <c r="E856" s="739"/>
      <c r="F856" s="740"/>
      <c r="G856" s="740"/>
    </row>
    <row r="857" spans="3:7">
      <c r="C857" s="313"/>
      <c r="D857" s="318"/>
      <c r="E857" s="739"/>
      <c r="F857" s="740"/>
      <c r="G857" s="740"/>
    </row>
    <row r="858" spans="3:7">
      <c r="C858" s="313"/>
      <c r="D858" s="318"/>
      <c r="E858" s="739"/>
      <c r="F858" s="740"/>
      <c r="G858" s="740"/>
    </row>
    <row r="859" spans="3:7">
      <c r="C859" s="313"/>
      <c r="D859" s="318"/>
      <c r="E859" s="739"/>
      <c r="F859" s="740"/>
      <c r="G859" s="740"/>
    </row>
    <row r="860" spans="3:7">
      <c r="C860" s="313"/>
      <c r="D860" s="318"/>
      <c r="E860" s="739"/>
      <c r="F860" s="740"/>
      <c r="G860" s="740"/>
    </row>
    <row r="861" spans="3:7">
      <c r="C861" s="313"/>
      <c r="D861" s="318"/>
      <c r="E861" s="739"/>
      <c r="F861" s="740"/>
      <c r="G861" s="740"/>
    </row>
    <row r="862" spans="3:7">
      <c r="C862" s="313"/>
      <c r="D862" s="318"/>
      <c r="E862" s="739"/>
      <c r="F862" s="740"/>
      <c r="G862" s="740"/>
    </row>
    <row r="863" spans="3:7">
      <c r="C863" s="313"/>
      <c r="D863" s="318"/>
      <c r="E863" s="739"/>
      <c r="F863" s="740"/>
      <c r="G863" s="740"/>
    </row>
    <row r="864" spans="3:7">
      <c r="C864" s="313"/>
      <c r="D864" s="318"/>
      <c r="E864" s="739"/>
      <c r="F864" s="740"/>
      <c r="G864" s="740"/>
    </row>
    <row r="865" spans="3:7">
      <c r="C865" s="313"/>
      <c r="D865" s="318"/>
      <c r="E865" s="739"/>
      <c r="F865" s="740"/>
      <c r="G865" s="740"/>
    </row>
    <row r="866" spans="3:7">
      <c r="C866" s="313"/>
      <c r="D866" s="318"/>
      <c r="E866" s="739"/>
      <c r="F866" s="740"/>
      <c r="G866" s="740"/>
    </row>
    <row r="867" spans="3:7">
      <c r="C867" s="313"/>
      <c r="D867" s="318"/>
      <c r="E867" s="739"/>
      <c r="F867" s="740"/>
      <c r="G867" s="740"/>
    </row>
    <row r="868" spans="3:7">
      <c r="C868" s="313"/>
      <c r="D868" s="318"/>
      <c r="E868" s="739"/>
      <c r="F868" s="740"/>
      <c r="G868" s="740"/>
    </row>
    <row r="869" spans="3:7">
      <c r="C869" s="313"/>
      <c r="D869" s="318"/>
      <c r="E869" s="739"/>
      <c r="F869" s="740"/>
      <c r="G869" s="740"/>
    </row>
    <row r="870" spans="3:7">
      <c r="C870" s="313"/>
      <c r="D870" s="318"/>
      <c r="E870" s="739"/>
      <c r="F870" s="740"/>
      <c r="G870" s="740"/>
    </row>
    <row r="871" spans="3:7">
      <c r="C871" s="313"/>
      <c r="D871" s="318"/>
      <c r="E871" s="739"/>
      <c r="F871" s="740"/>
      <c r="G871" s="740"/>
    </row>
    <row r="872" spans="3:7">
      <c r="C872" s="313"/>
      <c r="D872" s="318"/>
      <c r="E872" s="739"/>
      <c r="F872" s="740"/>
      <c r="G872" s="740"/>
    </row>
    <row r="873" spans="3:7">
      <c r="C873" s="313"/>
      <c r="D873" s="318"/>
      <c r="E873" s="739"/>
      <c r="F873" s="740"/>
      <c r="G873" s="740"/>
    </row>
    <row r="874" spans="3:7">
      <c r="C874" s="313"/>
      <c r="D874" s="318"/>
      <c r="E874" s="739"/>
      <c r="F874" s="740"/>
      <c r="G874" s="740"/>
    </row>
    <row r="875" spans="3:7">
      <c r="C875" s="313"/>
      <c r="D875" s="318"/>
      <c r="E875" s="739"/>
      <c r="F875" s="740"/>
      <c r="G875" s="740"/>
    </row>
    <row r="876" spans="3:7">
      <c r="C876" s="313"/>
      <c r="D876" s="318"/>
      <c r="E876" s="739"/>
      <c r="F876" s="740"/>
      <c r="G876" s="740"/>
    </row>
    <row r="877" spans="3:7">
      <c r="C877" s="313"/>
      <c r="D877" s="318"/>
      <c r="E877" s="739"/>
      <c r="F877" s="740"/>
      <c r="G877" s="740"/>
    </row>
    <row r="878" spans="3:7">
      <c r="C878" s="313"/>
      <c r="D878" s="318"/>
      <c r="E878" s="739"/>
      <c r="F878" s="740"/>
      <c r="G878" s="740"/>
    </row>
    <row r="879" spans="3:7">
      <c r="C879" s="313"/>
      <c r="D879" s="318"/>
      <c r="E879" s="739"/>
      <c r="F879" s="740"/>
      <c r="G879" s="740"/>
    </row>
    <row r="880" spans="3:7">
      <c r="C880" s="313"/>
      <c r="D880" s="318"/>
      <c r="E880" s="739"/>
      <c r="F880" s="740"/>
      <c r="G880" s="740"/>
    </row>
    <row r="881" spans="3:7">
      <c r="C881" s="313"/>
      <c r="D881" s="318"/>
      <c r="E881" s="739"/>
      <c r="F881" s="740"/>
      <c r="G881" s="740"/>
    </row>
    <row r="882" spans="3:7">
      <c r="C882" s="313"/>
      <c r="D882" s="318"/>
      <c r="E882" s="739"/>
      <c r="F882" s="740"/>
      <c r="G882" s="740"/>
    </row>
    <row r="883" spans="3:7">
      <c r="C883" s="313"/>
      <c r="D883" s="318"/>
      <c r="E883" s="739"/>
      <c r="F883" s="740"/>
      <c r="G883" s="740"/>
    </row>
    <row r="884" spans="3:7">
      <c r="C884" s="313"/>
      <c r="D884" s="318"/>
      <c r="E884" s="739"/>
      <c r="F884" s="740"/>
      <c r="G884" s="740"/>
    </row>
    <row r="885" spans="3:7">
      <c r="C885" s="313"/>
      <c r="D885" s="318"/>
      <c r="E885" s="739"/>
      <c r="F885" s="740"/>
      <c r="G885" s="740"/>
    </row>
    <row r="886" spans="3:7">
      <c r="C886" s="313"/>
      <c r="D886" s="318"/>
      <c r="E886" s="739"/>
      <c r="F886" s="740"/>
      <c r="G886" s="740"/>
    </row>
    <row r="887" spans="3:7">
      <c r="C887" s="313"/>
      <c r="D887" s="318"/>
      <c r="E887" s="739"/>
      <c r="F887" s="740"/>
      <c r="G887" s="740"/>
    </row>
    <row r="888" spans="3:7">
      <c r="C888" s="313"/>
      <c r="D888" s="318"/>
      <c r="E888" s="739"/>
      <c r="F888" s="740"/>
      <c r="G888" s="740"/>
    </row>
    <row r="889" spans="3:7">
      <c r="C889" s="313"/>
      <c r="D889" s="318"/>
      <c r="E889" s="739"/>
      <c r="F889" s="740"/>
      <c r="G889" s="740"/>
    </row>
    <row r="890" spans="3:7">
      <c r="C890" s="313"/>
      <c r="D890" s="318"/>
      <c r="E890" s="739"/>
      <c r="F890" s="740"/>
      <c r="G890" s="740"/>
    </row>
    <row r="891" spans="3:7">
      <c r="C891" s="313"/>
      <c r="D891" s="318"/>
      <c r="E891" s="739"/>
      <c r="F891" s="740"/>
      <c r="G891" s="740"/>
    </row>
    <row r="892" spans="3:7">
      <c r="C892" s="313"/>
      <c r="D892" s="318"/>
      <c r="E892" s="739"/>
      <c r="F892" s="740"/>
      <c r="G892" s="740"/>
    </row>
    <row r="893" spans="3:7">
      <c r="C893" s="313"/>
      <c r="D893" s="318"/>
      <c r="E893" s="739"/>
      <c r="F893" s="740"/>
      <c r="G893" s="740"/>
    </row>
    <row r="894" spans="3:7">
      <c r="C894" s="313"/>
      <c r="D894" s="318"/>
      <c r="E894" s="739"/>
      <c r="F894" s="740"/>
      <c r="G894" s="740"/>
    </row>
    <row r="895" spans="3:7">
      <c r="C895" s="313"/>
      <c r="D895" s="318"/>
      <c r="E895" s="739"/>
      <c r="F895" s="740"/>
      <c r="G895" s="740"/>
    </row>
    <row r="896" spans="3:7">
      <c r="C896" s="313"/>
      <c r="D896" s="318"/>
      <c r="E896" s="739"/>
      <c r="F896" s="740"/>
      <c r="G896" s="740"/>
    </row>
    <row r="897" spans="3:7">
      <c r="C897" s="313"/>
      <c r="D897" s="318"/>
      <c r="E897" s="739"/>
      <c r="F897" s="740"/>
      <c r="G897" s="740"/>
    </row>
    <row r="898" spans="3:7">
      <c r="C898" s="313"/>
      <c r="D898" s="318"/>
      <c r="E898" s="739"/>
      <c r="F898" s="740"/>
      <c r="G898" s="740"/>
    </row>
    <row r="899" spans="3:7">
      <c r="C899" s="313"/>
      <c r="D899" s="318"/>
      <c r="E899" s="739"/>
      <c r="F899" s="740"/>
      <c r="G899" s="740"/>
    </row>
    <row r="900" spans="3:7">
      <c r="C900" s="313"/>
      <c r="D900" s="318"/>
      <c r="E900" s="739"/>
      <c r="F900" s="740"/>
      <c r="G900" s="740"/>
    </row>
    <row r="901" spans="3:7">
      <c r="C901" s="313"/>
      <c r="D901" s="318"/>
      <c r="E901" s="739"/>
      <c r="F901" s="740"/>
      <c r="G901" s="740"/>
    </row>
    <row r="902" spans="3:7">
      <c r="C902" s="313"/>
      <c r="D902" s="318"/>
      <c r="E902" s="739"/>
      <c r="F902" s="740"/>
      <c r="G902" s="740"/>
    </row>
    <row r="903" spans="3:7">
      <c r="C903" s="313"/>
      <c r="D903" s="318"/>
      <c r="E903" s="739"/>
      <c r="F903" s="740"/>
      <c r="G903" s="740"/>
    </row>
    <row r="904" spans="3:7">
      <c r="C904" s="313"/>
      <c r="D904" s="318"/>
      <c r="E904" s="739"/>
      <c r="F904" s="740"/>
      <c r="G904" s="740"/>
    </row>
    <row r="905" spans="3:7">
      <c r="C905" s="313"/>
      <c r="D905" s="318"/>
      <c r="E905" s="739"/>
      <c r="F905" s="740"/>
      <c r="G905" s="740"/>
    </row>
    <row r="906" spans="3:7">
      <c r="C906" s="313"/>
      <c r="D906" s="318"/>
      <c r="E906" s="739"/>
      <c r="F906" s="740"/>
      <c r="G906" s="740"/>
    </row>
    <row r="907" spans="3:7">
      <c r="C907" s="313"/>
      <c r="D907" s="318"/>
      <c r="E907" s="739"/>
      <c r="F907" s="740"/>
      <c r="G907" s="740"/>
    </row>
    <row r="908" spans="3:7">
      <c r="C908" s="313"/>
      <c r="D908" s="318"/>
      <c r="E908" s="739"/>
      <c r="F908" s="740"/>
      <c r="G908" s="740"/>
    </row>
    <row r="909" spans="3:7">
      <c r="C909" s="313"/>
      <c r="D909" s="318"/>
      <c r="E909" s="739"/>
      <c r="F909" s="740"/>
      <c r="G909" s="740"/>
    </row>
    <row r="910" spans="3:7">
      <c r="C910" s="313"/>
      <c r="D910" s="318"/>
      <c r="E910" s="739"/>
      <c r="F910" s="740"/>
      <c r="G910" s="740"/>
    </row>
    <row r="911" spans="3:7">
      <c r="C911" s="313"/>
      <c r="D911" s="318"/>
      <c r="E911" s="739"/>
      <c r="F911" s="740"/>
      <c r="G911" s="740"/>
    </row>
    <row r="912" spans="3:7">
      <c r="C912" s="313"/>
      <c r="D912" s="318"/>
      <c r="E912" s="739"/>
      <c r="F912" s="740"/>
      <c r="G912" s="740"/>
    </row>
    <row r="913" spans="3:7">
      <c r="C913" s="313"/>
      <c r="D913" s="318"/>
      <c r="E913" s="739"/>
      <c r="F913" s="740"/>
      <c r="G913" s="740"/>
    </row>
    <row r="914" spans="3:7">
      <c r="C914" s="313"/>
      <c r="D914" s="318"/>
      <c r="E914" s="739"/>
      <c r="F914" s="740"/>
      <c r="G914" s="740"/>
    </row>
    <row r="915" spans="3:7">
      <c r="C915" s="313"/>
      <c r="D915" s="318"/>
      <c r="E915" s="739"/>
      <c r="F915" s="740"/>
      <c r="G915" s="740"/>
    </row>
    <row r="916" spans="3:7">
      <c r="C916" s="313"/>
      <c r="D916" s="318"/>
      <c r="E916" s="739"/>
      <c r="F916" s="740"/>
      <c r="G916" s="740"/>
    </row>
    <row r="917" spans="3:7">
      <c r="C917" s="313"/>
      <c r="D917" s="318"/>
      <c r="E917" s="739"/>
      <c r="F917" s="740"/>
      <c r="G917" s="740"/>
    </row>
    <row r="918" spans="3:7">
      <c r="C918" s="313"/>
      <c r="D918" s="318"/>
      <c r="E918" s="739"/>
      <c r="F918" s="740"/>
      <c r="G918" s="740"/>
    </row>
    <row r="919" spans="3:7">
      <c r="C919" s="313"/>
      <c r="D919" s="318"/>
      <c r="E919" s="739"/>
      <c r="F919" s="740"/>
      <c r="G919" s="740"/>
    </row>
    <row r="920" spans="3:7">
      <c r="C920" s="313"/>
      <c r="D920" s="318"/>
      <c r="E920" s="739"/>
      <c r="F920" s="740"/>
      <c r="G920" s="740"/>
    </row>
    <row r="921" spans="3:7">
      <c r="C921" s="313"/>
      <c r="D921" s="318"/>
      <c r="E921" s="739"/>
      <c r="F921" s="740"/>
      <c r="G921" s="740"/>
    </row>
    <row r="922" spans="3:7">
      <c r="C922" s="313"/>
      <c r="D922" s="318"/>
      <c r="E922" s="739"/>
      <c r="F922" s="740"/>
      <c r="G922" s="740"/>
    </row>
    <row r="923" spans="3:7">
      <c r="C923" s="313"/>
      <c r="D923" s="318"/>
      <c r="E923" s="739"/>
      <c r="F923" s="740"/>
      <c r="G923" s="740"/>
    </row>
    <row r="924" spans="3:7">
      <c r="C924" s="313"/>
      <c r="D924" s="318"/>
      <c r="E924" s="739"/>
      <c r="F924" s="740"/>
      <c r="G924" s="740"/>
    </row>
    <row r="925" spans="3:7">
      <c r="C925" s="313"/>
      <c r="D925" s="318"/>
      <c r="E925" s="739"/>
      <c r="F925" s="740"/>
      <c r="G925" s="740"/>
    </row>
    <row r="926" spans="3:7">
      <c r="C926" s="313"/>
      <c r="D926" s="318"/>
      <c r="E926" s="739"/>
      <c r="F926" s="740"/>
      <c r="G926" s="740"/>
    </row>
    <row r="927" spans="3:7">
      <c r="C927" s="313"/>
      <c r="D927" s="318"/>
      <c r="E927" s="739"/>
      <c r="F927" s="740"/>
      <c r="G927" s="740"/>
    </row>
    <row r="928" spans="3:7">
      <c r="C928" s="313"/>
      <c r="D928" s="318"/>
      <c r="E928" s="739"/>
      <c r="F928" s="740"/>
      <c r="G928" s="740"/>
    </row>
    <row r="929" spans="3:7">
      <c r="C929" s="313"/>
      <c r="D929" s="318"/>
      <c r="E929" s="739"/>
      <c r="F929" s="740"/>
      <c r="G929" s="740"/>
    </row>
    <row r="930" spans="3:7">
      <c r="C930" s="313"/>
      <c r="D930" s="318"/>
      <c r="E930" s="739"/>
      <c r="F930" s="740"/>
      <c r="G930" s="740"/>
    </row>
    <row r="931" spans="3:7">
      <c r="C931" s="313"/>
      <c r="D931" s="318"/>
      <c r="E931" s="739"/>
      <c r="F931" s="740"/>
      <c r="G931" s="740"/>
    </row>
    <row r="932" spans="3:7">
      <c r="C932" s="313"/>
      <c r="D932" s="318"/>
      <c r="E932" s="739"/>
      <c r="F932" s="740"/>
      <c r="G932" s="740"/>
    </row>
    <row r="933" spans="3:7">
      <c r="C933" s="313"/>
      <c r="D933" s="318"/>
      <c r="E933" s="739"/>
      <c r="F933" s="740"/>
      <c r="G933" s="740"/>
    </row>
    <row r="934" spans="3:7">
      <c r="C934" s="313"/>
      <c r="D934" s="318"/>
      <c r="E934" s="739"/>
      <c r="F934" s="740"/>
      <c r="G934" s="740"/>
    </row>
    <row r="935" spans="3:7">
      <c r="C935" s="313"/>
      <c r="D935" s="318"/>
      <c r="E935" s="739"/>
      <c r="F935" s="740"/>
      <c r="G935" s="740"/>
    </row>
    <row r="936" spans="3:7">
      <c r="C936" s="313"/>
      <c r="D936" s="318"/>
      <c r="E936" s="739"/>
      <c r="F936" s="740"/>
      <c r="G936" s="740"/>
    </row>
    <row r="937" spans="3:7">
      <c r="C937" s="313"/>
      <c r="D937" s="318"/>
      <c r="E937" s="739"/>
      <c r="F937" s="740"/>
      <c r="G937" s="740"/>
    </row>
    <row r="938" spans="3:7">
      <c r="C938" s="313"/>
      <c r="D938" s="318"/>
      <c r="E938" s="739"/>
      <c r="F938" s="740"/>
      <c r="G938" s="740"/>
    </row>
    <row r="939" spans="3:7">
      <c r="C939" s="313"/>
      <c r="D939" s="318"/>
      <c r="E939" s="739"/>
      <c r="F939" s="740"/>
      <c r="G939" s="740"/>
    </row>
    <row r="940" spans="3:7">
      <c r="C940" s="313"/>
      <c r="D940" s="318"/>
      <c r="E940" s="739"/>
      <c r="F940" s="740"/>
      <c r="G940" s="740"/>
    </row>
    <row r="941" spans="3:7">
      <c r="C941" s="313"/>
      <c r="D941" s="318"/>
      <c r="E941" s="739"/>
      <c r="F941" s="740"/>
      <c r="G941" s="740"/>
    </row>
    <row r="942" spans="3:7">
      <c r="C942" s="313"/>
      <c r="D942" s="318"/>
      <c r="E942" s="739"/>
      <c r="F942" s="740"/>
      <c r="G942" s="740"/>
    </row>
    <row r="943" spans="3:7">
      <c r="C943" s="313"/>
      <c r="D943" s="318"/>
      <c r="E943" s="739"/>
      <c r="F943" s="740"/>
      <c r="G943" s="740"/>
    </row>
    <row r="944" spans="3:7">
      <c r="C944" s="313"/>
      <c r="D944" s="318"/>
      <c r="E944" s="739"/>
      <c r="F944" s="740"/>
      <c r="G944" s="740"/>
    </row>
    <row r="945" spans="3:7">
      <c r="C945" s="313"/>
      <c r="D945" s="318"/>
      <c r="E945" s="739"/>
      <c r="F945" s="740"/>
      <c r="G945" s="740"/>
    </row>
    <row r="946" spans="3:7">
      <c r="C946" s="313"/>
      <c r="D946" s="318"/>
      <c r="E946" s="739"/>
      <c r="F946" s="740"/>
      <c r="G946" s="740"/>
    </row>
    <row r="947" spans="3:7">
      <c r="C947" s="313"/>
      <c r="D947" s="318"/>
      <c r="E947" s="739"/>
      <c r="F947" s="740"/>
      <c r="G947" s="740"/>
    </row>
    <row r="948" spans="3:7">
      <c r="C948" s="313"/>
      <c r="D948" s="318"/>
      <c r="E948" s="739"/>
      <c r="F948" s="740"/>
      <c r="G948" s="740"/>
    </row>
    <row r="949" spans="3:7">
      <c r="C949" s="313"/>
      <c r="D949" s="318"/>
      <c r="E949" s="739"/>
      <c r="F949" s="740"/>
      <c r="G949" s="740"/>
    </row>
    <row r="950" spans="3:7">
      <c r="C950" s="313"/>
      <c r="D950" s="318"/>
      <c r="E950" s="739"/>
      <c r="F950" s="740"/>
      <c r="G950" s="740"/>
    </row>
    <row r="951" spans="3:7">
      <c r="C951" s="313"/>
      <c r="D951" s="318"/>
      <c r="E951" s="739"/>
      <c r="F951" s="740"/>
      <c r="G951" s="740"/>
    </row>
    <row r="952" spans="3:7">
      <c r="C952" s="313"/>
      <c r="D952" s="318"/>
      <c r="E952" s="739"/>
      <c r="F952" s="740"/>
      <c r="G952" s="740"/>
    </row>
    <row r="953" spans="3:7">
      <c r="C953" s="313"/>
      <c r="D953" s="318"/>
      <c r="E953" s="739"/>
      <c r="F953" s="740"/>
      <c r="G953" s="740"/>
    </row>
    <row r="954" spans="3:7">
      <c r="C954" s="313"/>
      <c r="D954" s="318"/>
      <c r="E954" s="739"/>
      <c r="F954" s="740"/>
      <c r="G954" s="740"/>
    </row>
    <row r="955" spans="3:7">
      <c r="C955" s="313"/>
      <c r="D955" s="318"/>
      <c r="E955" s="739"/>
      <c r="F955" s="740"/>
      <c r="G955" s="740"/>
    </row>
    <row r="956" spans="3:7">
      <c r="C956" s="313"/>
      <c r="D956" s="318"/>
      <c r="E956" s="739"/>
      <c r="F956" s="740"/>
      <c r="G956" s="740"/>
    </row>
    <row r="957" spans="3:7">
      <c r="C957" s="313"/>
      <c r="D957" s="318"/>
      <c r="E957" s="739"/>
      <c r="F957" s="740"/>
      <c r="G957" s="740"/>
    </row>
    <row r="958" spans="3:7">
      <c r="C958" s="313"/>
      <c r="D958" s="318"/>
      <c r="E958" s="739"/>
      <c r="F958" s="740"/>
      <c r="G958" s="740"/>
    </row>
    <row r="959" spans="3:7">
      <c r="C959" s="313"/>
      <c r="D959" s="318"/>
      <c r="E959" s="739"/>
      <c r="F959" s="740"/>
      <c r="G959" s="740"/>
    </row>
    <row r="960" spans="3:7">
      <c r="C960" s="313"/>
      <c r="D960" s="318"/>
      <c r="E960" s="739"/>
      <c r="F960" s="740"/>
      <c r="G960" s="740"/>
    </row>
    <row r="961" spans="3:7">
      <c r="C961" s="313"/>
      <c r="D961" s="318"/>
      <c r="E961" s="739"/>
      <c r="F961" s="740"/>
      <c r="G961" s="740"/>
    </row>
    <row r="962" spans="3:7">
      <c r="C962" s="313"/>
      <c r="D962" s="318"/>
      <c r="E962" s="739"/>
      <c r="F962" s="740"/>
      <c r="G962" s="740"/>
    </row>
    <row r="963" spans="3:7">
      <c r="C963" s="313"/>
      <c r="D963" s="318"/>
      <c r="E963" s="739"/>
      <c r="F963" s="740"/>
      <c r="G963" s="740"/>
    </row>
    <row r="964" spans="3:7">
      <c r="C964" s="313"/>
      <c r="D964" s="318"/>
      <c r="E964" s="739"/>
      <c r="F964" s="740"/>
      <c r="G964" s="740"/>
    </row>
    <row r="965" spans="3:7">
      <c r="C965" s="313"/>
      <c r="D965" s="318"/>
      <c r="E965" s="739"/>
      <c r="F965" s="740"/>
      <c r="G965" s="740"/>
    </row>
    <row r="966" spans="3:7">
      <c r="C966" s="313"/>
      <c r="D966" s="318"/>
      <c r="E966" s="739"/>
      <c r="F966" s="740"/>
      <c r="G966" s="740"/>
    </row>
    <row r="967" spans="3:7">
      <c r="C967" s="313"/>
      <c r="D967" s="318"/>
      <c r="E967" s="739"/>
      <c r="F967" s="740"/>
      <c r="G967" s="740"/>
    </row>
    <row r="968" spans="3:7">
      <c r="C968" s="313"/>
      <c r="D968" s="318"/>
      <c r="E968" s="739"/>
      <c r="F968" s="740"/>
      <c r="G968" s="740"/>
    </row>
    <row r="969" spans="3:7">
      <c r="C969" s="313"/>
      <c r="D969" s="318"/>
      <c r="E969" s="739"/>
      <c r="F969" s="740"/>
      <c r="G969" s="740"/>
    </row>
    <row r="970" spans="3:7">
      <c r="C970" s="313"/>
      <c r="D970" s="318"/>
      <c r="E970" s="739"/>
      <c r="F970" s="740"/>
      <c r="G970" s="740"/>
    </row>
    <row r="971" spans="3:7">
      <c r="C971" s="313"/>
      <c r="D971" s="318"/>
      <c r="E971" s="739"/>
      <c r="F971" s="740"/>
      <c r="G971" s="740"/>
    </row>
    <row r="972" spans="3:7">
      <c r="C972" s="313"/>
      <c r="D972" s="318"/>
      <c r="E972" s="739"/>
      <c r="F972" s="740"/>
      <c r="G972" s="740"/>
    </row>
    <row r="973" spans="3:7">
      <c r="C973" s="313"/>
      <c r="D973" s="318"/>
      <c r="E973" s="739"/>
      <c r="F973" s="740"/>
      <c r="G973" s="740"/>
    </row>
    <row r="974" spans="3:7">
      <c r="C974" s="313"/>
      <c r="D974" s="318"/>
      <c r="E974" s="739"/>
      <c r="F974" s="740"/>
      <c r="G974" s="740"/>
    </row>
    <row r="975" spans="3:7">
      <c r="C975" s="313"/>
      <c r="D975" s="318"/>
      <c r="E975" s="739"/>
      <c r="F975" s="740"/>
      <c r="G975" s="740"/>
    </row>
    <row r="976" spans="3:7">
      <c r="C976" s="313"/>
      <c r="D976" s="318"/>
      <c r="E976" s="739"/>
      <c r="F976" s="740"/>
      <c r="G976" s="740"/>
    </row>
    <row r="977" spans="3:7">
      <c r="C977" s="313"/>
      <c r="D977" s="318"/>
      <c r="E977" s="739"/>
      <c r="F977" s="740"/>
      <c r="G977" s="740"/>
    </row>
    <row r="978" spans="3:7">
      <c r="C978" s="313"/>
      <c r="D978" s="318"/>
      <c r="E978" s="739"/>
      <c r="F978" s="740"/>
      <c r="G978" s="740"/>
    </row>
    <row r="979" spans="3:7">
      <c r="C979" s="313"/>
      <c r="D979" s="318"/>
      <c r="E979" s="739"/>
      <c r="F979" s="740"/>
      <c r="G979" s="740"/>
    </row>
    <row r="980" spans="3:7">
      <c r="C980" s="313"/>
      <c r="D980" s="318"/>
      <c r="E980" s="739"/>
      <c r="F980" s="740"/>
      <c r="G980" s="740"/>
    </row>
    <row r="981" spans="3:7">
      <c r="C981" s="313"/>
      <c r="D981" s="318"/>
      <c r="E981" s="739"/>
      <c r="F981" s="740"/>
      <c r="G981" s="740"/>
    </row>
    <row r="982" spans="3:7">
      <c r="C982" s="313"/>
      <c r="D982" s="318"/>
      <c r="E982" s="739"/>
      <c r="F982" s="740"/>
      <c r="G982" s="740"/>
    </row>
    <row r="983" spans="3:7">
      <c r="C983" s="313"/>
      <c r="D983" s="318"/>
      <c r="E983" s="739"/>
      <c r="F983" s="740"/>
      <c r="G983" s="740"/>
    </row>
    <row r="984" spans="3:7">
      <c r="C984" s="313"/>
      <c r="D984" s="318"/>
      <c r="E984" s="739"/>
      <c r="F984" s="740"/>
      <c r="G984" s="740"/>
    </row>
    <row r="985" spans="3:7">
      <c r="C985" s="313"/>
      <c r="D985" s="318"/>
      <c r="E985" s="739"/>
      <c r="F985" s="740"/>
      <c r="G985" s="740"/>
    </row>
    <row r="986" spans="3:7">
      <c r="C986" s="313"/>
      <c r="D986" s="318"/>
      <c r="E986" s="739"/>
      <c r="F986" s="740"/>
      <c r="G986" s="740"/>
    </row>
    <row r="987" spans="3:7">
      <c r="C987" s="313"/>
      <c r="D987" s="318"/>
      <c r="E987" s="739"/>
      <c r="F987" s="740"/>
      <c r="G987" s="740"/>
    </row>
    <row r="988" spans="3:7">
      <c r="C988" s="313"/>
      <c r="D988" s="318"/>
      <c r="E988" s="739"/>
      <c r="F988" s="740"/>
      <c r="G988" s="740"/>
    </row>
    <row r="989" spans="3:7">
      <c r="C989" s="313"/>
      <c r="D989" s="318"/>
      <c r="E989" s="739"/>
      <c r="F989" s="740"/>
      <c r="G989" s="740"/>
    </row>
    <row r="990" spans="3:7">
      <c r="C990" s="313"/>
      <c r="D990" s="318"/>
      <c r="E990" s="739"/>
      <c r="F990" s="740"/>
      <c r="G990" s="740"/>
    </row>
    <row r="991" spans="3:7">
      <c r="C991" s="313"/>
      <c r="D991" s="318"/>
      <c r="E991" s="739"/>
      <c r="F991" s="740"/>
      <c r="G991" s="740"/>
    </row>
    <row r="992" spans="3:7">
      <c r="C992" s="313"/>
      <c r="D992" s="318"/>
      <c r="E992" s="739"/>
      <c r="F992" s="740"/>
      <c r="G992" s="740"/>
    </row>
    <row r="993" spans="3:7">
      <c r="C993" s="313"/>
      <c r="D993" s="318"/>
      <c r="E993" s="739"/>
      <c r="F993" s="740"/>
      <c r="G993" s="740"/>
    </row>
    <row r="994" spans="3:7">
      <c r="C994" s="313"/>
      <c r="D994" s="318"/>
      <c r="E994" s="739"/>
      <c r="F994" s="740"/>
      <c r="G994" s="740"/>
    </row>
    <row r="995" spans="3:7">
      <c r="C995" s="313"/>
      <c r="D995" s="318"/>
      <c r="E995" s="739"/>
      <c r="F995" s="740"/>
      <c r="G995" s="740"/>
    </row>
    <row r="996" spans="3:7">
      <c r="C996" s="313"/>
      <c r="D996" s="318"/>
      <c r="E996" s="739"/>
      <c r="F996" s="740"/>
      <c r="G996" s="740"/>
    </row>
    <row r="997" spans="3:7">
      <c r="C997" s="313"/>
      <c r="D997" s="318"/>
      <c r="E997" s="739"/>
      <c r="F997" s="740"/>
      <c r="G997" s="740"/>
    </row>
    <row r="998" spans="3:7">
      <c r="C998" s="313"/>
      <c r="D998" s="318"/>
      <c r="E998" s="739"/>
      <c r="F998" s="740"/>
      <c r="G998" s="740"/>
    </row>
    <row r="999" spans="3:7">
      <c r="C999" s="313"/>
      <c r="D999" s="318"/>
      <c r="E999" s="739"/>
      <c r="F999" s="740"/>
      <c r="G999" s="740"/>
    </row>
    <row r="1000" spans="3:7">
      <c r="C1000" s="313"/>
      <c r="D1000" s="318"/>
      <c r="E1000" s="739"/>
      <c r="F1000" s="740"/>
      <c r="G1000" s="740"/>
    </row>
    <row r="1001" spans="3:7">
      <c r="C1001" s="313"/>
      <c r="D1001" s="318"/>
      <c r="E1001" s="739"/>
      <c r="F1001" s="740"/>
      <c r="G1001" s="740"/>
    </row>
    <row r="1002" spans="3:7">
      <c r="C1002" s="313"/>
      <c r="D1002" s="318"/>
      <c r="E1002" s="739"/>
      <c r="F1002" s="740"/>
      <c r="G1002" s="740"/>
    </row>
    <row r="1003" spans="3:7">
      <c r="C1003" s="313"/>
      <c r="D1003" s="318"/>
      <c r="E1003" s="739"/>
      <c r="F1003" s="740"/>
      <c r="G1003" s="740"/>
    </row>
    <row r="1004" spans="3:7">
      <c r="C1004" s="313"/>
      <c r="D1004" s="318"/>
      <c r="E1004" s="739"/>
      <c r="F1004" s="740"/>
      <c r="G1004" s="740"/>
    </row>
    <row r="1005" spans="3:7">
      <c r="C1005" s="313"/>
      <c r="D1005" s="318"/>
      <c r="E1005" s="739"/>
      <c r="F1005" s="740"/>
      <c r="G1005" s="740"/>
    </row>
    <row r="1006" spans="3:7">
      <c r="C1006" s="313"/>
      <c r="D1006" s="318"/>
      <c r="E1006" s="739"/>
      <c r="F1006" s="740"/>
      <c r="G1006" s="740"/>
    </row>
    <row r="1007" spans="3:7">
      <c r="C1007" s="313"/>
      <c r="D1007" s="318"/>
      <c r="E1007" s="739"/>
      <c r="F1007" s="740"/>
      <c r="G1007" s="740"/>
    </row>
    <row r="1008" spans="3:7">
      <c r="C1008" s="313"/>
      <c r="D1008" s="318"/>
      <c r="E1008" s="739"/>
      <c r="F1008" s="740"/>
      <c r="G1008" s="740"/>
    </row>
    <row r="1009" spans="3:7">
      <c r="C1009" s="313"/>
      <c r="D1009" s="318"/>
      <c r="E1009" s="739"/>
      <c r="F1009" s="740"/>
      <c r="G1009" s="740"/>
    </row>
    <row r="1010" spans="3:7">
      <c r="C1010" s="313"/>
      <c r="D1010" s="318"/>
      <c r="E1010" s="739"/>
      <c r="F1010" s="740"/>
      <c r="G1010" s="740"/>
    </row>
    <row r="1011" spans="3:7">
      <c r="C1011" s="313"/>
      <c r="D1011" s="318"/>
      <c r="E1011" s="739"/>
      <c r="F1011" s="740"/>
      <c r="G1011" s="740"/>
    </row>
    <row r="1012" spans="3:7">
      <c r="C1012" s="313"/>
      <c r="D1012" s="318"/>
      <c r="E1012" s="739"/>
      <c r="F1012" s="740"/>
      <c r="G1012" s="740"/>
    </row>
    <row r="1013" spans="3:7">
      <c r="C1013" s="313"/>
      <c r="D1013" s="318"/>
      <c r="E1013" s="739"/>
      <c r="F1013" s="740"/>
      <c r="G1013" s="740"/>
    </row>
    <row r="1014" spans="3:7">
      <c r="C1014" s="313"/>
      <c r="D1014" s="318"/>
      <c r="E1014" s="739"/>
      <c r="F1014" s="740"/>
      <c r="G1014" s="740"/>
    </row>
    <row r="1015" spans="3:7">
      <c r="C1015" s="313"/>
      <c r="D1015" s="318"/>
      <c r="E1015" s="739"/>
      <c r="F1015" s="740"/>
      <c r="G1015" s="740"/>
    </row>
    <row r="1016" spans="3:7">
      <c r="C1016" s="313"/>
      <c r="D1016" s="318"/>
      <c r="E1016" s="739"/>
      <c r="F1016" s="740"/>
      <c r="G1016" s="740"/>
    </row>
    <row r="1017" spans="3:7">
      <c r="C1017" s="313"/>
      <c r="D1017" s="318"/>
      <c r="E1017" s="739"/>
      <c r="F1017" s="740"/>
      <c r="G1017" s="740"/>
    </row>
    <row r="1018" spans="3:7">
      <c r="C1018" s="313"/>
      <c r="D1018" s="318"/>
      <c r="E1018" s="739"/>
      <c r="F1018" s="740"/>
      <c r="G1018" s="740"/>
    </row>
    <row r="1019" spans="3:7">
      <c r="C1019" s="313"/>
      <c r="D1019" s="318"/>
      <c r="E1019" s="739"/>
      <c r="F1019" s="740"/>
      <c r="G1019" s="740"/>
    </row>
    <row r="1020" spans="3:7">
      <c r="C1020" s="313"/>
      <c r="D1020" s="318"/>
      <c r="E1020" s="739"/>
      <c r="F1020" s="740"/>
      <c r="G1020" s="740"/>
    </row>
    <row r="1021" spans="3:7">
      <c r="C1021" s="313"/>
      <c r="D1021" s="318"/>
      <c r="E1021" s="739"/>
      <c r="F1021" s="740"/>
      <c r="G1021" s="740"/>
    </row>
    <row r="1022" spans="3:7">
      <c r="C1022" s="313"/>
      <c r="D1022" s="318"/>
      <c r="E1022" s="739"/>
      <c r="F1022" s="740"/>
      <c r="G1022" s="740"/>
    </row>
    <row r="1023" spans="3:7">
      <c r="C1023" s="313"/>
      <c r="D1023" s="318"/>
      <c r="E1023" s="739"/>
      <c r="F1023" s="740"/>
      <c r="G1023" s="740"/>
    </row>
    <row r="1024" spans="3:7">
      <c r="C1024" s="313"/>
      <c r="D1024" s="318"/>
      <c r="E1024" s="739"/>
      <c r="F1024" s="740"/>
      <c r="G1024" s="740"/>
    </row>
    <row r="1025" spans="3:7">
      <c r="C1025" s="313"/>
      <c r="D1025" s="318"/>
      <c r="E1025" s="739"/>
      <c r="F1025" s="740"/>
      <c r="G1025" s="740"/>
    </row>
    <row r="1026" spans="3:7">
      <c r="C1026" s="313"/>
      <c r="D1026" s="318"/>
      <c r="E1026" s="739"/>
      <c r="F1026" s="740"/>
      <c r="G1026" s="740"/>
    </row>
    <row r="1027" spans="3:7">
      <c r="C1027" s="313"/>
      <c r="D1027" s="318"/>
      <c r="E1027" s="739"/>
      <c r="F1027" s="740"/>
      <c r="G1027" s="740"/>
    </row>
    <row r="1028" spans="3:7">
      <c r="C1028" s="313"/>
      <c r="D1028" s="318"/>
      <c r="E1028" s="739"/>
      <c r="F1028" s="740"/>
      <c r="G1028" s="740"/>
    </row>
    <row r="1029" spans="3:7">
      <c r="C1029" s="313"/>
      <c r="D1029" s="318"/>
      <c r="E1029" s="739"/>
      <c r="F1029" s="740"/>
      <c r="G1029" s="740"/>
    </row>
    <row r="1030" spans="3:7">
      <c r="C1030" s="313"/>
      <c r="D1030" s="318"/>
      <c r="E1030" s="739"/>
      <c r="F1030" s="740"/>
      <c r="G1030" s="740"/>
    </row>
    <row r="1031" spans="3:7">
      <c r="C1031" s="313"/>
      <c r="D1031" s="318"/>
      <c r="E1031" s="739"/>
      <c r="F1031" s="740"/>
      <c r="G1031" s="740"/>
    </row>
    <row r="1032" spans="3:7">
      <c r="C1032" s="313"/>
      <c r="D1032" s="318"/>
      <c r="E1032" s="739"/>
      <c r="F1032" s="740"/>
      <c r="G1032" s="740"/>
    </row>
    <row r="1033" spans="3:7">
      <c r="C1033" s="313"/>
      <c r="D1033" s="318"/>
      <c r="E1033" s="739"/>
      <c r="F1033" s="740"/>
      <c r="G1033" s="740"/>
    </row>
    <row r="1034" spans="3:7">
      <c r="C1034" s="313"/>
      <c r="D1034" s="318"/>
      <c r="E1034" s="739"/>
      <c r="F1034" s="740"/>
      <c r="G1034" s="740"/>
    </row>
    <row r="1035" spans="3:7">
      <c r="C1035" s="313"/>
      <c r="D1035" s="318"/>
      <c r="E1035" s="739"/>
      <c r="F1035" s="740"/>
      <c r="G1035" s="740"/>
    </row>
    <row r="1036" spans="3:7">
      <c r="C1036" s="313"/>
      <c r="D1036" s="318"/>
      <c r="E1036" s="739"/>
      <c r="F1036" s="740"/>
      <c r="G1036" s="740"/>
    </row>
    <row r="1037" spans="3:7">
      <c r="C1037" s="313"/>
      <c r="D1037" s="318"/>
      <c r="E1037" s="739"/>
      <c r="F1037" s="740"/>
      <c r="G1037" s="740"/>
    </row>
    <row r="1038" spans="3:7">
      <c r="C1038" s="313"/>
      <c r="D1038" s="318"/>
      <c r="E1038" s="739"/>
      <c r="F1038" s="740"/>
      <c r="G1038" s="740"/>
    </row>
    <row r="1039" spans="3:7">
      <c r="C1039" s="313"/>
      <c r="D1039" s="318"/>
      <c r="E1039" s="739"/>
      <c r="F1039" s="740"/>
      <c r="G1039" s="740"/>
    </row>
    <row r="1040" spans="3:7">
      <c r="C1040" s="313"/>
      <c r="D1040" s="318"/>
      <c r="E1040" s="739"/>
      <c r="F1040" s="740"/>
      <c r="G1040" s="740"/>
    </row>
    <row r="1041" spans="3:7">
      <c r="C1041" s="313"/>
      <c r="D1041" s="318"/>
      <c r="E1041" s="739"/>
      <c r="F1041" s="740"/>
      <c r="G1041" s="740"/>
    </row>
    <row r="1042" spans="3:7">
      <c r="C1042" s="313"/>
      <c r="D1042" s="318"/>
      <c r="E1042" s="739"/>
      <c r="F1042" s="740"/>
      <c r="G1042" s="740"/>
    </row>
    <row r="1043" spans="3:7">
      <c r="C1043" s="313"/>
      <c r="D1043" s="318"/>
      <c r="E1043" s="739"/>
      <c r="F1043" s="740"/>
      <c r="G1043" s="740"/>
    </row>
    <row r="1044" spans="3:7">
      <c r="C1044" s="313"/>
      <c r="D1044" s="318"/>
      <c r="E1044" s="739"/>
      <c r="F1044" s="740"/>
      <c r="G1044" s="740"/>
    </row>
    <row r="1045" spans="3:7">
      <c r="C1045" s="313"/>
      <c r="D1045" s="318"/>
      <c r="E1045" s="739"/>
      <c r="F1045" s="740"/>
      <c r="G1045" s="740"/>
    </row>
    <row r="1046" spans="3:7">
      <c r="C1046" s="313"/>
      <c r="D1046" s="318"/>
      <c r="E1046" s="739"/>
      <c r="F1046" s="740"/>
      <c r="G1046" s="740"/>
    </row>
    <row r="1047" spans="3:7">
      <c r="C1047" s="313"/>
      <c r="D1047" s="318"/>
      <c r="E1047" s="739"/>
      <c r="F1047" s="740"/>
      <c r="G1047" s="740"/>
    </row>
    <row r="1048" spans="3:7">
      <c r="C1048" s="313"/>
      <c r="D1048" s="318"/>
      <c r="E1048" s="739"/>
      <c r="F1048" s="740"/>
      <c r="G1048" s="740"/>
    </row>
    <row r="1049" spans="3:7">
      <c r="C1049" s="313"/>
      <c r="D1049" s="318"/>
      <c r="E1049" s="739"/>
      <c r="F1049" s="740"/>
      <c r="G1049" s="740"/>
    </row>
    <row r="1050" spans="3:7">
      <c r="C1050" s="313"/>
      <c r="D1050" s="318"/>
      <c r="E1050" s="739"/>
      <c r="F1050" s="740"/>
      <c r="G1050" s="740"/>
    </row>
    <row r="1051" spans="3:7">
      <c r="C1051" s="313"/>
      <c r="D1051" s="318"/>
      <c r="E1051" s="739"/>
      <c r="F1051" s="740"/>
      <c r="G1051" s="740"/>
    </row>
    <row r="1052" spans="3:7">
      <c r="C1052" s="313"/>
      <c r="D1052" s="318"/>
      <c r="E1052" s="739"/>
      <c r="F1052" s="740"/>
      <c r="G1052" s="740"/>
    </row>
    <row r="1053" spans="3:7">
      <c r="C1053" s="313"/>
      <c r="D1053" s="318"/>
      <c r="E1053" s="739"/>
      <c r="F1053" s="740"/>
      <c r="G1053" s="740"/>
    </row>
    <row r="1054" spans="3:7">
      <c r="C1054" s="313"/>
      <c r="D1054" s="318"/>
      <c r="E1054" s="739"/>
      <c r="F1054" s="740"/>
      <c r="G1054" s="740"/>
    </row>
    <row r="1055" spans="3:7">
      <c r="C1055" s="313"/>
      <c r="D1055" s="318"/>
      <c r="E1055" s="739"/>
      <c r="F1055" s="740"/>
      <c r="G1055" s="740"/>
    </row>
    <row r="1056" spans="3:7">
      <c r="C1056" s="313"/>
      <c r="D1056" s="318"/>
      <c r="E1056" s="739"/>
      <c r="F1056" s="740"/>
      <c r="G1056" s="740"/>
    </row>
    <row r="1057" spans="3:7">
      <c r="C1057" s="313"/>
      <c r="D1057" s="318"/>
      <c r="E1057" s="739"/>
      <c r="F1057" s="740"/>
      <c r="G1057" s="740"/>
    </row>
    <row r="1058" spans="3:7">
      <c r="C1058" s="313"/>
      <c r="D1058" s="318"/>
      <c r="E1058" s="739"/>
      <c r="F1058" s="740"/>
      <c r="G1058" s="740"/>
    </row>
    <row r="1059" spans="3:7">
      <c r="C1059" s="313"/>
      <c r="D1059" s="318"/>
      <c r="E1059" s="739"/>
      <c r="F1059" s="740"/>
      <c r="G1059" s="740"/>
    </row>
    <row r="1060" spans="3:7">
      <c r="C1060" s="313"/>
      <c r="D1060" s="318"/>
      <c r="E1060" s="739"/>
      <c r="F1060" s="740"/>
      <c r="G1060" s="740"/>
    </row>
    <row r="1061" spans="3:7">
      <c r="C1061" s="313"/>
      <c r="D1061" s="318"/>
      <c r="E1061" s="739"/>
      <c r="F1061" s="740"/>
      <c r="G1061" s="740"/>
    </row>
    <row r="1062" spans="3:7">
      <c r="C1062" s="313"/>
      <c r="D1062" s="318"/>
      <c r="E1062" s="739"/>
      <c r="F1062" s="740"/>
      <c r="G1062" s="740"/>
    </row>
    <row r="1063" spans="3:7">
      <c r="C1063" s="313"/>
      <c r="D1063" s="318"/>
      <c r="E1063" s="739"/>
      <c r="F1063" s="740"/>
      <c r="G1063" s="740"/>
    </row>
    <row r="1064" spans="3:7">
      <c r="C1064" s="313"/>
      <c r="D1064" s="318"/>
      <c r="E1064" s="739"/>
      <c r="F1064" s="740"/>
      <c r="G1064" s="740"/>
    </row>
    <row r="1065" spans="3:7">
      <c r="C1065" s="313"/>
      <c r="D1065" s="318"/>
      <c r="E1065" s="739"/>
      <c r="F1065" s="740"/>
      <c r="G1065" s="740"/>
    </row>
    <row r="1066" spans="3:7">
      <c r="C1066" s="313"/>
      <c r="D1066" s="318"/>
      <c r="E1066" s="739"/>
      <c r="F1066" s="740"/>
      <c r="G1066" s="740"/>
    </row>
    <row r="1067" spans="3:7">
      <c r="C1067" s="313"/>
      <c r="D1067" s="318"/>
      <c r="E1067" s="739"/>
      <c r="F1067" s="740"/>
      <c r="G1067" s="740"/>
    </row>
    <row r="1068" spans="3:7">
      <c r="C1068" s="313"/>
      <c r="D1068" s="318"/>
      <c r="E1068" s="739"/>
      <c r="F1068" s="740"/>
      <c r="G1068" s="740"/>
    </row>
    <row r="1069" spans="3:7">
      <c r="C1069" s="313"/>
      <c r="D1069" s="318"/>
      <c r="E1069" s="739"/>
      <c r="F1069" s="740"/>
      <c r="G1069" s="740"/>
    </row>
    <row r="1070" spans="3:7">
      <c r="C1070" s="313"/>
      <c r="D1070" s="318"/>
      <c r="E1070" s="739"/>
      <c r="F1070" s="740"/>
      <c r="G1070" s="740"/>
    </row>
    <row r="1071" spans="3:7">
      <c r="C1071" s="313"/>
      <c r="D1071" s="318"/>
      <c r="E1071" s="739"/>
      <c r="F1071" s="740"/>
      <c r="G1071" s="740"/>
    </row>
    <row r="1072" spans="3:7">
      <c r="C1072" s="313"/>
      <c r="D1072" s="318"/>
      <c r="E1072" s="739"/>
      <c r="F1072" s="740"/>
      <c r="G1072" s="740"/>
    </row>
    <row r="1073" spans="3:7">
      <c r="C1073" s="313"/>
      <c r="D1073" s="318"/>
      <c r="E1073" s="739"/>
      <c r="F1073" s="740"/>
      <c r="G1073" s="740"/>
    </row>
    <row r="1074" spans="3:7">
      <c r="C1074" s="313"/>
      <c r="D1074" s="318"/>
      <c r="E1074" s="739"/>
      <c r="F1074" s="740"/>
      <c r="G1074" s="740"/>
    </row>
    <row r="1075" spans="3:7">
      <c r="C1075" s="313"/>
      <c r="D1075" s="318"/>
      <c r="E1075" s="739"/>
      <c r="F1075" s="740"/>
      <c r="G1075" s="740"/>
    </row>
    <row r="1076" spans="3:7">
      <c r="C1076" s="313"/>
      <c r="D1076" s="318"/>
      <c r="E1076" s="739"/>
      <c r="F1076" s="740"/>
      <c r="G1076" s="740"/>
    </row>
    <row r="1077" spans="3:7">
      <c r="C1077" s="313"/>
      <c r="D1077" s="318"/>
      <c r="E1077" s="739"/>
      <c r="F1077" s="740"/>
      <c r="G1077" s="740"/>
    </row>
    <row r="1078" spans="3:7">
      <c r="C1078" s="313"/>
      <c r="D1078" s="318"/>
      <c r="E1078" s="739"/>
      <c r="F1078" s="740"/>
      <c r="G1078" s="740"/>
    </row>
    <row r="1079" spans="3:7">
      <c r="C1079" s="313"/>
      <c r="D1079" s="318"/>
      <c r="E1079" s="739"/>
      <c r="F1079" s="740"/>
      <c r="G1079" s="740"/>
    </row>
    <row r="1080" spans="3:7">
      <c r="C1080" s="313"/>
      <c r="D1080" s="318"/>
      <c r="E1080" s="739"/>
      <c r="F1080" s="740"/>
      <c r="G1080" s="740"/>
    </row>
    <row r="1081" spans="3:7">
      <c r="C1081" s="313"/>
      <c r="D1081" s="318"/>
      <c r="E1081" s="739"/>
      <c r="F1081" s="740"/>
      <c r="G1081" s="740"/>
    </row>
    <row r="1082" spans="3:7">
      <c r="C1082" s="313"/>
      <c r="D1082" s="318"/>
      <c r="E1082" s="739"/>
      <c r="F1082" s="740"/>
      <c r="G1082" s="740"/>
    </row>
    <row r="1083" spans="3:7">
      <c r="C1083" s="313"/>
      <c r="D1083" s="318"/>
      <c r="E1083" s="739"/>
      <c r="F1083" s="740"/>
      <c r="G1083" s="740"/>
    </row>
    <row r="1084" spans="3:7">
      <c r="C1084" s="313"/>
      <c r="D1084" s="318"/>
      <c r="E1084" s="739"/>
      <c r="F1084" s="740"/>
      <c r="G1084" s="740"/>
    </row>
    <row r="1085" spans="3:7">
      <c r="C1085" s="313"/>
      <c r="D1085" s="318"/>
      <c r="E1085" s="739"/>
      <c r="F1085" s="740"/>
      <c r="G1085" s="740"/>
    </row>
    <row r="1086" spans="3:7">
      <c r="C1086" s="313"/>
      <c r="D1086" s="318"/>
      <c r="E1086" s="739"/>
      <c r="F1086" s="740"/>
      <c r="G1086" s="740"/>
    </row>
    <row r="1087" spans="3:7">
      <c r="C1087" s="313"/>
      <c r="D1087" s="318"/>
      <c r="E1087" s="739"/>
      <c r="F1087" s="740"/>
      <c r="G1087" s="740"/>
    </row>
    <row r="1088" spans="3:7">
      <c r="C1088" s="313"/>
      <c r="D1088" s="318"/>
      <c r="E1088" s="739"/>
      <c r="F1088" s="740"/>
      <c r="G1088" s="740"/>
    </row>
    <row r="1089" spans="3:7">
      <c r="C1089" s="313"/>
      <c r="D1089" s="318"/>
      <c r="E1089" s="739"/>
      <c r="F1089" s="740"/>
      <c r="G1089" s="740"/>
    </row>
    <row r="1090" spans="3:7">
      <c r="C1090" s="313"/>
      <c r="D1090" s="318"/>
      <c r="E1090" s="739"/>
      <c r="F1090" s="740"/>
      <c r="G1090" s="740"/>
    </row>
    <row r="1091" spans="3:7">
      <c r="C1091" s="313"/>
      <c r="D1091" s="318"/>
      <c r="E1091" s="739"/>
      <c r="F1091" s="740"/>
      <c r="G1091" s="740"/>
    </row>
    <row r="1092" spans="3:7">
      <c r="C1092" s="313"/>
      <c r="D1092" s="318"/>
      <c r="E1092" s="739"/>
      <c r="F1092" s="740"/>
      <c r="G1092" s="740"/>
    </row>
    <row r="1093" spans="3:7">
      <c r="C1093" s="313"/>
      <c r="D1093" s="318"/>
      <c r="E1093" s="739"/>
      <c r="F1093" s="740"/>
      <c r="G1093" s="740"/>
    </row>
    <row r="1094" spans="3:7">
      <c r="C1094" s="313"/>
      <c r="D1094" s="318"/>
      <c r="E1094" s="739"/>
      <c r="F1094" s="740"/>
      <c r="G1094" s="740"/>
    </row>
    <row r="1095" spans="3:7">
      <c r="C1095" s="313"/>
      <c r="D1095" s="318"/>
      <c r="E1095" s="739"/>
      <c r="F1095" s="740"/>
      <c r="G1095" s="740"/>
    </row>
    <row r="1096" spans="3:7">
      <c r="C1096" s="313"/>
      <c r="D1096" s="318"/>
      <c r="E1096" s="739"/>
      <c r="F1096" s="740"/>
      <c r="G1096" s="740"/>
    </row>
    <row r="1097" spans="3:7">
      <c r="C1097" s="313"/>
      <c r="D1097" s="318"/>
      <c r="E1097" s="739"/>
      <c r="F1097" s="740"/>
      <c r="G1097" s="740"/>
    </row>
    <row r="1098" spans="3:7">
      <c r="C1098" s="313"/>
      <c r="D1098" s="318"/>
      <c r="E1098" s="739"/>
      <c r="F1098" s="740"/>
      <c r="G1098" s="740"/>
    </row>
    <row r="1099" spans="3:7">
      <c r="C1099" s="313"/>
      <c r="D1099" s="318"/>
      <c r="E1099" s="739"/>
      <c r="F1099" s="740"/>
      <c r="G1099" s="740"/>
    </row>
    <row r="1100" spans="3:7">
      <c r="C1100" s="313"/>
      <c r="D1100" s="318"/>
      <c r="E1100" s="739"/>
      <c r="F1100" s="740"/>
      <c r="G1100" s="740"/>
    </row>
    <row r="1101" spans="3:7">
      <c r="C1101" s="313"/>
      <c r="D1101" s="318"/>
      <c r="E1101" s="739"/>
      <c r="F1101" s="740"/>
      <c r="G1101" s="740"/>
    </row>
    <row r="1102" spans="3:7">
      <c r="C1102" s="313"/>
      <c r="D1102" s="318"/>
      <c r="E1102" s="739"/>
      <c r="F1102" s="740"/>
      <c r="G1102" s="740"/>
    </row>
    <row r="1103" spans="3:7">
      <c r="C1103" s="313"/>
      <c r="D1103" s="318"/>
      <c r="E1103" s="739"/>
      <c r="F1103" s="740"/>
      <c r="G1103" s="740"/>
    </row>
    <row r="1104" spans="3:7">
      <c r="C1104" s="313"/>
      <c r="D1104" s="318"/>
      <c r="E1104" s="739"/>
      <c r="F1104" s="740"/>
      <c r="G1104" s="740"/>
    </row>
    <row r="1105" spans="3:7">
      <c r="C1105" s="313"/>
      <c r="D1105" s="318"/>
      <c r="E1105" s="739"/>
      <c r="F1105" s="740"/>
      <c r="G1105" s="740"/>
    </row>
    <row r="1106" spans="3:7">
      <c r="C1106" s="313"/>
      <c r="D1106" s="318"/>
      <c r="E1106" s="739"/>
      <c r="F1106" s="740"/>
      <c r="G1106" s="740"/>
    </row>
    <row r="1107" spans="3:7">
      <c r="C1107" s="313"/>
      <c r="D1107" s="318"/>
      <c r="E1107" s="739"/>
      <c r="F1107" s="740"/>
      <c r="G1107" s="740"/>
    </row>
    <row r="1108" spans="3:7">
      <c r="C1108" s="313"/>
      <c r="D1108" s="318"/>
      <c r="E1108" s="739"/>
      <c r="F1108" s="740"/>
      <c r="G1108" s="740"/>
    </row>
    <row r="1109" spans="3:7">
      <c r="C1109" s="313"/>
      <c r="D1109" s="318"/>
      <c r="E1109" s="739"/>
      <c r="F1109" s="740"/>
      <c r="G1109" s="740"/>
    </row>
    <row r="1110" spans="3:7">
      <c r="C1110" s="313"/>
      <c r="D1110" s="318"/>
      <c r="E1110" s="739"/>
      <c r="F1110" s="740"/>
      <c r="G1110" s="740"/>
    </row>
    <row r="1111" spans="3:7">
      <c r="C1111" s="313"/>
      <c r="D1111" s="318"/>
      <c r="E1111" s="739"/>
      <c r="F1111" s="740"/>
      <c r="G1111" s="740"/>
    </row>
    <row r="1112" spans="3:7">
      <c r="C1112" s="313"/>
      <c r="D1112" s="318"/>
      <c r="E1112" s="739"/>
      <c r="F1112" s="740"/>
      <c r="G1112" s="740"/>
    </row>
    <row r="1113" spans="3:7">
      <c r="C1113" s="313"/>
      <c r="D1113" s="318"/>
      <c r="E1113" s="739"/>
      <c r="F1113" s="740"/>
      <c r="G1113" s="740"/>
    </row>
    <row r="1114" spans="3:7">
      <c r="C1114" s="313"/>
      <c r="D1114" s="318"/>
      <c r="E1114" s="739"/>
      <c r="F1114" s="740"/>
      <c r="G1114" s="740"/>
    </row>
    <row r="1115" spans="3:7">
      <c r="C1115" s="313"/>
      <c r="D1115" s="318"/>
      <c r="E1115" s="739"/>
      <c r="F1115" s="740"/>
      <c r="G1115" s="740"/>
    </row>
    <row r="1116" spans="3:7">
      <c r="C1116" s="313"/>
      <c r="D1116" s="318"/>
      <c r="E1116" s="739"/>
      <c r="F1116" s="740"/>
      <c r="G1116" s="740"/>
    </row>
    <row r="1117" spans="3:7">
      <c r="C1117" s="313"/>
      <c r="D1117" s="318"/>
      <c r="E1117" s="739"/>
      <c r="F1117" s="740"/>
      <c r="G1117" s="740"/>
    </row>
    <row r="1118" spans="3:7">
      <c r="C1118" s="313"/>
      <c r="D1118" s="318"/>
      <c r="E1118" s="739"/>
      <c r="F1118" s="740"/>
      <c r="G1118" s="740"/>
    </row>
    <row r="1119" spans="3:7">
      <c r="C1119" s="313"/>
      <c r="D1119" s="318"/>
      <c r="E1119" s="739"/>
      <c r="F1119" s="740"/>
      <c r="G1119" s="740"/>
    </row>
    <row r="1120" spans="3:7">
      <c r="C1120" s="313"/>
      <c r="D1120" s="318"/>
      <c r="E1120" s="739"/>
      <c r="F1120" s="740"/>
      <c r="G1120" s="740"/>
    </row>
    <row r="1121" spans="3:7">
      <c r="C1121" s="313"/>
      <c r="D1121" s="318"/>
      <c r="E1121" s="739"/>
      <c r="F1121" s="740"/>
      <c r="G1121" s="740"/>
    </row>
    <row r="1122" spans="3:7">
      <c r="C1122" s="313"/>
      <c r="D1122" s="318"/>
      <c r="E1122" s="739"/>
      <c r="F1122" s="740"/>
      <c r="G1122" s="740"/>
    </row>
    <row r="1123" spans="3:7">
      <c r="C1123" s="313"/>
      <c r="D1123" s="318"/>
      <c r="E1123" s="739"/>
      <c r="F1123" s="740"/>
      <c r="G1123" s="740"/>
    </row>
    <row r="1124" spans="3:7">
      <c r="C1124" s="313"/>
      <c r="D1124" s="318"/>
      <c r="E1124" s="739"/>
      <c r="F1124" s="740"/>
      <c r="G1124" s="740"/>
    </row>
    <row r="1125" spans="3:7">
      <c r="C1125" s="313"/>
      <c r="D1125" s="318"/>
      <c r="E1125" s="739"/>
      <c r="F1125" s="740"/>
      <c r="G1125" s="740"/>
    </row>
    <row r="1126" spans="3:7">
      <c r="C1126" s="313"/>
      <c r="D1126" s="318"/>
      <c r="E1126" s="739"/>
      <c r="F1126" s="740"/>
      <c r="G1126" s="740"/>
    </row>
    <row r="1127" spans="3:7">
      <c r="C1127" s="313"/>
      <c r="D1127" s="318"/>
      <c r="E1127" s="739"/>
      <c r="F1127" s="740"/>
      <c r="G1127" s="740"/>
    </row>
    <row r="1128" spans="3:7">
      <c r="C1128" s="313"/>
      <c r="D1128" s="318"/>
      <c r="E1128" s="739"/>
      <c r="F1128" s="740"/>
      <c r="G1128" s="740"/>
    </row>
    <row r="1129" spans="3:7">
      <c r="C1129" s="313"/>
      <c r="D1129" s="318"/>
      <c r="E1129" s="739"/>
      <c r="F1129" s="740"/>
      <c r="G1129" s="740"/>
    </row>
    <row r="1130" spans="3:7">
      <c r="C1130" s="313"/>
      <c r="D1130" s="318"/>
      <c r="E1130" s="739"/>
      <c r="F1130" s="740"/>
      <c r="G1130" s="740"/>
    </row>
    <row r="1131" spans="3:7">
      <c r="C1131" s="313"/>
      <c r="D1131" s="318"/>
      <c r="E1131" s="739"/>
      <c r="F1131" s="740"/>
      <c r="G1131" s="740"/>
    </row>
    <row r="1132" spans="3:7">
      <c r="C1132" s="313"/>
      <c r="D1132" s="318"/>
      <c r="E1132" s="739"/>
      <c r="F1132" s="740"/>
      <c r="G1132" s="740"/>
    </row>
    <row r="1133" spans="3:7">
      <c r="C1133" s="313"/>
      <c r="D1133" s="318"/>
      <c r="E1133" s="739"/>
      <c r="F1133" s="740"/>
      <c r="G1133" s="740"/>
    </row>
    <row r="1134" spans="3:7">
      <c r="C1134" s="313"/>
      <c r="D1134" s="318"/>
      <c r="E1134" s="739"/>
      <c r="F1134" s="740"/>
      <c r="G1134" s="740"/>
    </row>
    <row r="1135" spans="3:7">
      <c r="C1135" s="313"/>
      <c r="D1135" s="318"/>
      <c r="E1135" s="739"/>
      <c r="F1135" s="740"/>
      <c r="G1135" s="740"/>
    </row>
    <row r="1136" spans="3:7">
      <c r="C1136" s="313"/>
      <c r="D1136" s="318"/>
      <c r="E1136" s="739"/>
      <c r="F1136" s="740"/>
      <c r="G1136" s="740"/>
    </row>
    <row r="1137" spans="3:7">
      <c r="C1137" s="313"/>
      <c r="D1137" s="318"/>
      <c r="E1137" s="739"/>
      <c r="F1137" s="740"/>
      <c r="G1137" s="740"/>
    </row>
    <row r="1138" spans="3:7">
      <c r="C1138" s="313"/>
      <c r="D1138" s="318"/>
      <c r="E1138" s="739"/>
      <c r="F1138" s="740"/>
      <c r="G1138" s="740"/>
    </row>
    <row r="1139" spans="3:7">
      <c r="C1139" s="313"/>
      <c r="D1139" s="318"/>
      <c r="E1139" s="739"/>
      <c r="F1139" s="740"/>
      <c r="G1139" s="740"/>
    </row>
    <row r="1140" spans="3:7">
      <c r="C1140" s="313"/>
      <c r="D1140" s="318"/>
      <c r="E1140" s="739"/>
      <c r="F1140" s="740"/>
      <c r="G1140" s="740"/>
    </row>
    <row r="1141" spans="3:7">
      <c r="C1141" s="313"/>
      <c r="D1141" s="318"/>
      <c r="E1141" s="739"/>
      <c r="F1141" s="740"/>
      <c r="G1141" s="740"/>
    </row>
    <row r="1142" spans="3:7">
      <c r="C1142" s="313"/>
      <c r="D1142" s="318"/>
      <c r="E1142" s="739"/>
      <c r="F1142" s="740"/>
      <c r="G1142" s="740"/>
    </row>
    <row r="1143" spans="3:7">
      <c r="C1143" s="313"/>
      <c r="D1143" s="318"/>
      <c r="E1143" s="739"/>
      <c r="F1143" s="740"/>
      <c r="G1143" s="740"/>
    </row>
    <row r="1144" spans="3:7">
      <c r="C1144" s="313"/>
      <c r="D1144" s="318"/>
      <c r="E1144" s="739"/>
      <c r="F1144" s="740"/>
      <c r="G1144" s="740"/>
    </row>
    <row r="1145" spans="3:7">
      <c r="C1145" s="313"/>
      <c r="D1145" s="318"/>
      <c r="E1145" s="739"/>
      <c r="F1145" s="740"/>
      <c r="G1145" s="740"/>
    </row>
    <row r="1146" spans="3:7">
      <c r="C1146" s="313"/>
      <c r="D1146" s="318"/>
      <c r="E1146" s="739"/>
      <c r="F1146" s="740"/>
      <c r="G1146" s="740"/>
    </row>
    <row r="1147" spans="3:7">
      <c r="C1147" s="313"/>
      <c r="D1147" s="318"/>
      <c r="E1147" s="739"/>
      <c r="F1147" s="740"/>
      <c r="G1147" s="740"/>
    </row>
    <row r="1148" spans="3:7">
      <c r="C1148" s="313"/>
      <c r="D1148" s="318"/>
      <c r="E1148" s="739"/>
      <c r="F1148" s="740"/>
      <c r="G1148" s="740"/>
    </row>
    <row r="1149" spans="3:7">
      <c r="C1149" s="313"/>
      <c r="D1149" s="318"/>
      <c r="E1149" s="739"/>
      <c r="F1149" s="740"/>
      <c r="G1149" s="740"/>
    </row>
    <row r="1150" spans="3:7">
      <c r="C1150" s="313"/>
      <c r="D1150" s="318"/>
      <c r="E1150" s="739"/>
      <c r="F1150" s="740"/>
      <c r="G1150" s="740"/>
    </row>
    <row r="1151" spans="3:7">
      <c r="C1151" s="313"/>
      <c r="D1151" s="318"/>
      <c r="E1151" s="739"/>
      <c r="F1151" s="740"/>
      <c r="G1151" s="740"/>
    </row>
    <row r="1152" spans="3:7">
      <c r="C1152" s="313"/>
      <c r="D1152" s="318"/>
      <c r="E1152" s="739"/>
      <c r="F1152" s="740"/>
      <c r="G1152" s="740"/>
    </row>
    <row r="1153" spans="3:7">
      <c r="C1153" s="313"/>
      <c r="D1153" s="318"/>
      <c r="E1153" s="739"/>
      <c r="F1153" s="740"/>
      <c r="G1153" s="740"/>
    </row>
    <row r="1154" spans="3:7">
      <c r="C1154" s="313"/>
      <c r="D1154" s="318"/>
      <c r="E1154" s="739"/>
      <c r="F1154" s="740"/>
      <c r="G1154" s="740"/>
    </row>
    <row r="1155" spans="3:7">
      <c r="C1155" s="313"/>
      <c r="D1155" s="318"/>
      <c r="E1155" s="739"/>
      <c r="F1155" s="740"/>
      <c r="G1155" s="740"/>
    </row>
    <row r="1156" spans="3:7">
      <c r="C1156" s="313"/>
      <c r="D1156" s="318"/>
      <c r="E1156" s="739"/>
      <c r="F1156" s="740"/>
      <c r="G1156" s="740"/>
    </row>
    <row r="1157" spans="3:7">
      <c r="C1157" s="313"/>
      <c r="D1157" s="318"/>
      <c r="E1157" s="739"/>
      <c r="F1157" s="740"/>
      <c r="G1157" s="740"/>
    </row>
    <row r="1158" spans="3:7">
      <c r="C1158" s="313"/>
      <c r="D1158" s="318"/>
      <c r="E1158" s="739"/>
      <c r="F1158" s="740"/>
      <c r="G1158" s="740"/>
    </row>
    <row r="1159" spans="3:7">
      <c r="C1159" s="313"/>
      <c r="D1159" s="318"/>
      <c r="E1159" s="739"/>
      <c r="F1159" s="740"/>
      <c r="G1159" s="740"/>
    </row>
    <row r="1160" spans="3:7">
      <c r="C1160" s="313"/>
      <c r="D1160" s="318"/>
      <c r="E1160" s="739"/>
      <c r="F1160" s="740"/>
      <c r="G1160" s="740"/>
    </row>
    <row r="1161" spans="3:7">
      <c r="C1161" s="313"/>
      <c r="D1161" s="318"/>
      <c r="E1161" s="739"/>
      <c r="F1161" s="740"/>
      <c r="G1161" s="740"/>
    </row>
    <row r="1162" spans="3:7">
      <c r="C1162" s="313"/>
      <c r="D1162" s="318"/>
      <c r="E1162" s="739"/>
      <c r="F1162" s="740"/>
      <c r="G1162" s="740"/>
    </row>
    <row r="1163" spans="3:7">
      <c r="C1163" s="313"/>
      <c r="D1163" s="318"/>
      <c r="E1163" s="739"/>
      <c r="F1163" s="740"/>
      <c r="G1163" s="740"/>
    </row>
    <row r="1164" spans="3:7">
      <c r="C1164" s="313"/>
      <c r="D1164" s="318"/>
      <c r="E1164" s="739"/>
      <c r="F1164" s="740"/>
      <c r="G1164" s="740"/>
    </row>
    <row r="1165" spans="3:7">
      <c r="C1165" s="313"/>
      <c r="D1165" s="318"/>
      <c r="E1165" s="739"/>
      <c r="F1165" s="740"/>
      <c r="G1165" s="740"/>
    </row>
    <row r="1166" spans="3:7">
      <c r="C1166" s="313"/>
      <c r="D1166" s="318"/>
      <c r="E1166" s="739"/>
      <c r="F1166" s="740"/>
      <c r="G1166" s="740"/>
    </row>
    <row r="1167" spans="3:7">
      <c r="C1167" s="313"/>
      <c r="D1167" s="318"/>
      <c r="E1167" s="739"/>
      <c r="F1167" s="740"/>
      <c r="G1167" s="740"/>
    </row>
    <row r="1168" spans="3:7">
      <c r="C1168" s="313"/>
      <c r="D1168" s="318"/>
      <c r="E1168" s="739"/>
      <c r="F1168" s="740"/>
      <c r="G1168" s="740"/>
    </row>
    <row r="1169" spans="3:7">
      <c r="C1169" s="313"/>
      <c r="D1169" s="318"/>
      <c r="E1169" s="739"/>
      <c r="F1169" s="740"/>
      <c r="G1169" s="740"/>
    </row>
    <row r="1170" spans="3:7">
      <c r="C1170" s="313"/>
      <c r="D1170" s="318"/>
      <c r="E1170" s="739"/>
      <c r="F1170" s="740"/>
      <c r="G1170" s="740"/>
    </row>
    <row r="1171" spans="3:7">
      <c r="C1171" s="313"/>
      <c r="D1171" s="318"/>
      <c r="E1171" s="739"/>
      <c r="F1171" s="740"/>
      <c r="G1171" s="740"/>
    </row>
    <row r="1172" spans="3:7">
      <c r="C1172" s="313"/>
      <c r="D1172" s="318"/>
      <c r="E1172" s="739"/>
      <c r="F1172" s="740"/>
      <c r="G1172" s="740"/>
    </row>
    <row r="1173" spans="3:7">
      <c r="C1173" s="313"/>
      <c r="D1173" s="318"/>
      <c r="E1173" s="739"/>
      <c r="F1173" s="740"/>
      <c r="G1173" s="740"/>
    </row>
    <row r="1174" spans="3:7">
      <c r="C1174" s="313"/>
      <c r="D1174" s="318"/>
      <c r="E1174" s="739"/>
      <c r="F1174" s="740"/>
      <c r="G1174" s="740"/>
    </row>
    <row r="1175" spans="3:7">
      <c r="C1175" s="313"/>
      <c r="D1175" s="318"/>
      <c r="E1175" s="739"/>
      <c r="F1175" s="740"/>
      <c r="G1175" s="740"/>
    </row>
    <row r="1176" spans="3:7">
      <c r="C1176" s="313"/>
      <c r="D1176" s="318"/>
      <c r="E1176" s="739"/>
      <c r="F1176" s="740"/>
      <c r="G1176" s="740"/>
    </row>
    <row r="1177" spans="3:7">
      <c r="C1177" s="313"/>
      <c r="D1177" s="318"/>
      <c r="E1177" s="739"/>
      <c r="F1177" s="740"/>
      <c r="G1177" s="740"/>
    </row>
    <row r="1178" spans="3:7">
      <c r="C1178" s="313"/>
      <c r="D1178" s="318"/>
      <c r="E1178" s="739"/>
      <c r="F1178" s="740"/>
      <c r="G1178" s="740"/>
    </row>
    <row r="1179" spans="3:7">
      <c r="C1179" s="313"/>
      <c r="D1179" s="318"/>
      <c r="E1179" s="739"/>
      <c r="F1179" s="740"/>
      <c r="G1179" s="740"/>
    </row>
    <row r="1180" spans="3:7">
      <c r="C1180" s="313"/>
      <c r="D1180" s="318"/>
      <c r="E1180" s="739"/>
      <c r="F1180" s="740"/>
      <c r="G1180" s="740"/>
    </row>
    <row r="1181" spans="3:7">
      <c r="C1181" s="313"/>
      <c r="D1181" s="318"/>
      <c r="E1181" s="739"/>
      <c r="F1181" s="740"/>
      <c r="G1181" s="740"/>
    </row>
    <row r="1182" spans="3:7">
      <c r="C1182" s="313"/>
      <c r="D1182" s="318"/>
      <c r="E1182" s="739"/>
      <c r="F1182" s="740"/>
      <c r="G1182" s="740"/>
    </row>
    <row r="1183" spans="3:7">
      <c r="C1183" s="313"/>
      <c r="D1183" s="318"/>
      <c r="E1183" s="739"/>
      <c r="F1183" s="740"/>
      <c r="G1183" s="740"/>
    </row>
    <row r="1184" spans="3:7">
      <c r="C1184" s="313"/>
      <c r="D1184" s="318"/>
      <c r="E1184" s="739"/>
      <c r="F1184" s="740"/>
      <c r="G1184" s="740"/>
    </row>
    <row r="1185" spans="3:7">
      <c r="C1185" s="313"/>
      <c r="D1185" s="318"/>
      <c r="E1185" s="739"/>
      <c r="F1185" s="740"/>
      <c r="G1185" s="740"/>
    </row>
    <row r="1186" spans="3:7">
      <c r="C1186" s="313"/>
      <c r="D1186" s="318"/>
      <c r="E1186" s="739"/>
      <c r="F1186" s="740"/>
      <c r="G1186" s="740"/>
    </row>
    <row r="1187" spans="3:7">
      <c r="C1187" s="313"/>
      <c r="D1187" s="318"/>
      <c r="E1187" s="739"/>
      <c r="F1187" s="740"/>
      <c r="G1187" s="740"/>
    </row>
    <row r="1188" spans="3:7">
      <c r="C1188" s="313"/>
      <c r="D1188" s="318"/>
      <c r="E1188" s="739"/>
      <c r="F1188" s="740"/>
      <c r="G1188" s="740"/>
    </row>
    <row r="1189" spans="3:7">
      <c r="C1189" s="313"/>
      <c r="D1189" s="318"/>
      <c r="E1189" s="739"/>
      <c r="F1189" s="740"/>
      <c r="G1189" s="740"/>
    </row>
    <row r="1190" spans="3:7">
      <c r="C1190" s="313"/>
      <c r="D1190" s="318"/>
      <c r="E1190" s="739"/>
      <c r="F1190" s="740"/>
      <c r="G1190" s="740"/>
    </row>
    <row r="1191" spans="3:7">
      <c r="C1191" s="313"/>
      <c r="D1191" s="318"/>
      <c r="E1191" s="739"/>
      <c r="F1191" s="740"/>
      <c r="G1191" s="740"/>
    </row>
    <row r="1192" spans="3:7">
      <c r="C1192" s="313"/>
      <c r="D1192" s="318"/>
      <c r="E1192" s="739"/>
      <c r="F1192" s="740"/>
      <c r="G1192" s="740"/>
    </row>
    <row r="1193" spans="3:7">
      <c r="C1193" s="313"/>
      <c r="D1193" s="318"/>
      <c r="E1193" s="739"/>
      <c r="F1193" s="740"/>
      <c r="G1193" s="740"/>
    </row>
    <row r="1194" spans="3:7">
      <c r="C1194" s="313"/>
      <c r="D1194" s="318"/>
      <c r="E1194" s="739"/>
      <c r="F1194" s="740"/>
      <c r="G1194" s="740"/>
    </row>
    <row r="1195" spans="3:7">
      <c r="C1195" s="313"/>
      <c r="D1195" s="318"/>
      <c r="E1195" s="739"/>
      <c r="F1195" s="740"/>
      <c r="G1195" s="740"/>
    </row>
    <row r="1196" spans="3:7">
      <c r="C1196" s="313"/>
      <c r="D1196" s="318"/>
      <c r="E1196" s="739"/>
      <c r="F1196" s="740"/>
      <c r="G1196" s="740"/>
    </row>
    <row r="1197" spans="3:7">
      <c r="C1197" s="313"/>
      <c r="D1197" s="318"/>
      <c r="E1197" s="739"/>
      <c r="F1197" s="740"/>
      <c r="G1197" s="740"/>
    </row>
    <row r="1198" spans="3:7">
      <c r="C1198" s="313"/>
      <c r="D1198" s="318"/>
      <c r="E1198" s="739"/>
      <c r="F1198" s="740"/>
      <c r="G1198" s="740"/>
    </row>
    <row r="1199" spans="3:7">
      <c r="C1199" s="313"/>
      <c r="D1199" s="318"/>
      <c r="E1199" s="739"/>
      <c r="F1199" s="740"/>
      <c r="G1199" s="740"/>
    </row>
    <row r="1200" spans="3:7">
      <c r="C1200" s="313"/>
      <c r="D1200" s="318"/>
      <c r="E1200" s="739"/>
      <c r="F1200" s="740"/>
      <c r="G1200" s="740"/>
    </row>
    <row r="1201" spans="3:7">
      <c r="C1201" s="313"/>
      <c r="D1201" s="318"/>
      <c r="E1201" s="739"/>
      <c r="F1201" s="740"/>
      <c r="G1201" s="740"/>
    </row>
    <row r="1202" spans="3:7">
      <c r="C1202" s="313"/>
      <c r="D1202" s="318"/>
      <c r="E1202" s="739"/>
      <c r="F1202" s="740"/>
      <c r="G1202" s="740"/>
    </row>
    <row r="1203" spans="3:7">
      <c r="C1203" s="313"/>
      <c r="D1203" s="318"/>
      <c r="E1203" s="739"/>
      <c r="F1203" s="740"/>
      <c r="G1203" s="740"/>
    </row>
    <row r="1204" spans="3:7">
      <c r="C1204" s="313"/>
      <c r="D1204" s="318"/>
      <c r="E1204" s="739"/>
      <c r="F1204" s="740"/>
      <c r="G1204" s="740"/>
    </row>
    <row r="1205" spans="3:7">
      <c r="C1205" s="313"/>
      <c r="D1205" s="318"/>
      <c r="E1205" s="739"/>
      <c r="F1205" s="740"/>
      <c r="G1205" s="740"/>
    </row>
    <row r="1206" spans="3:7">
      <c r="C1206" s="313"/>
      <c r="D1206" s="318"/>
      <c r="E1206" s="739"/>
      <c r="F1206" s="740"/>
      <c r="G1206" s="740"/>
    </row>
    <row r="1207" spans="3:7">
      <c r="C1207" s="313"/>
      <c r="D1207" s="318"/>
      <c r="E1207" s="739"/>
      <c r="F1207" s="740"/>
      <c r="G1207" s="740"/>
    </row>
    <row r="1208" spans="3:7">
      <c r="C1208" s="313"/>
      <c r="D1208" s="318"/>
      <c r="E1208" s="739"/>
      <c r="F1208" s="740"/>
      <c r="G1208" s="740"/>
    </row>
    <row r="1209" spans="3:7">
      <c r="C1209" s="313"/>
      <c r="D1209" s="318"/>
      <c r="E1209" s="739"/>
      <c r="F1209" s="740"/>
      <c r="G1209" s="740"/>
    </row>
    <row r="1210" spans="3:7">
      <c r="C1210" s="313"/>
      <c r="D1210" s="318"/>
      <c r="E1210" s="739"/>
      <c r="F1210" s="740"/>
      <c r="G1210" s="740"/>
    </row>
    <row r="1211" spans="3:7">
      <c r="C1211" s="313"/>
      <c r="D1211" s="318"/>
      <c r="E1211" s="739"/>
      <c r="F1211" s="740"/>
      <c r="G1211" s="740"/>
    </row>
    <row r="1212" spans="3:7">
      <c r="C1212" s="313"/>
      <c r="D1212" s="318"/>
      <c r="E1212" s="739"/>
      <c r="F1212" s="740"/>
      <c r="G1212" s="740"/>
    </row>
    <row r="1213" spans="3:7">
      <c r="C1213" s="313"/>
      <c r="D1213" s="318"/>
      <c r="E1213" s="739"/>
      <c r="F1213" s="740"/>
      <c r="G1213" s="740"/>
    </row>
    <row r="1214" spans="3:7">
      <c r="C1214" s="313"/>
      <c r="D1214" s="318"/>
      <c r="E1214" s="739"/>
      <c r="F1214" s="740"/>
      <c r="G1214" s="740"/>
    </row>
    <row r="1215" spans="3:7">
      <c r="C1215" s="313"/>
      <c r="D1215" s="318"/>
      <c r="E1215" s="739"/>
      <c r="F1215" s="740"/>
      <c r="G1215" s="740"/>
    </row>
    <row r="1216" spans="3:7">
      <c r="C1216" s="313"/>
      <c r="D1216" s="318"/>
      <c r="E1216" s="739"/>
      <c r="F1216" s="740"/>
      <c r="G1216" s="740"/>
    </row>
    <row r="1217" spans="3:7">
      <c r="C1217" s="313"/>
      <c r="D1217" s="318"/>
      <c r="E1217" s="739"/>
      <c r="F1217" s="740"/>
      <c r="G1217" s="740"/>
    </row>
    <row r="1218" spans="3:7">
      <c r="C1218" s="313"/>
      <c r="D1218" s="318"/>
      <c r="E1218" s="739"/>
      <c r="F1218" s="740"/>
      <c r="G1218" s="740"/>
    </row>
    <row r="1219" spans="3:7">
      <c r="C1219" s="313"/>
      <c r="D1219" s="318"/>
      <c r="E1219" s="739"/>
      <c r="F1219" s="740"/>
      <c r="G1219" s="740"/>
    </row>
    <row r="1220" spans="3:7">
      <c r="C1220" s="313"/>
      <c r="D1220" s="318"/>
      <c r="E1220" s="739"/>
      <c r="F1220" s="740"/>
      <c r="G1220" s="740"/>
    </row>
    <row r="1221" spans="3:7">
      <c r="C1221" s="313"/>
      <c r="D1221" s="318"/>
      <c r="E1221" s="739"/>
      <c r="F1221" s="740"/>
      <c r="G1221" s="740"/>
    </row>
    <row r="1222" spans="3:7">
      <c r="C1222" s="313"/>
      <c r="D1222" s="318"/>
      <c r="E1222" s="739"/>
      <c r="F1222" s="740"/>
      <c r="G1222" s="740"/>
    </row>
    <row r="1223" spans="3:7">
      <c r="C1223" s="313"/>
      <c r="D1223" s="318"/>
      <c r="E1223" s="739"/>
      <c r="F1223" s="740"/>
      <c r="G1223" s="740"/>
    </row>
    <row r="1224" spans="3:7">
      <c r="C1224" s="313"/>
      <c r="D1224" s="318"/>
      <c r="E1224" s="739"/>
      <c r="F1224" s="740"/>
      <c r="G1224" s="740"/>
    </row>
    <row r="1225" spans="3:7">
      <c r="C1225" s="313"/>
      <c r="D1225" s="318"/>
      <c r="E1225" s="739"/>
      <c r="F1225" s="740"/>
      <c r="G1225" s="740"/>
    </row>
    <row r="1226" spans="3:7">
      <c r="C1226" s="313"/>
      <c r="D1226" s="318"/>
      <c r="E1226" s="739"/>
      <c r="F1226" s="740"/>
      <c r="G1226" s="740"/>
    </row>
    <row r="1227" spans="3:7">
      <c r="C1227" s="313"/>
      <c r="D1227" s="318"/>
      <c r="E1227" s="739"/>
      <c r="F1227" s="740"/>
      <c r="G1227" s="740"/>
    </row>
    <row r="1228" spans="3:7">
      <c r="C1228" s="313"/>
      <c r="D1228" s="318"/>
      <c r="E1228" s="739"/>
      <c r="F1228" s="740"/>
      <c r="G1228" s="740"/>
    </row>
    <row r="1229" spans="3:7">
      <c r="C1229" s="313"/>
      <c r="D1229" s="318"/>
      <c r="E1229" s="739"/>
      <c r="F1229" s="740"/>
      <c r="G1229" s="740"/>
    </row>
    <row r="1230" spans="3:7">
      <c r="C1230" s="313"/>
      <c r="D1230" s="318"/>
      <c r="E1230" s="739"/>
      <c r="F1230" s="740"/>
      <c r="G1230" s="740"/>
    </row>
    <row r="1231" spans="3:7">
      <c r="C1231" s="313"/>
      <c r="D1231" s="318"/>
      <c r="E1231" s="739"/>
      <c r="F1231" s="740"/>
      <c r="G1231" s="740"/>
    </row>
    <row r="1232" spans="3:7">
      <c r="C1232" s="313"/>
      <c r="D1232" s="318"/>
      <c r="E1232" s="739"/>
      <c r="F1232" s="740"/>
      <c r="G1232" s="740"/>
    </row>
    <row r="1233" spans="3:7">
      <c r="C1233" s="313"/>
      <c r="D1233" s="318"/>
      <c r="E1233" s="739"/>
      <c r="F1233" s="740"/>
      <c r="G1233" s="740"/>
    </row>
    <row r="1234" spans="3:7">
      <c r="C1234" s="313"/>
      <c r="D1234" s="318"/>
      <c r="E1234" s="739"/>
      <c r="F1234" s="740"/>
      <c r="G1234" s="740"/>
    </row>
    <row r="1235" spans="3:7">
      <c r="C1235" s="313"/>
      <c r="D1235" s="318"/>
      <c r="E1235" s="739"/>
      <c r="F1235" s="740"/>
      <c r="G1235" s="740"/>
    </row>
    <row r="1236" spans="3:7">
      <c r="C1236" s="313"/>
      <c r="D1236" s="318"/>
      <c r="E1236" s="739"/>
      <c r="F1236" s="740"/>
      <c r="G1236" s="740"/>
    </row>
    <row r="1237" spans="3:7">
      <c r="C1237" s="313"/>
      <c r="D1237" s="318"/>
      <c r="E1237" s="739"/>
      <c r="F1237" s="740"/>
      <c r="G1237" s="740"/>
    </row>
    <row r="1238" spans="3:7">
      <c r="C1238" s="313"/>
      <c r="D1238" s="318"/>
      <c r="E1238" s="739"/>
      <c r="F1238" s="740"/>
      <c r="G1238" s="740"/>
    </row>
    <row r="1239" spans="3:7">
      <c r="C1239" s="313"/>
      <c r="D1239" s="318"/>
      <c r="E1239" s="739"/>
      <c r="F1239" s="740"/>
      <c r="G1239" s="740"/>
    </row>
    <row r="1240" spans="3:7">
      <c r="C1240" s="313"/>
      <c r="D1240" s="318"/>
      <c r="E1240" s="739"/>
      <c r="F1240" s="740"/>
      <c r="G1240" s="740"/>
    </row>
    <row r="1241" spans="3:7">
      <c r="C1241" s="313"/>
      <c r="D1241" s="318"/>
      <c r="E1241" s="739"/>
      <c r="F1241" s="740"/>
      <c r="G1241" s="740"/>
    </row>
    <row r="1242" spans="3:7">
      <c r="C1242" s="313"/>
      <c r="D1242" s="318"/>
      <c r="E1242" s="739"/>
      <c r="F1242" s="740"/>
      <c r="G1242" s="740"/>
    </row>
    <row r="1243" spans="3:7">
      <c r="C1243" s="313"/>
      <c r="D1243" s="318"/>
      <c r="E1243" s="739"/>
      <c r="F1243" s="740"/>
      <c r="G1243" s="740"/>
    </row>
    <row r="1244" spans="3:7">
      <c r="C1244" s="313"/>
      <c r="D1244" s="318"/>
      <c r="E1244" s="739"/>
      <c r="F1244" s="740"/>
      <c r="G1244" s="740"/>
    </row>
    <row r="1245" spans="3:7">
      <c r="C1245" s="313"/>
      <c r="D1245" s="318"/>
      <c r="E1245" s="739"/>
      <c r="F1245" s="740"/>
      <c r="G1245" s="740"/>
    </row>
    <row r="1246" spans="3:7">
      <c r="C1246" s="313"/>
      <c r="D1246" s="318"/>
      <c r="E1246" s="739"/>
      <c r="F1246" s="740"/>
      <c r="G1246" s="740"/>
    </row>
    <row r="1247" spans="3:7">
      <c r="C1247" s="313"/>
      <c r="D1247" s="318"/>
      <c r="E1247" s="739"/>
      <c r="F1247" s="740"/>
      <c r="G1247" s="740"/>
    </row>
    <row r="1248" spans="3:7">
      <c r="C1248" s="313"/>
      <c r="D1248" s="318"/>
      <c r="E1248" s="739"/>
      <c r="F1248" s="740"/>
      <c r="G1248" s="740"/>
    </row>
    <row r="1249" spans="3:7">
      <c r="C1249" s="313"/>
      <c r="D1249" s="318"/>
      <c r="E1249" s="739"/>
      <c r="F1249" s="740"/>
      <c r="G1249" s="740"/>
    </row>
    <row r="1250" spans="3:7">
      <c r="C1250" s="313"/>
      <c r="D1250" s="318"/>
      <c r="E1250" s="739"/>
      <c r="F1250" s="740"/>
      <c r="G1250" s="740"/>
    </row>
    <row r="1251" spans="3:7">
      <c r="C1251" s="313"/>
      <c r="D1251" s="318"/>
      <c r="E1251" s="739"/>
      <c r="F1251" s="740"/>
      <c r="G1251" s="740"/>
    </row>
    <row r="1252" spans="3:7">
      <c r="C1252" s="313"/>
      <c r="D1252" s="318"/>
      <c r="E1252" s="739"/>
      <c r="F1252" s="740"/>
      <c r="G1252" s="740"/>
    </row>
    <row r="1253" spans="3:7">
      <c r="C1253" s="313"/>
      <c r="D1253" s="318"/>
      <c r="E1253" s="739"/>
      <c r="F1253" s="740"/>
      <c r="G1253" s="740"/>
    </row>
    <row r="1254" spans="3:7">
      <c r="C1254" s="313"/>
      <c r="D1254" s="318"/>
      <c r="E1254" s="739"/>
      <c r="F1254" s="740"/>
      <c r="G1254" s="740"/>
    </row>
    <row r="1255" spans="3:7">
      <c r="C1255" s="313"/>
      <c r="D1255" s="318"/>
      <c r="E1255" s="739"/>
      <c r="F1255" s="740"/>
      <c r="G1255" s="740"/>
    </row>
    <row r="1256" spans="3:7">
      <c r="C1256" s="313"/>
      <c r="D1256" s="318"/>
      <c r="E1256" s="739"/>
      <c r="F1256" s="740"/>
      <c r="G1256" s="740"/>
    </row>
    <row r="1257" spans="3:7">
      <c r="C1257" s="313"/>
      <c r="D1257" s="318"/>
      <c r="E1257" s="739"/>
      <c r="F1257" s="740"/>
      <c r="G1257" s="740"/>
    </row>
    <row r="1258" spans="3:7">
      <c r="C1258" s="313"/>
      <c r="D1258" s="318"/>
      <c r="E1258" s="739"/>
      <c r="F1258" s="740"/>
      <c r="G1258" s="740"/>
    </row>
    <row r="1259" spans="3:7">
      <c r="C1259" s="313"/>
      <c r="D1259" s="318"/>
      <c r="E1259" s="739"/>
      <c r="F1259" s="740"/>
      <c r="G1259" s="740"/>
    </row>
    <row r="1260" spans="3:7">
      <c r="C1260" s="313"/>
      <c r="D1260" s="318"/>
      <c r="E1260" s="739"/>
      <c r="F1260" s="740"/>
      <c r="G1260" s="740"/>
    </row>
    <row r="1261" spans="3:7">
      <c r="C1261" s="313"/>
      <c r="D1261" s="318"/>
      <c r="E1261" s="739"/>
      <c r="F1261" s="740"/>
      <c r="G1261" s="740"/>
    </row>
    <row r="1262" spans="3:7">
      <c r="C1262" s="313"/>
      <c r="D1262" s="318"/>
      <c r="E1262" s="739"/>
      <c r="F1262" s="740"/>
      <c r="G1262" s="740"/>
    </row>
    <row r="1263" spans="3:7">
      <c r="C1263" s="313"/>
      <c r="D1263" s="318"/>
      <c r="E1263" s="739"/>
      <c r="F1263" s="740"/>
      <c r="G1263" s="740"/>
    </row>
    <row r="1264" spans="3:7">
      <c r="C1264" s="313"/>
      <c r="D1264" s="318"/>
      <c r="E1264" s="739"/>
      <c r="F1264" s="740"/>
      <c r="G1264" s="740"/>
    </row>
    <row r="1265" spans="3:7">
      <c r="C1265" s="313"/>
      <c r="D1265" s="318"/>
      <c r="E1265" s="739"/>
      <c r="F1265" s="740"/>
      <c r="G1265" s="740"/>
    </row>
    <row r="1266" spans="3:7">
      <c r="C1266" s="313"/>
      <c r="D1266" s="318"/>
      <c r="E1266" s="739"/>
      <c r="F1266" s="740"/>
      <c r="G1266" s="740"/>
    </row>
    <row r="1267" spans="3:7">
      <c r="C1267" s="313"/>
      <c r="D1267" s="318"/>
      <c r="E1267" s="739"/>
      <c r="F1267" s="740"/>
      <c r="G1267" s="740"/>
    </row>
    <row r="1268" spans="3:7">
      <c r="C1268" s="313"/>
      <c r="D1268" s="318"/>
      <c r="E1268" s="739"/>
      <c r="F1268" s="740"/>
      <c r="G1268" s="740"/>
    </row>
    <row r="1269" spans="3:7">
      <c r="C1269" s="313"/>
      <c r="D1269" s="318"/>
      <c r="E1269" s="739"/>
      <c r="F1269" s="740"/>
      <c r="G1269" s="740"/>
    </row>
    <row r="1270" spans="3:7">
      <c r="C1270" s="313"/>
      <c r="D1270" s="318"/>
      <c r="E1270" s="739"/>
      <c r="F1270" s="740"/>
      <c r="G1270" s="740"/>
    </row>
    <row r="1271" spans="3:7">
      <c r="C1271" s="313"/>
      <c r="D1271" s="318"/>
      <c r="E1271" s="739"/>
      <c r="F1271" s="740"/>
      <c r="G1271" s="740"/>
    </row>
    <row r="1272" spans="3:7">
      <c r="C1272" s="313"/>
      <c r="D1272" s="318"/>
      <c r="E1272" s="739"/>
      <c r="F1272" s="740"/>
      <c r="G1272" s="740"/>
    </row>
    <row r="1273" spans="3:7">
      <c r="C1273" s="313"/>
      <c r="D1273" s="318"/>
      <c r="E1273" s="739"/>
      <c r="F1273" s="740"/>
      <c r="G1273" s="740"/>
    </row>
    <row r="1274" spans="3:7">
      <c r="C1274" s="313"/>
      <c r="D1274" s="318"/>
      <c r="E1274" s="739"/>
      <c r="F1274" s="740"/>
      <c r="G1274" s="740"/>
    </row>
    <row r="1275" spans="3:7">
      <c r="C1275" s="313"/>
      <c r="D1275" s="318"/>
      <c r="E1275" s="739"/>
      <c r="F1275" s="740"/>
      <c r="G1275" s="740"/>
    </row>
    <row r="1276" spans="3:7">
      <c r="C1276" s="313"/>
      <c r="D1276" s="318"/>
      <c r="E1276" s="739"/>
      <c r="F1276" s="740"/>
      <c r="G1276" s="740"/>
    </row>
    <row r="1277" spans="3:7">
      <c r="C1277" s="313"/>
      <c r="D1277" s="318"/>
      <c r="E1277" s="739"/>
      <c r="F1277" s="740"/>
      <c r="G1277" s="740"/>
    </row>
    <row r="1278" spans="3:7">
      <c r="C1278" s="313"/>
      <c r="D1278" s="318"/>
      <c r="E1278" s="739"/>
      <c r="F1278" s="740"/>
      <c r="G1278" s="740"/>
    </row>
    <row r="1279" spans="3:7">
      <c r="C1279" s="313"/>
      <c r="D1279" s="318"/>
      <c r="E1279" s="739"/>
      <c r="F1279" s="740"/>
      <c r="G1279" s="740"/>
    </row>
    <row r="1280" spans="3:7">
      <c r="C1280" s="313"/>
      <c r="D1280" s="318"/>
      <c r="E1280" s="739"/>
      <c r="F1280" s="740"/>
      <c r="G1280" s="740"/>
    </row>
    <row r="1281" spans="3:7">
      <c r="C1281" s="313"/>
      <c r="D1281" s="318"/>
      <c r="E1281" s="739"/>
      <c r="F1281" s="740"/>
      <c r="G1281" s="740"/>
    </row>
    <row r="1282" spans="3:7">
      <c r="C1282" s="313"/>
      <c r="D1282" s="318"/>
      <c r="E1282" s="739"/>
      <c r="F1282" s="740"/>
      <c r="G1282" s="740"/>
    </row>
    <row r="1283" spans="3:7">
      <c r="C1283" s="313"/>
      <c r="D1283" s="318"/>
      <c r="E1283" s="739"/>
      <c r="F1283" s="740"/>
      <c r="G1283" s="740"/>
    </row>
    <row r="1284" spans="3:7">
      <c r="C1284" s="313"/>
      <c r="D1284" s="318"/>
      <c r="E1284" s="739"/>
      <c r="F1284" s="740"/>
      <c r="G1284" s="740"/>
    </row>
    <row r="1285" spans="3:7">
      <c r="C1285" s="313"/>
      <c r="D1285" s="318"/>
      <c r="E1285" s="739"/>
      <c r="F1285" s="740"/>
      <c r="G1285" s="740"/>
    </row>
    <row r="1286" spans="3:7">
      <c r="C1286" s="313"/>
      <c r="D1286" s="318"/>
      <c r="E1286" s="739"/>
      <c r="F1286" s="740"/>
      <c r="G1286" s="740"/>
    </row>
    <row r="1287" spans="3:7">
      <c r="C1287" s="313"/>
      <c r="D1287" s="318"/>
      <c r="E1287" s="739"/>
      <c r="F1287" s="740"/>
      <c r="G1287" s="740"/>
    </row>
    <row r="1288" spans="3:7">
      <c r="C1288" s="313"/>
      <c r="D1288" s="318"/>
      <c r="E1288" s="739"/>
      <c r="F1288" s="740"/>
      <c r="G1288" s="740"/>
    </row>
    <row r="1289" spans="3:7">
      <c r="C1289" s="313"/>
      <c r="D1289" s="318"/>
      <c r="E1289" s="739"/>
      <c r="F1289" s="740"/>
      <c r="G1289" s="740"/>
    </row>
    <row r="1290" spans="3:7">
      <c r="C1290" s="313"/>
      <c r="D1290" s="318"/>
      <c r="E1290" s="739"/>
      <c r="F1290" s="740"/>
      <c r="G1290" s="740"/>
    </row>
    <row r="1291" spans="3:7">
      <c r="C1291" s="313"/>
      <c r="D1291" s="318"/>
      <c r="E1291" s="739"/>
      <c r="F1291" s="740"/>
      <c r="G1291" s="740"/>
    </row>
    <row r="1292" spans="3:7">
      <c r="C1292" s="313"/>
      <c r="D1292" s="318"/>
      <c r="E1292" s="739"/>
      <c r="F1292" s="740"/>
      <c r="G1292" s="740"/>
    </row>
    <row r="1293" spans="3:7">
      <c r="C1293" s="313"/>
      <c r="D1293" s="318"/>
      <c r="E1293" s="739"/>
      <c r="F1293" s="740"/>
      <c r="G1293" s="740"/>
    </row>
    <row r="1294" spans="3:7">
      <c r="C1294" s="313"/>
      <c r="D1294" s="318"/>
      <c r="E1294" s="739"/>
      <c r="F1294" s="740"/>
      <c r="G1294" s="740"/>
    </row>
    <row r="1295" spans="3:7">
      <c r="C1295" s="313"/>
      <c r="D1295" s="318"/>
      <c r="E1295" s="739"/>
      <c r="F1295" s="740"/>
      <c r="G1295" s="740"/>
    </row>
    <row r="1296" spans="3:7">
      <c r="C1296" s="313"/>
      <c r="D1296" s="318"/>
      <c r="E1296" s="739"/>
      <c r="F1296" s="740"/>
      <c r="G1296" s="740"/>
    </row>
    <row r="1297" spans="3:7">
      <c r="C1297" s="313"/>
      <c r="D1297" s="318"/>
      <c r="E1297" s="739"/>
      <c r="F1297" s="740"/>
      <c r="G1297" s="740"/>
    </row>
    <row r="1298" spans="3:7">
      <c r="C1298" s="313"/>
      <c r="D1298" s="318"/>
      <c r="E1298" s="739"/>
      <c r="F1298" s="740"/>
      <c r="G1298" s="740"/>
    </row>
    <row r="1299" spans="3:7">
      <c r="C1299" s="313"/>
      <c r="D1299" s="318"/>
      <c r="E1299" s="739"/>
      <c r="F1299" s="740"/>
      <c r="G1299" s="740"/>
    </row>
    <row r="1300" spans="3:7">
      <c r="C1300" s="313"/>
      <c r="D1300" s="318"/>
      <c r="E1300" s="739"/>
      <c r="F1300" s="740"/>
      <c r="G1300" s="740"/>
    </row>
    <row r="1301" spans="3:7">
      <c r="C1301" s="313"/>
      <c r="D1301" s="318"/>
      <c r="E1301" s="739"/>
      <c r="F1301" s="740"/>
      <c r="G1301" s="740"/>
    </row>
    <row r="1302" spans="3:7">
      <c r="C1302" s="313"/>
      <c r="D1302" s="318"/>
      <c r="E1302" s="739"/>
      <c r="F1302" s="740"/>
      <c r="G1302" s="740"/>
    </row>
    <row r="1303" spans="3:7">
      <c r="C1303" s="313"/>
      <c r="D1303" s="318"/>
      <c r="E1303" s="739"/>
      <c r="F1303" s="740"/>
      <c r="G1303" s="740"/>
    </row>
    <row r="1304" spans="3:7">
      <c r="C1304" s="313"/>
      <c r="D1304" s="318"/>
      <c r="E1304" s="739"/>
      <c r="F1304" s="740"/>
      <c r="G1304" s="740"/>
    </row>
    <row r="1305" spans="3:7">
      <c r="C1305" s="313"/>
      <c r="D1305" s="318"/>
      <c r="E1305" s="739"/>
      <c r="F1305" s="740"/>
      <c r="G1305" s="740"/>
    </row>
    <row r="1306" spans="3:7">
      <c r="C1306" s="313"/>
      <c r="D1306" s="318"/>
      <c r="E1306" s="739"/>
      <c r="F1306" s="740"/>
      <c r="G1306" s="740"/>
    </row>
    <row r="1307" spans="3:7">
      <c r="C1307" s="313"/>
      <c r="D1307" s="318"/>
      <c r="E1307" s="739"/>
      <c r="F1307" s="740"/>
      <c r="G1307" s="740"/>
    </row>
    <row r="1308" spans="3:7">
      <c r="C1308" s="313"/>
      <c r="D1308" s="318"/>
      <c r="E1308" s="739"/>
      <c r="F1308" s="740"/>
      <c r="G1308" s="740"/>
    </row>
    <row r="1309" spans="3:7">
      <c r="C1309" s="313"/>
      <c r="D1309" s="318"/>
      <c r="E1309" s="739"/>
      <c r="F1309" s="740"/>
      <c r="G1309" s="740"/>
    </row>
    <row r="1310" spans="3:7">
      <c r="C1310" s="313"/>
      <c r="D1310" s="318"/>
      <c r="E1310" s="739"/>
      <c r="F1310" s="740"/>
      <c r="G1310" s="740"/>
    </row>
    <row r="1311" spans="3:7">
      <c r="C1311" s="313"/>
      <c r="D1311" s="318"/>
      <c r="E1311" s="739"/>
      <c r="F1311" s="740"/>
      <c r="G1311" s="740"/>
    </row>
    <row r="1312" spans="3:7">
      <c r="C1312" s="313"/>
      <c r="D1312" s="318"/>
      <c r="E1312" s="739"/>
      <c r="F1312" s="740"/>
      <c r="G1312" s="740"/>
    </row>
    <row r="1313" spans="3:7">
      <c r="C1313" s="313"/>
      <c r="D1313" s="318"/>
      <c r="E1313" s="739"/>
      <c r="F1313" s="740"/>
      <c r="G1313" s="740"/>
    </row>
    <row r="1314" spans="3:7">
      <c r="C1314" s="313"/>
      <c r="D1314" s="318"/>
      <c r="E1314" s="739"/>
      <c r="F1314" s="740"/>
      <c r="G1314" s="740"/>
    </row>
    <row r="1315" spans="3:7">
      <c r="C1315" s="313"/>
      <c r="D1315" s="318"/>
      <c r="E1315" s="739"/>
      <c r="F1315" s="740"/>
      <c r="G1315" s="740"/>
    </row>
    <row r="1316" spans="3:7">
      <c r="C1316" s="313"/>
      <c r="D1316" s="318"/>
      <c r="E1316" s="739"/>
      <c r="F1316" s="740"/>
      <c r="G1316" s="740"/>
    </row>
    <row r="1317" spans="3:7">
      <c r="C1317" s="313"/>
      <c r="D1317" s="318"/>
      <c r="E1317" s="739"/>
      <c r="F1317" s="740"/>
      <c r="G1317" s="740"/>
    </row>
    <row r="1318" spans="3:7">
      <c r="C1318" s="313"/>
      <c r="D1318" s="318"/>
      <c r="E1318" s="739"/>
      <c r="F1318" s="740"/>
      <c r="G1318" s="740"/>
    </row>
    <row r="1319" spans="3:7">
      <c r="C1319" s="313"/>
      <c r="D1319" s="318"/>
      <c r="E1319" s="739"/>
      <c r="F1319" s="740"/>
      <c r="G1319" s="740"/>
    </row>
    <row r="1320" spans="3:7">
      <c r="C1320" s="313"/>
      <c r="D1320" s="318"/>
      <c r="E1320" s="739"/>
      <c r="F1320" s="740"/>
      <c r="G1320" s="740"/>
    </row>
    <row r="1321" spans="3:7">
      <c r="C1321" s="313"/>
      <c r="D1321" s="318"/>
      <c r="E1321" s="739"/>
      <c r="F1321" s="740"/>
      <c r="G1321" s="740"/>
    </row>
    <row r="1322" spans="3:7">
      <c r="C1322" s="313"/>
      <c r="D1322" s="318"/>
      <c r="E1322" s="739"/>
      <c r="F1322" s="740"/>
      <c r="G1322" s="740"/>
    </row>
    <row r="1323" spans="3:7">
      <c r="C1323" s="313"/>
      <c r="D1323" s="318"/>
      <c r="E1323" s="739"/>
      <c r="F1323" s="740"/>
      <c r="G1323" s="740"/>
    </row>
    <row r="1324" spans="3:7">
      <c r="C1324" s="313"/>
      <c r="D1324" s="318"/>
      <c r="E1324" s="739"/>
      <c r="F1324" s="740"/>
      <c r="G1324" s="740"/>
    </row>
    <row r="1325" spans="3:7">
      <c r="C1325" s="313"/>
      <c r="D1325" s="318"/>
      <c r="E1325" s="739"/>
      <c r="F1325" s="740"/>
      <c r="G1325" s="740"/>
    </row>
    <row r="1326" spans="3:7">
      <c r="C1326" s="313"/>
      <c r="D1326" s="318"/>
      <c r="E1326" s="739"/>
      <c r="F1326" s="740"/>
      <c r="G1326" s="740"/>
    </row>
    <row r="1327" spans="3:7">
      <c r="C1327" s="313"/>
      <c r="D1327" s="318"/>
      <c r="E1327" s="739"/>
      <c r="F1327" s="740"/>
      <c r="G1327" s="740"/>
    </row>
    <row r="1328" spans="3:7">
      <c r="C1328" s="313"/>
      <c r="D1328" s="318"/>
      <c r="E1328" s="739"/>
      <c r="F1328" s="740"/>
      <c r="G1328" s="740"/>
    </row>
    <row r="1329" spans="3:7">
      <c r="C1329" s="313"/>
      <c r="D1329" s="318"/>
      <c r="E1329" s="739"/>
      <c r="F1329" s="740"/>
      <c r="G1329" s="740"/>
    </row>
    <row r="1330" spans="3:7">
      <c r="C1330" s="313"/>
      <c r="D1330" s="318"/>
      <c r="E1330" s="739"/>
      <c r="F1330" s="740"/>
      <c r="G1330" s="740"/>
    </row>
    <row r="1331" spans="3:7">
      <c r="C1331" s="313"/>
      <c r="D1331" s="318"/>
      <c r="E1331" s="739"/>
      <c r="F1331" s="740"/>
      <c r="G1331" s="740"/>
    </row>
    <row r="1332" spans="3:7">
      <c r="C1332" s="313"/>
      <c r="D1332" s="318"/>
      <c r="E1332" s="739"/>
      <c r="F1332" s="740"/>
      <c r="G1332" s="740"/>
    </row>
    <row r="1333" spans="3:7">
      <c r="C1333" s="313"/>
      <c r="D1333" s="318"/>
      <c r="E1333" s="739"/>
      <c r="F1333" s="740"/>
      <c r="G1333" s="740"/>
    </row>
    <row r="1334" spans="3:7">
      <c r="C1334" s="313"/>
      <c r="D1334" s="318"/>
      <c r="E1334" s="739"/>
      <c r="F1334" s="740"/>
      <c r="G1334" s="740"/>
    </row>
    <row r="1335" spans="3:7">
      <c r="C1335" s="313"/>
      <c r="D1335" s="318"/>
      <c r="E1335" s="739"/>
      <c r="F1335" s="740"/>
      <c r="G1335" s="740"/>
    </row>
    <row r="1336" spans="3:7">
      <c r="C1336" s="313"/>
      <c r="D1336" s="318"/>
      <c r="E1336" s="739"/>
      <c r="F1336" s="740"/>
      <c r="G1336" s="740"/>
    </row>
    <row r="1337" spans="3:7">
      <c r="C1337" s="313"/>
      <c r="D1337" s="318"/>
      <c r="E1337" s="739"/>
      <c r="F1337" s="740"/>
      <c r="G1337" s="740"/>
    </row>
    <row r="1338" spans="3:7">
      <c r="C1338" s="313"/>
      <c r="D1338" s="318"/>
      <c r="E1338" s="739"/>
      <c r="F1338" s="740"/>
      <c r="G1338" s="740"/>
    </row>
    <row r="1339" spans="3:7">
      <c r="C1339" s="313"/>
      <c r="D1339" s="318"/>
      <c r="E1339" s="739"/>
      <c r="F1339" s="740"/>
      <c r="G1339" s="740"/>
    </row>
    <row r="1340" spans="3:7">
      <c r="C1340" s="313"/>
      <c r="D1340" s="318"/>
      <c r="E1340" s="739"/>
      <c r="F1340" s="740"/>
      <c r="G1340" s="740"/>
    </row>
    <row r="1341" spans="3:7">
      <c r="C1341" s="313"/>
      <c r="D1341" s="318"/>
      <c r="E1341" s="739"/>
      <c r="F1341" s="740"/>
      <c r="G1341" s="740"/>
    </row>
    <row r="1342" spans="3:7">
      <c r="C1342" s="313"/>
      <c r="D1342" s="318"/>
      <c r="E1342" s="739"/>
      <c r="F1342" s="740"/>
      <c r="G1342" s="740"/>
    </row>
    <row r="1343" spans="3:7">
      <c r="C1343" s="313"/>
      <c r="D1343" s="318"/>
      <c r="E1343" s="739"/>
      <c r="F1343" s="740"/>
      <c r="G1343" s="740"/>
    </row>
    <row r="1344" spans="3:7">
      <c r="C1344" s="313"/>
      <c r="D1344" s="318"/>
      <c r="E1344" s="739"/>
      <c r="F1344" s="740"/>
      <c r="G1344" s="740"/>
    </row>
    <row r="1345" spans="3:7">
      <c r="C1345" s="313"/>
      <c r="D1345" s="318"/>
      <c r="E1345" s="739"/>
      <c r="F1345" s="740"/>
      <c r="G1345" s="740"/>
    </row>
    <row r="1346" spans="3:7">
      <c r="C1346" s="313"/>
      <c r="D1346" s="318"/>
      <c r="E1346" s="739"/>
      <c r="F1346" s="740"/>
      <c r="G1346" s="740"/>
    </row>
    <row r="1347" spans="3:7">
      <c r="C1347" s="313"/>
      <c r="D1347" s="318"/>
      <c r="E1347" s="739"/>
      <c r="F1347" s="740"/>
      <c r="G1347" s="740"/>
    </row>
    <row r="1348" spans="3:7">
      <c r="C1348" s="313"/>
      <c r="D1348" s="318"/>
      <c r="E1348" s="739"/>
      <c r="F1348" s="740"/>
      <c r="G1348" s="740"/>
    </row>
    <row r="1349" spans="3:7">
      <c r="C1349" s="313"/>
      <c r="D1349" s="318"/>
      <c r="E1349" s="739"/>
      <c r="F1349" s="740"/>
      <c r="G1349" s="740"/>
    </row>
    <row r="1350" spans="3:7">
      <c r="C1350" s="313"/>
      <c r="D1350" s="318"/>
      <c r="E1350" s="739"/>
      <c r="F1350" s="740"/>
      <c r="G1350" s="740"/>
    </row>
    <row r="1351" spans="3:7">
      <c r="C1351" s="313"/>
      <c r="D1351" s="318"/>
      <c r="E1351" s="739"/>
      <c r="F1351" s="740"/>
      <c r="G1351" s="740"/>
    </row>
    <row r="1352" spans="3:7">
      <c r="C1352" s="313"/>
      <c r="D1352" s="318"/>
      <c r="E1352" s="739"/>
      <c r="F1352" s="740"/>
      <c r="G1352" s="740"/>
    </row>
    <row r="1353" spans="3:7">
      <c r="C1353" s="313"/>
      <c r="D1353" s="318"/>
      <c r="E1353" s="739"/>
      <c r="F1353" s="740"/>
      <c r="G1353" s="740"/>
    </row>
    <row r="1354" spans="3:7">
      <c r="C1354" s="313"/>
      <c r="D1354" s="318"/>
      <c r="E1354" s="739"/>
      <c r="F1354" s="740"/>
      <c r="G1354" s="740"/>
    </row>
    <row r="1355" spans="3:7">
      <c r="C1355" s="313"/>
      <c r="D1355" s="318"/>
      <c r="E1355" s="739"/>
      <c r="F1355" s="740"/>
      <c r="G1355" s="740"/>
    </row>
    <row r="1356" spans="3:7">
      <c r="C1356" s="313"/>
      <c r="D1356" s="318"/>
      <c r="E1356" s="739"/>
      <c r="F1356" s="740"/>
      <c r="G1356" s="740"/>
    </row>
    <row r="1357" spans="3:7">
      <c r="C1357" s="313"/>
      <c r="D1357" s="318"/>
      <c r="E1357" s="739"/>
      <c r="F1357" s="740"/>
      <c r="G1357" s="740"/>
    </row>
    <row r="1358" spans="3:7">
      <c r="C1358" s="313"/>
      <c r="D1358" s="318"/>
      <c r="E1358" s="739"/>
      <c r="F1358" s="740"/>
      <c r="G1358" s="740"/>
    </row>
    <row r="1359" spans="3:7">
      <c r="C1359" s="313"/>
      <c r="D1359" s="318"/>
      <c r="E1359" s="739"/>
      <c r="F1359" s="740"/>
      <c r="G1359" s="740"/>
    </row>
    <row r="1360" spans="3:7">
      <c r="C1360" s="313"/>
      <c r="D1360" s="318"/>
      <c r="E1360" s="739"/>
      <c r="F1360" s="740"/>
      <c r="G1360" s="740"/>
    </row>
    <row r="1361" spans="3:7">
      <c r="C1361" s="313"/>
      <c r="D1361" s="318"/>
      <c r="E1361" s="739"/>
      <c r="F1361" s="740"/>
      <c r="G1361" s="740"/>
    </row>
    <row r="1362" spans="3:7">
      <c r="C1362" s="313"/>
      <c r="D1362" s="318"/>
      <c r="E1362" s="739"/>
      <c r="F1362" s="740"/>
      <c r="G1362" s="740"/>
    </row>
    <row r="1363" spans="3:7">
      <c r="C1363" s="313"/>
      <c r="D1363" s="318"/>
      <c r="E1363" s="739"/>
      <c r="F1363" s="740"/>
      <c r="G1363" s="740"/>
    </row>
    <row r="1364" spans="3:7">
      <c r="C1364" s="313"/>
      <c r="D1364" s="318"/>
      <c r="E1364" s="739"/>
      <c r="F1364" s="740"/>
      <c r="G1364" s="740"/>
    </row>
    <row r="1365" spans="3:7">
      <c r="C1365" s="313"/>
      <c r="D1365" s="318"/>
      <c r="E1365" s="739"/>
      <c r="F1365" s="740"/>
      <c r="G1365" s="740"/>
    </row>
    <row r="1366" spans="3:7">
      <c r="C1366" s="313"/>
      <c r="D1366" s="318"/>
      <c r="E1366" s="739"/>
      <c r="F1366" s="740"/>
      <c r="G1366" s="740"/>
    </row>
    <row r="1367" spans="3:7">
      <c r="C1367" s="313"/>
      <c r="D1367" s="318"/>
      <c r="E1367" s="739"/>
      <c r="F1367" s="740"/>
      <c r="G1367" s="740"/>
    </row>
    <row r="1368" spans="3:7">
      <c r="C1368" s="313"/>
      <c r="D1368" s="318"/>
      <c r="E1368" s="739"/>
      <c r="F1368" s="740"/>
      <c r="G1368" s="740"/>
    </row>
    <row r="1369" spans="3:7">
      <c r="C1369" s="313"/>
      <c r="D1369" s="318"/>
      <c r="E1369" s="739"/>
      <c r="F1369" s="740"/>
      <c r="G1369" s="740"/>
    </row>
    <row r="1370" spans="3:7">
      <c r="C1370" s="313"/>
      <c r="D1370" s="318"/>
      <c r="E1370" s="739"/>
      <c r="F1370" s="740"/>
      <c r="G1370" s="740"/>
    </row>
    <row r="1371" spans="3:7">
      <c r="C1371" s="313"/>
      <c r="D1371" s="318"/>
      <c r="E1371" s="739"/>
      <c r="F1371" s="740"/>
      <c r="G1371" s="740"/>
    </row>
    <row r="1372" spans="3:7">
      <c r="C1372" s="313"/>
      <c r="D1372" s="318"/>
      <c r="E1372" s="739"/>
      <c r="F1372" s="740"/>
      <c r="G1372" s="740"/>
    </row>
    <row r="1373" spans="3:7">
      <c r="C1373" s="313"/>
      <c r="D1373" s="318"/>
      <c r="E1373" s="739"/>
      <c r="F1373" s="740"/>
      <c r="G1373" s="740"/>
    </row>
    <row r="1374" spans="3:7">
      <c r="C1374" s="313"/>
      <c r="D1374" s="318"/>
      <c r="E1374" s="739"/>
      <c r="F1374" s="740"/>
      <c r="G1374" s="740"/>
    </row>
    <row r="1375" spans="3:7">
      <c r="C1375" s="313"/>
      <c r="D1375" s="318"/>
      <c r="E1375" s="739"/>
      <c r="F1375" s="740"/>
      <c r="G1375" s="740"/>
    </row>
    <row r="1376" spans="3:7">
      <c r="C1376" s="313"/>
      <c r="D1376" s="318"/>
      <c r="E1376" s="739"/>
      <c r="F1376" s="740"/>
      <c r="G1376" s="740"/>
    </row>
    <row r="1377" spans="3:7">
      <c r="C1377" s="313"/>
      <c r="D1377" s="318"/>
      <c r="E1377" s="739"/>
      <c r="F1377" s="740"/>
      <c r="G1377" s="740"/>
    </row>
    <row r="1378" spans="3:7">
      <c r="C1378" s="313"/>
      <c r="D1378" s="318"/>
      <c r="E1378" s="739"/>
      <c r="F1378" s="740"/>
      <c r="G1378" s="740"/>
    </row>
    <row r="1379" spans="3:7">
      <c r="C1379" s="313"/>
      <c r="D1379" s="318"/>
      <c r="E1379" s="739"/>
      <c r="F1379" s="740"/>
      <c r="G1379" s="740"/>
    </row>
    <row r="1380" spans="3:7">
      <c r="C1380" s="313"/>
      <c r="D1380" s="318"/>
      <c r="E1380" s="739"/>
      <c r="F1380" s="740"/>
      <c r="G1380" s="740"/>
    </row>
    <row r="1381" spans="3:7">
      <c r="C1381" s="313"/>
      <c r="D1381" s="318"/>
      <c r="E1381" s="739"/>
      <c r="F1381" s="740"/>
      <c r="G1381" s="740"/>
    </row>
    <row r="1382" spans="3:7">
      <c r="C1382" s="313"/>
      <c r="D1382" s="318"/>
      <c r="E1382" s="739"/>
      <c r="F1382" s="740"/>
      <c r="G1382" s="740"/>
    </row>
    <row r="1383" spans="3:7">
      <c r="C1383" s="313"/>
      <c r="D1383" s="318"/>
      <c r="E1383" s="739"/>
      <c r="F1383" s="740"/>
      <c r="G1383" s="740"/>
    </row>
    <row r="1384" spans="3:7">
      <c r="C1384" s="313"/>
      <c r="D1384" s="318"/>
      <c r="E1384" s="739"/>
      <c r="F1384" s="740"/>
      <c r="G1384" s="740"/>
    </row>
    <row r="1385" spans="3:7">
      <c r="C1385" s="313"/>
      <c r="D1385" s="318"/>
      <c r="E1385" s="739"/>
      <c r="F1385" s="740"/>
      <c r="G1385" s="740"/>
    </row>
    <row r="1386" spans="3:7">
      <c r="C1386" s="313"/>
      <c r="D1386" s="318"/>
      <c r="E1386" s="739"/>
      <c r="F1386" s="740"/>
      <c r="G1386" s="740"/>
    </row>
    <row r="1387" spans="3:7">
      <c r="C1387" s="313"/>
      <c r="D1387" s="318"/>
      <c r="E1387" s="739"/>
      <c r="F1387" s="740"/>
      <c r="G1387" s="740"/>
    </row>
    <row r="1388" spans="3:7">
      <c r="C1388" s="313"/>
      <c r="D1388" s="318"/>
      <c r="E1388" s="739"/>
      <c r="F1388" s="740"/>
      <c r="G1388" s="740"/>
    </row>
    <row r="1389" spans="3:7">
      <c r="C1389" s="313"/>
      <c r="D1389" s="318"/>
      <c r="E1389" s="739"/>
      <c r="F1389" s="740"/>
      <c r="G1389" s="740"/>
    </row>
    <row r="1390" spans="3:7">
      <c r="C1390" s="313"/>
      <c r="D1390" s="318"/>
      <c r="E1390" s="739"/>
      <c r="F1390" s="740"/>
      <c r="G1390" s="740"/>
    </row>
    <row r="1391" spans="3:7">
      <c r="C1391" s="313"/>
      <c r="D1391" s="318"/>
      <c r="E1391" s="739"/>
      <c r="F1391" s="740"/>
      <c r="G1391" s="740"/>
    </row>
    <row r="1392" spans="3:7">
      <c r="C1392" s="313"/>
      <c r="D1392" s="318"/>
      <c r="E1392" s="739"/>
      <c r="F1392" s="740"/>
      <c r="G1392" s="740"/>
    </row>
    <row r="1393" spans="3:7">
      <c r="C1393" s="313"/>
      <c r="D1393" s="318"/>
      <c r="E1393" s="739"/>
      <c r="F1393" s="740"/>
      <c r="G1393" s="740"/>
    </row>
    <row r="1394" spans="3:7">
      <c r="C1394" s="313"/>
      <c r="D1394" s="318"/>
      <c r="E1394" s="739"/>
      <c r="F1394" s="740"/>
      <c r="G1394" s="740"/>
    </row>
    <row r="1395" spans="3:7">
      <c r="C1395" s="313"/>
      <c r="D1395" s="318"/>
      <c r="E1395" s="739"/>
      <c r="F1395" s="740"/>
      <c r="G1395" s="740"/>
    </row>
    <row r="1396" spans="3:7">
      <c r="C1396" s="313"/>
      <c r="D1396" s="318"/>
      <c r="E1396" s="739"/>
      <c r="F1396" s="740"/>
      <c r="G1396" s="740"/>
    </row>
    <row r="1397" spans="3:7">
      <c r="C1397" s="313"/>
      <c r="D1397" s="318"/>
      <c r="E1397" s="739"/>
      <c r="F1397" s="740"/>
      <c r="G1397" s="740"/>
    </row>
    <row r="1398" spans="3:7">
      <c r="C1398" s="313"/>
      <c r="D1398" s="318"/>
      <c r="E1398" s="739"/>
      <c r="F1398" s="740"/>
      <c r="G1398" s="740"/>
    </row>
    <row r="1399" spans="3:7">
      <c r="C1399" s="313"/>
      <c r="D1399" s="318"/>
      <c r="E1399" s="739"/>
      <c r="F1399" s="740"/>
      <c r="G1399" s="740"/>
    </row>
    <row r="1400" spans="3:7">
      <c r="C1400" s="313"/>
      <c r="D1400" s="318"/>
      <c r="E1400" s="739"/>
      <c r="F1400" s="740"/>
      <c r="G1400" s="740"/>
    </row>
    <row r="1401" spans="3:7">
      <c r="C1401" s="313"/>
      <c r="D1401" s="318"/>
      <c r="E1401" s="739"/>
      <c r="F1401" s="740"/>
      <c r="G1401" s="740"/>
    </row>
    <row r="1402" spans="3:7">
      <c r="C1402" s="313"/>
      <c r="D1402" s="318"/>
      <c r="E1402" s="739"/>
      <c r="F1402" s="740"/>
      <c r="G1402" s="740"/>
    </row>
    <row r="1403" spans="3:7">
      <c r="C1403" s="313"/>
      <c r="D1403" s="318"/>
      <c r="E1403" s="739"/>
      <c r="F1403" s="740"/>
      <c r="G1403" s="740"/>
    </row>
    <row r="1404" spans="3:7">
      <c r="C1404" s="313"/>
      <c r="D1404" s="318"/>
      <c r="E1404" s="739"/>
      <c r="F1404" s="740"/>
      <c r="G1404" s="740"/>
    </row>
    <row r="1405" spans="3:7">
      <c r="C1405" s="313"/>
      <c r="D1405" s="318"/>
      <c r="E1405" s="739"/>
      <c r="F1405" s="740"/>
      <c r="G1405" s="740"/>
    </row>
    <row r="1406" spans="3:7">
      <c r="C1406" s="313"/>
      <c r="D1406" s="318"/>
      <c r="E1406" s="739"/>
      <c r="F1406" s="740"/>
      <c r="G1406" s="740"/>
    </row>
    <row r="1407" spans="3:7">
      <c r="C1407" s="313"/>
      <c r="D1407" s="318"/>
      <c r="E1407" s="739"/>
      <c r="F1407" s="740"/>
      <c r="G1407" s="740"/>
    </row>
    <row r="1408" spans="3:7">
      <c r="C1408" s="313"/>
      <c r="D1408" s="318"/>
      <c r="E1408" s="739"/>
      <c r="F1408" s="740"/>
      <c r="G1408" s="740"/>
    </row>
    <row r="1409" spans="3:7">
      <c r="C1409" s="313"/>
      <c r="D1409" s="318"/>
      <c r="E1409" s="739"/>
      <c r="F1409" s="740"/>
      <c r="G1409" s="740"/>
    </row>
    <row r="1410" spans="3:7">
      <c r="C1410" s="313"/>
      <c r="D1410" s="318"/>
      <c r="E1410" s="739"/>
      <c r="F1410" s="740"/>
      <c r="G1410" s="740"/>
    </row>
    <row r="1411" spans="3:7">
      <c r="C1411" s="313"/>
      <c r="D1411" s="318"/>
      <c r="E1411" s="739"/>
      <c r="F1411" s="740"/>
      <c r="G1411" s="740"/>
    </row>
    <row r="1412" spans="3:7">
      <c r="C1412" s="313"/>
      <c r="D1412" s="318"/>
      <c r="E1412" s="739"/>
      <c r="F1412" s="740"/>
      <c r="G1412" s="740"/>
    </row>
    <row r="1413" spans="3:7">
      <c r="C1413" s="313"/>
      <c r="D1413" s="318"/>
      <c r="E1413" s="739"/>
      <c r="F1413" s="740"/>
      <c r="G1413" s="740"/>
    </row>
    <row r="1414" spans="3:7">
      <c r="C1414" s="313"/>
      <c r="D1414" s="318"/>
      <c r="E1414" s="739"/>
      <c r="F1414" s="740"/>
      <c r="G1414" s="740"/>
    </row>
    <row r="1415" spans="3:7">
      <c r="C1415" s="313"/>
      <c r="D1415" s="318"/>
      <c r="E1415" s="739"/>
      <c r="F1415" s="740"/>
      <c r="G1415" s="740"/>
    </row>
    <row r="1416" spans="3:7">
      <c r="C1416" s="313"/>
      <c r="D1416" s="318"/>
      <c r="E1416" s="739"/>
      <c r="F1416" s="740"/>
      <c r="G1416" s="740"/>
    </row>
    <row r="1417" spans="3:7">
      <c r="C1417" s="313"/>
      <c r="D1417" s="318"/>
      <c r="E1417" s="739"/>
      <c r="F1417" s="740"/>
      <c r="G1417" s="740"/>
    </row>
    <row r="1418" spans="3:7">
      <c r="C1418" s="313"/>
      <c r="D1418" s="318"/>
      <c r="E1418" s="739"/>
      <c r="F1418" s="740"/>
      <c r="G1418" s="740"/>
    </row>
    <row r="1419" spans="3:7">
      <c r="C1419" s="313"/>
      <c r="D1419" s="318"/>
      <c r="E1419" s="739"/>
      <c r="F1419" s="740"/>
      <c r="G1419" s="740"/>
    </row>
    <row r="1420" spans="3:7">
      <c r="C1420" s="313"/>
      <c r="D1420" s="318"/>
      <c r="E1420" s="739"/>
      <c r="F1420" s="740"/>
      <c r="G1420" s="740"/>
    </row>
    <row r="1421" spans="3:7">
      <c r="C1421" s="313"/>
      <c r="D1421" s="318"/>
      <c r="E1421" s="739"/>
      <c r="F1421" s="740"/>
      <c r="G1421" s="740"/>
    </row>
    <row r="1422" spans="3:7">
      <c r="C1422" s="313"/>
      <c r="D1422" s="318"/>
      <c r="E1422" s="739"/>
      <c r="F1422" s="740"/>
      <c r="G1422" s="740"/>
    </row>
    <row r="1423" spans="3:7">
      <c r="C1423" s="313"/>
      <c r="D1423" s="318"/>
      <c r="E1423" s="739"/>
      <c r="F1423" s="740"/>
      <c r="G1423" s="740"/>
    </row>
    <row r="1424" spans="3:7">
      <c r="C1424" s="313"/>
      <c r="D1424" s="318"/>
      <c r="E1424" s="739"/>
      <c r="F1424" s="740"/>
      <c r="G1424" s="740"/>
    </row>
    <row r="1425" spans="3:7">
      <c r="C1425" s="313"/>
      <c r="D1425" s="318"/>
      <c r="E1425" s="739"/>
      <c r="F1425" s="740"/>
      <c r="G1425" s="740"/>
    </row>
    <row r="1426" spans="3:7">
      <c r="C1426" s="313"/>
      <c r="D1426" s="318"/>
      <c r="E1426" s="739"/>
      <c r="F1426" s="740"/>
      <c r="G1426" s="740"/>
    </row>
    <row r="1427" spans="3:7">
      <c r="C1427" s="313"/>
      <c r="D1427" s="318"/>
      <c r="E1427" s="739"/>
      <c r="F1427" s="740"/>
      <c r="G1427" s="740"/>
    </row>
    <row r="1428" spans="3:7">
      <c r="C1428" s="313"/>
      <c r="D1428" s="318"/>
      <c r="E1428" s="739"/>
      <c r="F1428" s="740"/>
      <c r="G1428" s="740"/>
    </row>
    <row r="1429" spans="3:7">
      <c r="C1429" s="313"/>
      <c r="D1429" s="318"/>
      <c r="E1429" s="739"/>
      <c r="F1429" s="740"/>
      <c r="G1429" s="740"/>
    </row>
    <row r="1430" spans="3:7">
      <c r="C1430" s="313"/>
      <c r="D1430" s="318"/>
      <c r="E1430" s="739"/>
      <c r="F1430" s="740"/>
      <c r="G1430" s="740"/>
    </row>
    <row r="1431" spans="3:7">
      <c r="C1431" s="313"/>
      <c r="D1431" s="318"/>
      <c r="E1431" s="739"/>
      <c r="F1431" s="740"/>
      <c r="G1431" s="740"/>
    </row>
    <row r="1432" spans="3:7">
      <c r="C1432" s="313"/>
      <c r="D1432" s="318"/>
      <c r="E1432" s="739"/>
      <c r="F1432" s="740"/>
      <c r="G1432" s="740"/>
    </row>
    <row r="1433" spans="3:7">
      <c r="C1433" s="313"/>
      <c r="D1433" s="318"/>
      <c r="E1433" s="739"/>
      <c r="F1433" s="740"/>
      <c r="G1433" s="740"/>
    </row>
    <row r="1434" spans="3:7">
      <c r="C1434" s="313"/>
      <c r="D1434" s="318"/>
      <c r="E1434" s="739"/>
      <c r="F1434" s="740"/>
      <c r="G1434" s="740"/>
    </row>
    <row r="1435" spans="3:7">
      <c r="C1435" s="313"/>
      <c r="D1435" s="318"/>
      <c r="E1435" s="739"/>
      <c r="F1435" s="740"/>
      <c r="G1435" s="740"/>
    </row>
    <row r="1436" spans="3:7">
      <c r="C1436" s="313"/>
      <c r="D1436" s="318"/>
      <c r="E1436" s="739"/>
      <c r="F1436" s="740"/>
      <c r="G1436" s="740"/>
    </row>
    <row r="1437" spans="3:7">
      <c r="C1437" s="313"/>
      <c r="D1437" s="318"/>
      <c r="E1437" s="739"/>
      <c r="F1437" s="740"/>
      <c r="G1437" s="740"/>
    </row>
    <row r="1438" spans="3:7">
      <c r="C1438" s="313"/>
      <c r="D1438" s="318"/>
      <c r="E1438" s="739"/>
      <c r="F1438" s="740"/>
      <c r="G1438" s="740"/>
    </row>
    <row r="1439" spans="3:7">
      <c r="C1439" s="313"/>
      <c r="D1439" s="318"/>
      <c r="E1439" s="739"/>
      <c r="F1439" s="740"/>
      <c r="G1439" s="740"/>
    </row>
    <row r="1440" spans="3:7">
      <c r="C1440" s="313"/>
      <c r="D1440" s="318"/>
      <c r="E1440" s="739"/>
      <c r="F1440" s="740"/>
      <c r="G1440" s="740"/>
    </row>
    <row r="1441" spans="3:7">
      <c r="C1441" s="313"/>
      <c r="D1441" s="318"/>
      <c r="E1441" s="739"/>
      <c r="F1441" s="740"/>
      <c r="G1441" s="740"/>
    </row>
    <row r="1442" spans="3:7">
      <c r="C1442" s="313"/>
      <c r="D1442" s="318"/>
      <c r="E1442" s="739"/>
      <c r="F1442" s="740"/>
      <c r="G1442" s="740"/>
    </row>
    <row r="1443" spans="3:7">
      <c r="C1443" s="313"/>
      <c r="D1443" s="318"/>
      <c r="E1443" s="739"/>
      <c r="F1443" s="740"/>
      <c r="G1443" s="740"/>
    </row>
    <row r="1444" spans="3:7">
      <c r="C1444" s="313"/>
      <c r="D1444" s="318"/>
      <c r="E1444" s="739"/>
      <c r="F1444" s="740"/>
      <c r="G1444" s="740"/>
    </row>
    <row r="1445" spans="3:7">
      <c r="C1445" s="313"/>
      <c r="D1445" s="318"/>
      <c r="E1445" s="739"/>
      <c r="F1445" s="740"/>
      <c r="G1445" s="740"/>
    </row>
    <row r="1446" spans="3:7">
      <c r="C1446" s="313"/>
      <c r="D1446" s="318"/>
      <c r="E1446" s="739"/>
      <c r="F1446" s="740"/>
      <c r="G1446" s="740"/>
    </row>
    <row r="1447" spans="3:7">
      <c r="C1447" s="313"/>
      <c r="D1447" s="318"/>
      <c r="E1447" s="739"/>
      <c r="F1447" s="740"/>
      <c r="G1447" s="740"/>
    </row>
    <row r="1448" spans="3:7">
      <c r="C1448" s="313"/>
      <c r="D1448" s="318"/>
      <c r="E1448" s="739"/>
      <c r="F1448" s="740"/>
      <c r="G1448" s="740"/>
    </row>
    <row r="1449" spans="3:7">
      <c r="C1449" s="313"/>
      <c r="D1449" s="318"/>
      <c r="E1449" s="739"/>
      <c r="F1449" s="740"/>
      <c r="G1449" s="740"/>
    </row>
    <row r="1450" spans="3:7">
      <c r="C1450" s="313"/>
      <c r="D1450" s="318"/>
      <c r="E1450" s="739"/>
      <c r="F1450" s="740"/>
      <c r="G1450" s="740"/>
    </row>
    <row r="1451" spans="3:7">
      <c r="C1451" s="313"/>
      <c r="D1451" s="318"/>
      <c r="E1451" s="739"/>
      <c r="F1451" s="740"/>
      <c r="G1451" s="740"/>
    </row>
    <row r="1452" spans="3:7">
      <c r="C1452" s="313"/>
      <c r="D1452" s="318"/>
      <c r="E1452" s="739"/>
      <c r="F1452" s="740"/>
      <c r="G1452" s="740"/>
    </row>
    <row r="1453" spans="3:7">
      <c r="C1453" s="313"/>
      <c r="D1453" s="318"/>
      <c r="E1453" s="739"/>
      <c r="F1453" s="740"/>
      <c r="G1453" s="740"/>
    </row>
    <row r="1454" spans="3:7">
      <c r="C1454" s="313"/>
      <c r="D1454" s="318"/>
      <c r="E1454" s="739"/>
      <c r="F1454" s="740"/>
      <c r="G1454" s="740"/>
    </row>
    <row r="1455" spans="3:7">
      <c r="C1455" s="313"/>
      <c r="D1455" s="318"/>
      <c r="E1455" s="739"/>
      <c r="F1455" s="740"/>
      <c r="G1455" s="740"/>
    </row>
    <row r="1456" spans="3:7">
      <c r="C1456" s="313"/>
      <c r="D1456" s="318"/>
      <c r="E1456" s="739"/>
      <c r="F1456" s="740"/>
      <c r="G1456" s="740"/>
    </row>
    <row r="1457" spans="3:7">
      <c r="C1457" s="313"/>
      <c r="D1457" s="318"/>
      <c r="E1457" s="739"/>
      <c r="F1457" s="740"/>
      <c r="G1457" s="740"/>
    </row>
    <row r="1458" spans="3:7">
      <c r="C1458" s="313"/>
      <c r="D1458" s="318"/>
      <c r="E1458" s="739"/>
      <c r="F1458" s="740"/>
      <c r="G1458" s="740"/>
    </row>
    <row r="1459" spans="3:7">
      <c r="C1459" s="313"/>
      <c r="D1459" s="318"/>
      <c r="E1459" s="739"/>
      <c r="F1459" s="740"/>
      <c r="G1459" s="740"/>
    </row>
    <row r="1460" spans="3:7">
      <c r="C1460" s="313"/>
      <c r="D1460" s="318"/>
      <c r="E1460" s="739"/>
      <c r="F1460" s="740"/>
      <c r="G1460" s="740"/>
    </row>
    <row r="1461" spans="3:7">
      <c r="C1461" s="313"/>
      <c r="D1461" s="318"/>
      <c r="E1461" s="739"/>
      <c r="F1461" s="740"/>
      <c r="G1461" s="740"/>
    </row>
    <row r="1462" spans="3:7">
      <c r="C1462" s="313"/>
      <c r="D1462" s="318"/>
      <c r="E1462" s="739"/>
      <c r="F1462" s="740"/>
      <c r="G1462" s="740"/>
    </row>
    <row r="1463" spans="3:7">
      <c r="C1463" s="313"/>
      <c r="D1463" s="318"/>
      <c r="E1463" s="739"/>
      <c r="F1463" s="740"/>
      <c r="G1463" s="740"/>
    </row>
    <row r="1464" spans="3:7">
      <c r="C1464" s="313"/>
      <c r="D1464" s="318"/>
      <c r="E1464" s="739"/>
      <c r="F1464" s="740"/>
      <c r="G1464" s="740"/>
    </row>
    <row r="1465" spans="3:7">
      <c r="C1465" s="313"/>
      <c r="D1465" s="318"/>
      <c r="E1465" s="739"/>
      <c r="F1465" s="740"/>
      <c r="G1465" s="740"/>
    </row>
    <row r="1466" spans="3:7">
      <c r="C1466" s="313"/>
      <c r="D1466" s="318"/>
      <c r="E1466" s="739"/>
      <c r="F1466" s="740"/>
      <c r="G1466" s="740"/>
    </row>
    <row r="1467" spans="3:7">
      <c r="C1467" s="313"/>
      <c r="D1467" s="318"/>
      <c r="E1467" s="739"/>
      <c r="F1467" s="740"/>
      <c r="G1467" s="740"/>
    </row>
    <row r="1468" spans="3:7">
      <c r="C1468" s="313"/>
      <c r="D1468" s="318"/>
      <c r="E1468" s="739"/>
      <c r="F1468" s="740"/>
      <c r="G1468" s="740"/>
    </row>
    <row r="1469" spans="3:7">
      <c r="C1469" s="313"/>
      <c r="D1469" s="318"/>
      <c r="E1469" s="739"/>
      <c r="F1469" s="740"/>
      <c r="G1469" s="740"/>
    </row>
    <row r="1470" spans="3:7">
      <c r="C1470" s="313"/>
      <c r="D1470" s="318"/>
      <c r="E1470" s="739"/>
      <c r="F1470" s="740"/>
      <c r="G1470" s="740"/>
    </row>
    <row r="1471" spans="3:7">
      <c r="C1471" s="313"/>
      <c r="D1471" s="318"/>
      <c r="E1471" s="739"/>
      <c r="F1471" s="740"/>
      <c r="G1471" s="740"/>
    </row>
    <row r="1472" spans="3:7">
      <c r="C1472" s="313"/>
      <c r="D1472" s="318"/>
      <c r="E1472" s="739"/>
      <c r="F1472" s="740"/>
      <c r="G1472" s="740"/>
    </row>
    <row r="1473" spans="3:7">
      <c r="C1473" s="313"/>
      <c r="D1473" s="318"/>
      <c r="E1473" s="739"/>
      <c r="F1473" s="740"/>
      <c r="G1473" s="740"/>
    </row>
    <row r="1474" spans="3:7">
      <c r="C1474" s="313"/>
      <c r="D1474" s="318"/>
      <c r="E1474" s="739"/>
      <c r="F1474" s="740"/>
      <c r="G1474" s="740"/>
    </row>
    <row r="1475" spans="3:7">
      <c r="C1475" s="313"/>
      <c r="D1475" s="318"/>
      <c r="E1475" s="739"/>
      <c r="F1475" s="740"/>
      <c r="G1475" s="740"/>
    </row>
    <row r="1476" spans="3:7">
      <c r="C1476" s="313"/>
      <c r="D1476" s="318"/>
      <c r="E1476" s="739"/>
      <c r="F1476" s="740"/>
      <c r="G1476" s="740"/>
    </row>
    <row r="1477" spans="3:7">
      <c r="C1477" s="313"/>
      <c r="D1477" s="318"/>
      <c r="E1477" s="739"/>
      <c r="F1477" s="740"/>
      <c r="G1477" s="740"/>
    </row>
    <row r="1478" spans="3:7">
      <c r="C1478" s="313"/>
      <c r="D1478" s="318"/>
      <c r="E1478" s="739"/>
      <c r="F1478" s="740"/>
      <c r="G1478" s="740"/>
    </row>
    <row r="1479" spans="3:7">
      <c r="C1479" s="313"/>
      <c r="D1479" s="318"/>
      <c r="E1479" s="739"/>
      <c r="F1479" s="740"/>
      <c r="G1479" s="740"/>
    </row>
    <row r="1480" spans="3:7">
      <c r="C1480" s="313"/>
      <c r="D1480" s="318"/>
      <c r="E1480" s="739"/>
      <c r="F1480" s="740"/>
      <c r="G1480" s="740"/>
    </row>
    <row r="1481" spans="3:7">
      <c r="C1481" s="313"/>
      <c r="D1481" s="318"/>
      <c r="E1481" s="739"/>
      <c r="F1481" s="740"/>
      <c r="G1481" s="740"/>
    </row>
    <row r="1482" spans="3:7">
      <c r="C1482" s="313"/>
      <c r="D1482" s="318"/>
      <c r="E1482" s="739"/>
      <c r="F1482" s="740"/>
      <c r="G1482" s="740"/>
    </row>
    <row r="1483" spans="3:7">
      <c r="C1483" s="313"/>
      <c r="D1483" s="318"/>
      <c r="E1483" s="739"/>
      <c r="F1483" s="740"/>
      <c r="G1483" s="740"/>
    </row>
    <row r="1484" spans="3:7">
      <c r="C1484" s="313"/>
      <c r="D1484" s="318"/>
      <c r="E1484" s="739"/>
      <c r="F1484" s="740"/>
      <c r="G1484" s="740"/>
    </row>
    <row r="1485" spans="3:7">
      <c r="C1485" s="313"/>
      <c r="D1485" s="318"/>
      <c r="E1485" s="739"/>
      <c r="F1485" s="740"/>
      <c r="G1485" s="740"/>
    </row>
    <row r="1486" spans="3:7">
      <c r="C1486" s="313"/>
      <c r="D1486" s="318"/>
      <c r="E1486" s="739"/>
      <c r="F1486" s="740"/>
      <c r="G1486" s="740"/>
    </row>
    <row r="1487" spans="3:7">
      <c r="C1487" s="313"/>
      <c r="D1487" s="318"/>
      <c r="E1487" s="739"/>
      <c r="F1487" s="740"/>
      <c r="G1487" s="740"/>
    </row>
    <row r="1488" spans="3:7">
      <c r="C1488" s="313"/>
      <c r="D1488" s="318"/>
      <c r="E1488" s="739"/>
      <c r="F1488" s="740"/>
      <c r="G1488" s="740"/>
    </row>
    <row r="1489" spans="3:7">
      <c r="C1489" s="313"/>
      <c r="D1489" s="318"/>
      <c r="E1489" s="739"/>
      <c r="F1489" s="740"/>
      <c r="G1489" s="740"/>
    </row>
    <row r="1490" spans="3:7">
      <c r="C1490" s="313"/>
      <c r="D1490" s="318"/>
      <c r="E1490" s="739"/>
      <c r="F1490" s="740"/>
      <c r="G1490" s="740"/>
    </row>
    <row r="1491" spans="3:7">
      <c r="C1491" s="313"/>
      <c r="D1491" s="318"/>
      <c r="E1491" s="739"/>
      <c r="F1491" s="740"/>
      <c r="G1491" s="740"/>
    </row>
    <row r="1492" spans="3:7">
      <c r="C1492" s="313"/>
      <c r="D1492" s="318"/>
      <c r="E1492" s="739"/>
      <c r="F1492" s="740"/>
      <c r="G1492" s="740"/>
    </row>
    <row r="1493" spans="3:7">
      <c r="C1493" s="313"/>
      <c r="D1493" s="318"/>
      <c r="E1493" s="739"/>
      <c r="F1493" s="740"/>
      <c r="G1493" s="740"/>
    </row>
    <row r="1494" spans="3:7">
      <c r="C1494" s="313"/>
      <c r="D1494" s="318"/>
      <c r="E1494" s="739"/>
      <c r="F1494" s="740"/>
      <c r="G1494" s="740"/>
    </row>
    <row r="1495" spans="3:7">
      <c r="C1495" s="313"/>
      <c r="D1495" s="318"/>
      <c r="E1495" s="739"/>
      <c r="F1495" s="740"/>
      <c r="G1495" s="740"/>
    </row>
    <row r="1496" spans="3:7">
      <c r="C1496" s="313"/>
      <c r="D1496" s="318"/>
      <c r="E1496" s="739"/>
      <c r="F1496" s="740"/>
      <c r="G1496" s="740"/>
    </row>
    <row r="1497" spans="3:7">
      <c r="C1497" s="313"/>
      <c r="D1497" s="318"/>
      <c r="E1497" s="739"/>
      <c r="F1497" s="740"/>
      <c r="G1497" s="740"/>
    </row>
    <row r="1498" spans="3:7">
      <c r="C1498" s="313"/>
      <c r="D1498" s="318"/>
      <c r="E1498" s="739"/>
      <c r="F1498" s="740"/>
      <c r="G1498" s="740"/>
    </row>
    <row r="1499" spans="3:7">
      <c r="C1499" s="313"/>
      <c r="D1499" s="318"/>
      <c r="E1499" s="739"/>
      <c r="F1499" s="740"/>
      <c r="G1499" s="740"/>
    </row>
    <row r="1500" spans="3:7">
      <c r="C1500" s="313"/>
      <c r="D1500" s="318"/>
      <c r="E1500" s="739"/>
      <c r="F1500" s="740"/>
      <c r="G1500" s="740"/>
    </row>
    <row r="1501" spans="3:7">
      <c r="C1501" s="313"/>
      <c r="D1501" s="318"/>
      <c r="E1501" s="739"/>
      <c r="F1501" s="740"/>
      <c r="G1501" s="740"/>
    </row>
    <row r="1502" spans="3:7">
      <c r="C1502" s="313"/>
      <c r="D1502" s="318"/>
      <c r="E1502" s="739"/>
      <c r="F1502" s="740"/>
      <c r="G1502" s="740"/>
    </row>
    <row r="1503" spans="3:7">
      <c r="C1503" s="313"/>
      <c r="D1503" s="318"/>
      <c r="E1503" s="739"/>
      <c r="F1503" s="740"/>
      <c r="G1503" s="740"/>
    </row>
    <row r="1504" spans="3:7">
      <c r="C1504" s="313"/>
      <c r="D1504" s="318"/>
      <c r="E1504" s="739"/>
      <c r="F1504" s="740"/>
      <c r="G1504" s="740"/>
    </row>
    <row r="1505" spans="3:7">
      <c r="C1505" s="313"/>
      <c r="D1505" s="318"/>
      <c r="E1505" s="739"/>
      <c r="F1505" s="740"/>
      <c r="G1505" s="740"/>
    </row>
    <row r="1506" spans="3:7">
      <c r="C1506" s="313"/>
      <c r="D1506" s="318"/>
      <c r="E1506" s="739"/>
      <c r="F1506" s="740"/>
      <c r="G1506" s="740"/>
    </row>
    <row r="1507" spans="3:7">
      <c r="C1507" s="313"/>
      <c r="D1507" s="318"/>
      <c r="E1507" s="739"/>
      <c r="F1507" s="740"/>
      <c r="G1507" s="740"/>
    </row>
    <row r="1508" spans="3:7">
      <c r="C1508" s="313"/>
      <c r="D1508" s="318"/>
      <c r="E1508" s="739"/>
      <c r="F1508" s="740"/>
      <c r="G1508" s="740"/>
    </row>
    <row r="1509" spans="3:7">
      <c r="C1509" s="313"/>
      <c r="D1509" s="318"/>
      <c r="E1509" s="739"/>
      <c r="F1509" s="740"/>
      <c r="G1509" s="740"/>
    </row>
    <row r="1510" spans="3:7">
      <c r="C1510" s="313"/>
      <c r="D1510" s="318"/>
      <c r="E1510" s="739"/>
      <c r="F1510" s="740"/>
      <c r="G1510" s="740"/>
    </row>
    <row r="1511" spans="3:7">
      <c r="C1511" s="313"/>
      <c r="D1511" s="318"/>
      <c r="E1511" s="739"/>
      <c r="F1511" s="740"/>
      <c r="G1511" s="740"/>
    </row>
    <row r="1512" spans="3:7">
      <c r="C1512" s="313"/>
      <c r="D1512" s="318"/>
      <c r="E1512" s="739"/>
      <c r="F1512" s="740"/>
      <c r="G1512" s="740"/>
    </row>
    <row r="1513" spans="3:7">
      <c r="C1513" s="313"/>
      <c r="D1513" s="318"/>
      <c r="E1513" s="739"/>
      <c r="F1513" s="740"/>
      <c r="G1513" s="740"/>
    </row>
    <row r="1514" spans="3:7">
      <c r="C1514" s="313"/>
      <c r="D1514" s="318"/>
      <c r="E1514" s="739"/>
      <c r="F1514" s="740"/>
      <c r="G1514" s="740"/>
    </row>
    <row r="1515" spans="3:7">
      <c r="C1515" s="313"/>
      <c r="D1515" s="318"/>
      <c r="E1515" s="739"/>
      <c r="F1515" s="740"/>
      <c r="G1515" s="740"/>
    </row>
    <row r="1516" spans="3:7">
      <c r="C1516" s="313"/>
      <c r="D1516" s="318"/>
      <c r="E1516" s="739"/>
      <c r="F1516" s="740"/>
      <c r="G1516" s="740"/>
    </row>
    <row r="1517" spans="3:7">
      <c r="C1517" s="313"/>
      <c r="D1517" s="318"/>
      <c r="E1517" s="739"/>
      <c r="F1517" s="740"/>
      <c r="G1517" s="740"/>
    </row>
    <row r="1518" spans="3:7">
      <c r="C1518" s="313"/>
      <c r="D1518" s="318"/>
      <c r="E1518" s="739"/>
      <c r="F1518" s="740"/>
      <c r="G1518" s="740"/>
    </row>
    <row r="1519" spans="3:7">
      <c r="C1519" s="313"/>
      <c r="D1519" s="318"/>
      <c r="E1519" s="739"/>
      <c r="F1519" s="740"/>
      <c r="G1519" s="740"/>
    </row>
    <row r="1520" spans="3:7">
      <c r="C1520" s="313"/>
      <c r="D1520" s="318"/>
      <c r="E1520" s="739"/>
      <c r="F1520" s="740"/>
      <c r="G1520" s="740"/>
    </row>
    <row r="1521" spans="3:7">
      <c r="C1521" s="313"/>
      <c r="D1521" s="318"/>
      <c r="E1521" s="739"/>
      <c r="F1521" s="740"/>
      <c r="G1521" s="740"/>
    </row>
    <row r="1522" spans="3:7">
      <c r="C1522" s="313"/>
      <c r="D1522" s="318"/>
      <c r="E1522" s="739"/>
      <c r="F1522" s="740"/>
      <c r="G1522" s="740"/>
    </row>
    <row r="1523" spans="3:7">
      <c r="C1523" s="313"/>
      <c r="D1523" s="318"/>
      <c r="E1523" s="739"/>
      <c r="F1523" s="740"/>
      <c r="G1523" s="740"/>
    </row>
    <row r="1524" spans="3:7">
      <c r="C1524" s="313"/>
      <c r="D1524" s="318"/>
      <c r="E1524" s="739"/>
      <c r="F1524" s="740"/>
      <c r="G1524" s="740"/>
    </row>
    <row r="1525" spans="3:7">
      <c r="C1525" s="313"/>
      <c r="D1525" s="318"/>
      <c r="E1525" s="739"/>
      <c r="F1525" s="740"/>
      <c r="G1525" s="740"/>
    </row>
    <row r="1526" spans="3:7">
      <c r="C1526" s="313"/>
      <c r="D1526" s="318"/>
      <c r="E1526" s="739"/>
      <c r="F1526" s="740"/>
      <c r="G1526" s="740"/>
    </row>
    <row r="1527" spans="3:7">
      <c r="C1527" s="313"/>
      <c r="D1527" s="318"/>
      <c r="E1527" s="739"/>
      <c r="F1527" s="740"/>
      <c r="G1527" s="740"/>
    </row>
    <row r="1528" spans="3:7">
      <c r="C1528" s="313"/>
      <c r="D1528" s="318"/>
      <c r="E1528" s="739"/>
      <c r="F1528" s="740"/>
      <c r="G1528" s="740"/>
    </row>
    <row r="1529" spans="3:7">
      <c r="C1529" s="313"/>
      <c r="D1529" s="318"/>
      <c r="E1529" s="739"/>
      <c r="F1529" s="740"/>
      <c r="G1529" s="740"/>
    </row>
    <row r="1530" spans="3:7">
      <c r="C1530" s="313"/>
      <c r="D1530" s="318"/>
      <c r="E1530" s="739"/>
      <c r="F1530" s="740"/>
      <c r="G1530" s="740"/>
    </row>
    <row r="1531" spans="3:7">
      <c r="C1531" s="313"/>
      <c r="D1531" s="318"/>
      <c r="E1531" s="739"/>
      <c r="F1531" s="740"/>
      <c r="G1531" s="740"/>
    </row>
    <row r="1532" spans="3:7">
      <c r="C1532" s="313"/>
      <c r="D1532" s="318"/>
      <c r="E1532" s="739"/>
      <c r="F1532" s="740"/>
      <c r="G1532" s="740"/>
    </row>
    <row r="1533" spans="3:7">
      <c r="C1533" s="313"/>
      <c r="D1533" s="318"/>
      <c r="E1533" s="739"/>
      <c r="F1533" s="740"/>
      <c r="G1533" s="740"/>
    </row>
    <row r="1534" spans="3:7">
      <c r="C1534" s="313"/>
      <c r="D1534" s="318"/>
      <c r="E1534" s="739"/>
      <c r="F1534" s="740"/>
      <c r="G1534" s="740"/>
    </row>
    <row r="1535" spans="3:7">
      <c r="C1535" s="313"/>
      <c r="D1535" s="318"/>
      <c r="E1535" s="739"/>
      <c r="F1535" s="740"/>
      <c r="G1535" s="740"/>
    </row>
    <row r="1536" spans="3:7">
      <c r="C1536" s="313"/>
      <c r="D1536" s="318"/>
      <c r="E1536" s="739"/>
      <c r="F1536" s="740"/>
      <c r="G1536" s="740"/>
    </row>
    <row r="1537" spans="3:7">
      <c r="C1537" s="313"/>
      <c r="D1537" s="318"/>
      <c r="E1537" s="739"/>
      <c r="F1537" s="740"/>
      <c r="G1537" s="740"/>
    </row>
    <row r="1538" spans="3:7">
      <c r="C1538" s="313"/>
      <c r="D1538" s="318"/>
      <c r="E1538" s="739"/>
      <c r="F1538" s="740"/>
      <c r="G1538" s="740"/>
    </row>
    <row r="1539" spans="3:7">
      <c r="C1539" s="313"/>
      <c r="D1539" s="318"/>
      <c r="E1539" s="739"/>
      <c r="F1539" s="740"/>
      <c r="G1539" s="740"/>
    </row>
    <row r="1540" spans="3:7">
      <c r="C1540" s="313"/>
      <c r="D1540" s="318"/>
      <c r="E1540" s="739"/>
      <c r="F1540" s="740"/>
      <c r="G1540" s="740"/>
    </row>
    <row r="1541" spans="3:7">
      <c r="C1541" s="313"/>
      <c r="D1541" s="318"/>
      <c r="E1541" s="739"/>
      <c r="F1541" s="740"/>
      <c r="G1541" s="740"/>
    </row>
    <row r="1542" spans="3:7">
      <c r="C1542" s="313"/>
      <c r="D1542" s="318"/>
      <c r="E1542" s="739"/>
      <c r="F1542" s="740"/>
      <c r="G1542" s="740"/>
    </row>
    <row r="1543" spans="3:7">
      <c r="C1543" s="313"/>
      <c r="D1543" s="318"/>
      <c r="E1543" s="739"/>
      <c r="F1543" s="740"/>
      <c r="G1543" s="740"/>
    </row>
    <row r="1544" spans="3:7">
      <c r="C1544" s="313"/>
      <c r="D1544" s="318"/>
      <c r="E1544" s="739"/>
      <c r="F1544" s="740"/>
      <c r="G1544" s="740"/>
    </row>
    <row r="1545" spans="3:7">
      <c r="C1545" s="313"/>
      <c r="D1545" s="318"/>
      <c r="E1545" s="739"/>
      <c r="F1545" s="740"/>
      <c r="G1545" s="740"/>
    </row>
    <row r="1546" spans="3:7">
      <c r="C1546" s="313"/>
      <c r="D1546" s="318"/>
      <c r="E1546" s="739"/>
      <c r="F1546" s="740"/>
      <c r="G1546" s="740"/>
    </row>
    <row r="1547" spans="3:7">
      <c r="C1547" s="313"/>
      <c r="D1547" s="318"/>
      <c r="E1547" s="739"/>
      <c r="F1547" s="740"/>
      <c r="G1547" s="740"/>
    </row>
    <row r="1548" spans="3:7">
      <c r="C1548" s="313"/>
      <c r="D1548" s="318"/>
      <c r="E1548" s="739"/>
      <c r="F1548" s="740"/>
      <c r="G1548" s="740"/>
    </row>
    <row r="1549" spans="3:7">
      <c r="C1549" s="313"/>
      <c r="D1549" s="318"/>
      <c r="E1549" s="739"/>
      <c r="F1549" s="740"/>
      <c r="G1549" s="740"/>
    </row>
    <row r="1550" spans="3:7">
      <c r="C1550" s="313"/>
      <c r="D1550" s="318"/>
      <c r="E1550" s="739"/>
      <c r="F1550" s="740"/>
      <c r="G1550" s="740"/>
    </row>
    <row r="1551" spans="3:7">
      <c r="C1551" s="313"/>
      <c r="D1551" s="318"/>
      <c r="E1551" s="739"/>
      <c r="F1551" s="740"/>
      <c r="G1551" s="740"/>
    </row>
    <row r="1552" spans="3:7">
      <c r="C1552" s="313"/>
      <c r="D1552" s="318"/>
      <c r="E1552" s="739"/>
      <c r="F1552" s="740"/>
      <c r="G1552" s="740"/>
    </row>
    <row r="1553" spans="3:7">
      <c r="C1553" s="313"/>
      <c r="D1553" s="318"/>
      <c r="E1553" s="739"/>
      <c r="F1553" s="740"/>
      <c r="G1553" s="740"/>
    </row>
    <row r="1554" spans="3:7">
      <c r="C1554" s="313"/>
      <c r="D1554" s="318"/>
      <c r="E1554" s="739"/>
      <c r="F1554" s="740"/>
      <c r="G1554" s="740"/>
    </row>
    <row r="1555" spans="3:7">
      <c r="C1555" s="313"/>
      <c r="D1555" s="318"/>
      <c r="E1555" s="739"/>
      <c r="F1555" s="740"/>
      <c r="G1555" s="740"/>
    </row>
    <row r="1556" spans="3:7">
      <c r="C1556" s="313"/>
      <c r="D1556" s="318"/>
      <c r="E1556" s="739"/>
      <c r="F1556" s="740"/>
      <c r="G1556" s="740"/>
    </row>
    <row r="1557" spans="3:7">
      <c r="C1557" s="313"/>
      <c r="D1557" s="318"/>
      <c r="E1557" s="739"/>
      <c r="F1557" s="740"/>
      <c r="G1557" s="740"/>
    </row>
    <row r="1558" spans="3:7">
      <c r="C1558" s="313"/>
      <c r="D1558" s="318"/>
      <c r="E1558" s="739"/>
      <c r="F1558" s="740"/>
      <c r="G1558" s="740"/>
    </row>
    <row r="1559" spans="3:7">
      <c r="C1559" s="313"/>
      <c r="D1559" s="318"/>
      <c r="E1559" s="739"/>
      <c r="F1559" s="740"/>
      <c r="G1559" s="740"/>
    </row>
    <row r="1560" spans="3:7">
      <c r="C1560" s="313"/>
      <c r="D1560" s="318"/>
      <c r="E1560" s="739"/>
      <c r="F1560" s="740"/>
      <c r="G1560" s="740"/>
    </row>
    <row r="1561" spans="3:7">
      <c r="C1561" s="313"/>
      <c r="D1561" s="318"/>
      <c r="E1561" s="739"/>
      <c r="F1561" s="740"/>
      <c r="G1561" s="740"/>
    </row>
    <row r="1562" spans="3:7">
      <c r="C1562" s="313"/>
      <c r="D1562" s="318"/>
      <c r="E1562" s="739"/>
      <c r="F1562" s="740"/>
      <c r="G1562" s="740"/>
    </row>
    <row r="1563" spans="3:7">
      <c r="C1563" s="313"/>
      <c r="D1563" s="318"/>
      <c r="E1563" s="739"/>
      <c r="F1563" s="740"/>
      <c r="G1563" s="740"/>
    </row>
    <row r="1564" spans="3:7">
      <c r="C1564" s="313"/>
      <c r="D1564" s="318"/>
      <c r="E1564" s="739"/>
      <c r="F1564" s="740"/>
      <c r="G1564" s="740"/>
    </row>
    <row r="1565" spans="3:7">
      <c r="C1565" s="313"/>
      <c r="D1565" s="318"/>
      <c r="E1565" s="739"/>
      <c r="F1565" s="740"/>
      <c r="G1565" s="740"/>
    </row>
    <row r="1566" spans="3:7">
      <c r="C1566" s="313"/>
      <c r="D1566" s="318"/>
      <c r="E1566" s="739"/>
      <c r="F1566" s="740"/>
      <c r="G1566" s="740"/>
    </row>
    <row r="1567" spans="3:7">
      <c r="C1567" s="313"/>
      <c r="D1567" s="318"/>
      <c r="E1567" s="739"/>
      <c r="F1567" s="740"/>
      <c r="G1567" s="740"/>
    </row>
    <row r="1568" spans="3:7">
      <c r="C1568" s="313"/>
      <c r="D1568" s="318"/>
      <c r="E1568" s="739"/>
      <c r="F1568" s="740"/>
      <c r="G1568" s="740"/>
    </row>
    <row r="1569" spans="3:7">
      <c r="C1569" s="313"/>
      <c r="D1569" s="318"/>
      <c r="E1569" s="739"/>
      <c r="F1569" s="740"/>
      <c r="G1569" s="740"/>
    </row>
    <row r="1570" spans="3:7">
      <c r="C1570" s="313"/>
      <c r="D1570" s="318"/>
      <c r="E1570" s="739"/>
      <c r="F1570" s="740"/>
      <c r="G1570" s="740"/>
    </row>
    <row r="1571" spans="3:7">
      <c r="C1571" s="313"/>
      <c r="D1571" s="318"/>
      <c r="E1571" s="739"/>
      <c r="F1571" s="740"/>
      <c r="G1571" s="740"/>
    </row>
    <row r="1572" spans="3:7">
      <c r="C1572" s="313"/>
      <c r="D1572" s="318"/>
      <c r="E1572" s="739"/>
      <c r="F1572" s="740"/>
      <c r="G1572" s="740"/>
    </row>
    <row r="1573" spans="3:7">
      <c r="C1573" s="313"/>
      <c r="D1573" s="318"/>
      <c r="E1573" s="739"/>
      <c r="F1573" s="740"/>
      <c r="G1573" s="740"/>
    </row>
    <row r="1574" spans="3:7">
      <c r="C1574" s="313"/>
      <c r="D1574" s="318"/>
      <c r="E1574" s="739"/>
      <c r="F1574" s="740"/>
      <c r="G1574" s="740"/>
    </row>
    <row r="1575" spans="3:7">
      <c r="C1575" s="313"/>
      <c r="D1575" s="318"/>
      <c r="E1575" s="739"/>
      <c r="F1575" s="740"/>
      <c r="G1575" s="740"/>
    </row>
    <row r="1576" spans="3:7">
      <c r="C1576" s="313"/>
      <c r="D1576" s="318"/>
      <c r="E1576" s="739"/>
      <c r="F1576" s="740"/>
      <c r="G1576" s="740"/>
    </row>
    <row r="1577" spans="3:7">
      <c r="C1577" s="313"/>
      <c r="D1577" s="318"/>
      <c r="E1577" s="739"/>
      <c r="F1577" s="740"/>
      <c r="G1577" s="740"/>
    </row>
    <row r="1578" spans="3:7">
      <c r="C1578" s="313"/>
      <c r="D1578" s="318"/>
      <c r="E1578" s="739"/>
      <c r="F1578" s="740"/>
      <c r="G1578" s="740"/>
    </row>
    <row r="1579" spans="3:7">
      <c r="C1579" s="313"/>
      <c r="D1579" s="318"/>
      <c r="E1579" s="739"/>
      <c r="F1579" s="740"/>
      <c r="G1579" s="740"/>
    </row>
    <row r="1580" spans="3:7">
      <c r="C1580" s="313"/>
      <c r="D1580" s="318"/>
      <c r="E1580" s="739"/>
      <c r="F1580" s="740"/>
      <c r="G1580" s="740"/>
    </row>
    <row r="1581" spans="3:7">
      <c r="C1581" s="313"/>
      <c r="D1581" s="318"/>
      <c r="E1581" s="739"/>
      <c r="F1581" s="740"/>
      <c r="G1581" s="740"/>
    </row>
    <row r="1582" spans="3:7">
      <c r="C1582" s="313"/>
      <c r="D1582" s="318"/>
      <c r="E1582" s="739"/>
      <c r="F1582" s="740"/>
      <c r="G1582" s="740"/>
    </row>
    <row r="1583" spans="3:7">
      <c r="C1583" s="313"/>
      <c r="D1583" s="318"/>
      <c r="E1583" s="739"/>
      <c r="F1583" s="740"/>
      <c r="G1583" s="740"/>
    </row>
    <row r="1584" spans="3:7">
      <c r="C1584" s="313"/>
      <c r="D1584" s="318"/>
      <c r="E1584" s="739"/>
      <c r="F1584" s="740"/>
      <c r="G1584" s="740"/>
    </row>
    <row r="1585" spans="3:7">
      <c r="C1585" s="313"/>
      <c r="D1585" s="318"/>
      <c r="E1585" s="739"/>
      <c r="F1585" s="740"/>
      <c r="G1585" s="740"/>
    </row>
    <row r="1586" spans="3:7">
      <c r="C1586" s="313"/>
      <c r="D1586" s="318"/>
      <c r="E1586" s="739"/>
      <c r="F1586" s="740"/>
      <c r="G1586" s="740"/>
    </row>
    <row r="1587" spans="3:7">
      <c r="C1587" s="313"/>
      <c r="D1587" s="318"/>
      <c r="E1587" s="739"/>
      <c r="F1587" s="740"/>
      <c r="G1587" s="740"/>
    </row>
    <row r="1588" spans="3:7">
      <c r="C1588" s="313"/>
      <c r="D1588" s="318"/>
      <c r="E1588" s="739"/>
      <c r="F1588" s="740"/>
      <c r="G1588" s="740"/>
    </row>
    <row r="1589" spans="3:7">
      <c r="C1589" s="313"/>
      <c r="D1589" s="318"/>
      <c r="E1589" s="739"/>
      <c r="F1589" s="740"/>
      <c r="G1589" s="740"/>
    </row>
    <row r="1590" spans="3:7">
      <c r="C1590" s="313"/>
      <c r="D1590" s="318"/>
      <c r="E1590" s="739"/>
      <c r="F1590" s="740"/>
      <c r="G1590" s="740"/>
    </row>
    <row r="1591" spans="3:7">
      <c r="C1591" s="313"/>
      <c r="D1591" s="318"/>
      <c r="E1591" s="739"/>
      <c r="F1591" s="740"/>
      <c r="G1591" s="740"/>
    </row>
    <row r="1592" spans="3:7">
      <c r="C1592" s="313"/>
      <c r="D1592" s="318"/>
      <c r="E1592" s="739"/>
      <c r="F1592" s="740"/>
      <c r="G1592" s="740"/>
    </row>
    <row r="1593" spans="3:7">
      <c r="C1593" s="313"/>
      <c r="D1593" s="318"/>
      <c r="E1593" s="739"/>
      <c r="F1593" s="740"/>
      <c r="G1593" s="740"/>
    </row>
    <row r="1594" spans="3:7">
      <c r="C1594" s="313"/>
      <c r="D1594" s="318"/>
      <c r="E1594" s="739"/>
      <c r="F1594" s="740"/>
      <c r="G1594" s="740"/>
    </row>
    <row r="1595" spans="3:7">
      <c r="C1595" s="313"/>
      <c r="D1595" s="318"/>
      <c r="E1595" s="739"/>
      <c r="F1595" s="740"/>
      <c r="G1595" s="740"/>
    </row>
    <row r="1596" spans="3:7">
      <c r="C1596" s="313"/>
      <c r="D1596" s="318"/>
      <c r="E1596" s="739"/>
      <c r="F1596" s="740"/>
      <c r="G1596" s="740"/>
    </row>
    <row r="1597" spans="3:7">
      <c r="C1597" s="313"/>
      <c r="D1597" s="318"/>
      <c r="E1597" s="739"/>
      <c r="F1597" s="740"/>
      <c r="G1597" s="740"/>
    </row>
    <row r="1598" spans="3:7">
      <c r="C1598" s="313"/>
      <c r="D1598" s="318"/>
      <c r="E1598" s="739"/>
      <c r="F1598" s="740"/>
      <c r="G1598" s="740"/>
    </row>
    <row r="1599" spans="3:7">
      <c r="C1599" s="313"/>
      <c r="D1599" s="318"/>
      <c r="E1599" s="739"/>
      <c r="F1599" s="740"/>
      <c r="G1599" s="740"/>
    </row>
    <row r="1600" spans="3:7">
      <c r="C1600" s="313"/>
      <c r="D1600" s="318"/>
      <c r="E1600" s="739"/>
      <c r="F1600" s="740"/>
      <c r="G1600" s="740"/>
    </row>
    <row r="1601" spans="3:7">
      <c r="C1601" s="313"/>
      <c r="D1601" s="318"/>
      <c r="E1601" s="739"/>
      <c r="F1601" s="740"/>
      <c r="G1601" s="740"/>
    </row>
    <row r="1602" spans="3:7">
      <c r="C1602" s="313"/>
      <c r="D1602" s="318"/>
      <c r="E1602" s="739"/>
      <c r="F1602" s="740"/>
      <c r="G1602" s="740"/>
    </row>
    <row r="1603" spans="3:7">
      <c r="C1603" s="313"/>
      <c r="D1603" s="318"/>
      <c r="E1603" s="739"/>
      <c r="F1603" s="740"/>
      <c r="G1603" s="740"/>
    </row>
    <row r="1604" spans="3:7">
      <c r="C1604" s="313"/>
      <c r="D1604" s="318"/>
      <c r="E1604" s="739"/>
      <c r="F1604" s="740"/>
      <c r="G1604" s="740"/>
    </row>
    <row r="1605" spans="3:7">
      <c r="C1605" s="313"/>
      <c r="D1605" s="318"/>
      <c r="E1605" s="739"/>
      <c r="F1605" s="740"/>
      <c r="G1605" s="740"/>
    </row>
    <row r="1606" spans="3:7">
      <c r="C1606" s="313"/>
      <c r="D1606" s="318"/>
      <c r="E1606" s="739"/>
      <c r="F1606" s="740"/>
      <c r="G1606" s="740"/>
    </row>
    <row r="1607" spans="3:7">
      <c r="C1607" s="313"/>
      <c r="D1607" s="318"/>
      <c r="E1607" s="739"/>
      <c r="F1607" s="740"/>
      <c r="G1607" s="740"/>
    </row>
    <row r="1608" spans="3:7">
      <c r="C1608" s="313"/>
      <c r="D1608" s="318"/>
      <c r="E1608" s="739"/>
      <c r="F1608" s="740"/>
      <c r="G1608" s="740"/>
    </row>
    <row r="1609" spans="3:7">
      <c r="C1609" s="313"/>
      <c r="D1609" s="318"/>
      <c r="E1609" s="739"/>
      <c r="F1609" s="740"/>
      <c r="G1609" s="740"/>
    </row>
    <row r="1610" spans="3:7">
      <c r="C1610" s="313"/>
      <c r="D1610" s="318"/>
      <c r="E1610" s="739"/>
      <c r="F1610" s="740"/>
      <c r="G1610" s="740"/>
    </row>
    <row r="1611" spans="3:7">
      <c r="C1611" s="313"/>
      <c r="D1611" s="318"/>
      <c r="E1611" s="739"/>
      <c r="F1611" s="740"/>
      <c r="G1611" s="740"/>
    </row>
    <row r="1612" spans="3:7">
      <c r="C1612" s="313"/>
      <c r="D1612" s="318"/>
      <c r="E1612" s="739"/>
      <c r="F1612" s="740"/>
      <c r="G1612" s="740"/>
    </row>
    <row r="1613" spans="3:7">
      <c r="C1613" s="313"/>
      <c r="D1613" s="318"/>
      <c r="E1613" s="739"/>
      <c r="F1613" s="740"/>
      <c r="G1613" s="740"/>
    </row>
    <row r="1614" spans="3:7">
      <c r="C1614" s="313"/>
      <c r="D1614" s="318"/>
      <c r="E1614" s="739"/>
      <c r="F1614" s="740"/>
      <c r="G1614" s="740"/>
    </row>
    <row r="1615" spans="3:7">
      <c r="C1615" s="313"/>
      <c r="D1615" s="318"/>
      <c r="E1615" s="739"/>
      <c r="F1615" s="740"/>
      <c r="G1615" s="740"/>
    </row>
    <row r="1616" spans="3:7">
      <c r="C1616" s="313"/>
      <c r="D1616" s="318"/>
      <c r="E1616" s="739"/>
      <c r="F1616" s="740"/>
      <c r="G1616" s="740"/>
    </row>
    <row r="1617" spans="3:7">
      <c r="C1617" s="313"/>
      <c r="D1617" s="318"/>
      <c r="E1617" s="739"/>
      <c r="F1617" s="740"/>
      <c r="G1617" s="740"/>
    </row>
    <row r="1618" spans="3:7">
      <c r="C1618" s="313"/>
      <c r="D1618" s="318"/>
      <c r="E1618" s="739"/>
      <c r="F1618" s="740"/>
      <c r="G1618" s="740"/>
    </row>
    <row r="1619" spans="3:7">
      <c r="C1619" s="313"/>
      <c r="D1619" s="318"/>
      <c r="E1619" s="739"/>
      <c r="F1619" s="740"/>
      <c r="G1619" s="740"/>
    </row>
    <row r="1620" spans="3:7">
      <c r="C1620" s="313"/>
      <c r="D1620" s="318"/>
      <c r="E1620" s="739"/>
      <c r="F1620" s="740"/>
      <c r="G1620" s="740"/>
    </row>
    <row r="1621" spans="3:7">
      <c r="C1621" s="313"/>
      <c r="D1621" s="318"/>
      <c r="E1621" s="739"/>
      <c r="F1621" s="740"/>
      <c r="G1621" s="740"/>
    </row>
    <row r="1622" spans="3:7">
      <c r="C1622" s="313"/>
      <c r="D1622" s="318"/>
      <c r="E1622" s="739"/>
      <c r="F1622" s="740"/>
      <c r="G1622" s="740"/>
    </row>
    <row r="1623" spans="3:7">
      <c r="C1623" s="313"/>
      <c r="D1623" s="318"/>
      <c r="E1623" s="739"/>
      <c r="F1623" s="740"/>
      <c r="G1623" s="740"/>
    </row>
    <row r="1624" spans="3:7">
      <c r="C1624" s="313"/>
      <c r="D1624" s="318"/>
      <c r="E1624" s="739"/>
      <c r="F1624" s="740"/>
      <c r="G1624" s="740"/>
    </row>
    <row r="1625" spans="3:7">
      <c r="C1625" s="313"/>
      <c r="D1625" s="318"/>
      <c r="E1625" s="739"/>
      <c r="F1625" s="740"/>
      <c r="G1625" s="740"/>
    </row>
    <row r="1626" spans="3:7">
      <c r="C1626" s="313"/>
      <c r="D1626" s="318"/>
      <c r="E1626" s="739"/>
      <c r="F1626" s="740"/>
      <c r="G1626" s="740"/>
    </row>
    <row r="1627" spans="3:7">
      <c r="C1627" s="313"/>
      <c r="D1627" s="318"/>
      <c r="E1627" s="739"/>
      <c r="F1627" s="740"/>
      <c r="G1627" s="740"/>
    </row>
    <row r="1628" spans="3:7">
      <c r="C1628" s="313"/>
      <c r="D1628" s="318"/>
      <c r="E1628" s="739"/>
      <c r="F1628" s="740"/>
      <c r="G1628" s="740"/>
    </row>
    <row r="1629" spans="3:7">
      <c r="C1629" s="313"/>
      <c r="D1629" s="318"/>
      <c r="E1629" s="739"/>
      <c r="F1629" s="740"/>
      <c r="G1629" s="740"/>
    </row>
    <row r="1630" spans="3:7">
      <c r="C1630" s="313"/>
      <c r="D1630" s="318"/>
      <c r="E1630" s="739"/>
      <c r="F1630" s="740"/>
      <c r="G1630" s="740"/>
    </row>
    <row r="1631" spans="3:7">
      <c r="C1631" s="313"/>
      <c r="D1631" s="318"/>
      <c r="E1631" s="739"/>
      <c r="F1631" s="740"/>
      <c r="G1631" s="740"/>
    </row>
    <row r="1632" spans="3:7">
      <c r="C1632" s="313"/>
      <c r="D1632" s="318"/>
      <c r="E1632" s="739"/>
      <c r="F1632" s="740"/>
      <c r="G1632" s="740"/>
    </row>
    <row r="1633" spans="3:7">
      <c r="C1633" s="313"/>
      <c r="D1633" s="318"/>
      <c r="E1633" s="739"/>
      <c r="F1633" s="740"/>
      <c r="G1633" s="740"/>
    </row>
    <row r="1634" spans="3:7">
      <c r="C1634" s="313"/>
      <c r="D1634" s="318"/>
      <c r="E1634" s="739"/>
      <c r="F1634" s="740"/>
      <c r="G1634" s="740"/>
    </row>
    <row r="1635" spans="3:7">
      <c r="C1635" s="313"/>
      <c r="D1635" s="318"/>
      <c r="E1635" s="739"/>
      <c r="F1635" s="740"/>
      <c r="G1635" s="740"/>
    </row>
    <row r="1636" spans="3:7">
      <c r="C1636" s="313"/>
      <c r="D1636" s="318"/>
      <c r="E1636" s="739"/>
      <c r="F1636" s="740"/>
      <c r="G1636" s="740"/>
    </row>
    <row r="1637" spans="3:7">
      <c r="C1637" s="313"/>
      <c r="D1637" s="318"/>
      <c r="E1637" s="739"/>
      <c r="F1637" s="740"/>
      <c r="G1637" s="740"/>
    </row>
    <row r="1638" spans="3:7">
      <c r="C1638" s="313"/>
      <c r="D1638" s="318"/>
      <c r="E1638" s="739"/>
      <c r="F1638" s="740"/>
      <c r="G1638" s="740"/>
    </row>
    <row r="1639" spans="3:7">
      <c r="C1639" s="313"/>
      <c r="D1639" s="318"/>
      <c r="E1639" s="739"/>
      <c r="F1639" s="740"/>
      <c r="G1639" s="740"/>
    </row>
    <row r="1640" spans="3:7">
      <c r="C1640" s="313"/>
      <c r="D1640" s="318"/>
      <c r="E1640" s="739"/>
      <c r="F1640" s="740"/>
      <c r="G1640" s="740"/>
    </row>
    <row r="1641" spans="3:7">
      <c r="C1641" s="313"/>
      <c r="D1641" s="318"/>
      <c r="E1641" s="739"/>
      <c r="F1641" s="740"/>
      <c r="G1641" s="740"/>
    </row>
    <row r="1642" spans="3:7">
      <c r="C1642" s="313"/>
      <c r="D1642" s="318"/>
      <c r="E1642" s="739"/>
      <c r="F1642" s="740"/>
      <c r="G1642" s="740"/>
    </row>
    <row r="1643" spans="3:7">
      <c r="C1643" s="313"/>
      <c r="D1643" s="318"/>
      <c r="E1643" s="739"/>
      <c r="F1643" s="740"/>
      <c r="G1643" s="740"/>
    </row>
    <row r="1644" spans="3:7">
      <c r="C1644" s="313"/>
      <c r="D1644" s="318"/>
      <c r="E1644" s="739"/>
      <c r="F1644" s="740"/>
      <c r="G1644" s="740"/>
    </row>
    <row r="1645" spans="3:7">
      <c r="C1645" s="313"/>
      <c r="D1645" s="318"/>
      <c r="E1645" s="739"/>
      <c r="F1645" s="740"/>
      <c r="G1645" s="740"/>
    </row>
    <row r="1646" spans="3:7">
      <c r="C1646" s="313"/>
      <c r="D1646" s="318"/>
      <c r="E1646" s="739"/>
      <c r="F1646" s="740"/>
      <c r="G1646" s="740"/>
    </row>
    <row r="1647" spans="3:7">
      <c r="C1647" s="313"/>
      <c r="D1647" s="318"/>
      <c r="E1647" s="739"/>
      <c r="F1647" s="740"/>
      <c r="G1647" s="740"/>
    </row>
    <row r="1648" spans="3:7">
      <c r="C1648" s="313"/>
      <c r="D1648" s="318"/>
      <c r="E1648" s="739"/>
      <c r="F1648" s="740"/>
      <c r="G1648" s="740"/>
    </row>
    <row r="1649" spans="3:7">
      <c r="C1649" s="313"/>
      <c r="D1649" s="318"/>
      <c r="E1649" s="739"/>
      <c r="F1649" s="740"/>
      <c r="G1649" s="740"/>
    </row>
    <row r="1650" spans="3:7">
      <c r="C1650" s="313"/>
      <c r="D1650" s="318"/>
      <c r="E1650" s="739"/>
      <c r="F1650" s="740"/>
      <c r="G1650" s="740"/>
    </row>
    <row r="1651" spans="3:7">
      <c r="C1651" s="313"/>
      <c r="D1651" s="318"/>
      <c r="E1651" s="739"/>
      <c r="F1651" s="740"/>
      <c r="G1651" s="740"/>
    </row>
    <row r="1652" spans="3:7">
      <c r="C1652" s="313"/>
      <c r="D1652" s="318"/>
      <c r="E1652" s="739"/>
      <c r="F1652" s="740"/>
      <c r="G1652" s="740"/>
    </row>
    <row r="1653" spans="3:7">
      <c r="C1653" s="313"/>
      <c r="D1653" s="318"/>
      <c r="E1653" s="739"/>
      <c r="F1653" s="740"/>
      <c r="G1653" s="740"/>
    </row>
    <row r="1654" spans="3:7">
      <c r="C1654" s="313"/>
      <c r="D1654" s="318"/>
      <c r="E1654" s="739"/>
      <c r="F1654" s="740"/>
      <c r="G1654" s="740"/>
    </row>
    <row r="1655" spans="3:7">
      <c r="C1655" s="313"/>
      <c r="D1655" s="318"/>
      <c r="E1655" s="739"/>
      <c r="F1655" s="740"/>
      <c r="G1655" s="740"/>
    </row>
    <row r="1656" spans="3:7">
      <c r="C1656" s="313"/>
      <c r="D1656" s="318"/>
      <c r="E1656" s="739"/>
      <c r="F1656" s="740"/>
      <c r="G1656" s="740"/>
    </row>
    <row r="1657" spans="3:7">
      <c r="C1657" s="313"/>
      <c r="D1657" s="318"/>
      <c r="E1657" s="739"/>
      <c r="F1657" s="740"/>
      <c r="G1657" s="740"/>
    </row>
    <row r="1658" spans="3:7">
      <c r="C1658" s="313"/>
      <c r="D1658" s="318"/>
      <c r="E1658" s="739"/>
      <c r="F1658" s="740"/>
      <c r="G1658" s="740"/>
    </row>
    <row r="1659" spans="3:7">
      <c r="C1659" s="313"/>
      <c r="D1659" s="318"/>
      <c r="E1659" s="739"/>
      <c r="F1659" s="740"/>
      <c r="G1659" s="740"/>
    </row>
    <row r="1660" spans="3:7">
      <c r="C1660" s="313"/>
      <c r="D1660" s="318"/>
      <c r="E1660" s="739"/>
      <c r="F1660" s="740"/>
      <c r="G1660" s="740"/>
    </row>
    <row r="1661" spans="3:7">
      <c r="C1661" s="313"/>
      <c r="D1661" s="318"/>
      <c r="E1661" s="739"/>
      <c r="F1661" s="740"/>
      <c r="G1661" s="740"/>
    </row>
    <row r="1662" spans="3:7">
      <c r="C1662" s="313"/>
      <c r="D1662" s="318"/>
      <c r="E1662" s="739"/>
      <c r="F1662" s="740"/>
      <c r="G1662" s="740"/>
    </row>
    <row r="1663" spans="3:7">
      <c r="C1663" s="313"/>
      <c r="D1663" s="318"/>
      <c r="E1663" s="739"/>
      <c r="F1663" s="740"/>
      <c r="G1663" s="740"/>
    </row>
    <row r="1664" spans="3:7">
      <c r="C1664" s="313"/>
      <c r="D1664" s="318"/>
      <c r="E1664" s="739"/>
      <c r="F1664" s="740"/>
      <c r="G1664" s="740"/>
    </row>
    <row r="1665" spans="3:7">
      <c r="C1665" s="313"/>
      <c r="D1665" s="318"/>
      <c r="E1665" s="739"/>
      <c r="F1665" s="740"/>
      <c r="G1665" s="740"/>
    </row>
    <row r="1666" spans="3:7">
      <c r="C1666" s="313"/>
      <c r="D1666" s="318"/>
      <c r="E1666" s="739"/>
      <c r="F1666" s="740"/>
      <c r="G1666" s="740"/>
    </row>
    <row r="1667" spans="3:7">
      <c r="C1667" s="313"/>
      <c r="D1667" s="318"/>
      <c r="E1667" s="739"/>
      <c r="F1667" s="740"/>
      <c r="G1667" s="740"/>
    </row>
    <row r="1668" spans="3:7">
      <c r="C1668" s="313"/>
      <c r="D1668" s="318"/>
      <c r="E1668" s="739"/>
      <c r="F1668" s="740"/>
      <c r="G1668" s="740"/>
    </row>
    <row r="1669" spans="3:7">
      <c r="C1669" s="313"/>
      <c r="D1669" s="318"/>
      <c r="E1669" s="739"/>
      <c r="F1669" s="740"/>
      <c r="G1669" s="740"/>
    </row>
    <row r="1670" spans="3:7">
      <c r="C1670" s="313"/>
      <c r="D1670" s="318"/>
      <c r="E1670" s="739"/>
      <c r="F1670" s="740"/>
      <c r="G1670" s="740"/>
    </row>
    <row r="1671" spans="3:7">
      <c r="C1671" s="313"/>
      <c r="D1671" s="318"/>
      <c r="E1671" s="739"/>
      <c r="F1671" s="740"/>
      <c r="G1671" s="740"/>
    </row>
    <row r="1672" spans="3:7">
      <c r="C1672" s="313"/>
      <c r="D1672" s="318"/>
      <c r="E1672" s="739"/>
      <c r="F1672" s="740"/>
      <c r="G1672" s="740"/>
    </row>
    <row r="1673" spans="3:7">
      <c r="C1673" s="313"/>
      <c r="D1673" s="318"/>
      <c r="E1673" s="739"/>
      <c r="F1673" s="740"/>
      <c r="G1673" s="740"/>
    </row>
    <row r="1674" spans="3:7">
      <c r="C1674" s="313"/>
      <c r="D1674" s="318"/>
      <c r="E1674" s="739"/>
      <c r="F1674" s="740"/>
      <c r="G1674" s="740"/>
    </row>
    <row r="1675" spans="3:7">
      <c r="C1675" s="313"/>
      <c r="D1675" s="318"/>
      <c r="E1675" s="739"/>
      <c r="F1675" s="740"/>
      <c r="G1675" s="740"/>
    </row>
    <row r="1676" spans="3:7">
      <c r="C1676" s="313"/>
      <c r="D1676" s="318"/>
      <c r="E1676" s="739"/>
      <c r="F1676" s="740"/>
      <c r="G1676" s="740"/>
    </row>
    <row r="1677" spans="3:7">
      <c r="C1677" s="313"/>
      <c r="D1677" s="318"/>
      <c r="E1677" s="739"/>
      <c r="F1677" s="740"/>
      <c r="G1677" s="740"/>
    </row>
    <row r="1678" spans="3:7">
      <c r="C1678" s="313"/>
      <c r="D1678" s="318"/>
      <c r="E1678" s="739"/>
      <c r="F1678" s="740"/>
      <c r="G1678" s="740"/>
    </row>
    <row r="1679" spans="3:7">
      <c r="C1679" s="313"/>
      <c r="D1679" s="318"/>
      <c r="E1679" s="739"/>
      <c r="F1679" s="740"/>
      <c r="G1679" s="740"/>
    </row>
    <row r="1680" spans="3:7">
      <c r="C1680" s="313"/>
      <c r="D1680" s="318"/>
      <c r="E1680" s="739"/>
      <c r="F1680" s="740"/>
      <c r="G1680" s="740"/>
    </row>
    <row r="1681" spans="3:7">
      <c r="C1681" s="313"/>
      <c r="D1681" s="318"/>
      <c r="E1681" s="739"/>
      <c r="F1681" s="740"/>
      <c r="G1681" s="740"/>
    </row>
    <row r="1682" spans="3:7">
      <c r="C1682" s="313"/>
      <c r="D1682" s="318"/>
      <c r="E1682" s="739"/>
      <c r="F1682" s="740"/>
      <c r="G1682" s="740"/>
    </row>
    <row r="1683" spans="3:7">
      <c r="C1683" s="313"/>
      <c r="D1683" s="318"/>
      <c r="E1683" s="739"/>
      <c r="F1683" s="740"/>
      <c r="G1683" s="740"/>
    </row>
    <row r="1684" spans="3:7">
      <c r="C1684" s="313"/>
      <c r="D1684" s="318"/>
      <c r="E1684" s="739"/>
      <c r="F1684" s="740"/>
      <c r="G1684" s="740"/>
    </row>
    <row r="1685" spans="3:7">
      <c r="C1685" s="313"/>
      <c r="D1685" s="318"/>
      <c r="E1685" s="739"/>
      <c r="F1685" s="740"/>
      <c r="G1685" s="740"/>
    </row>
    <row r="1686" spans="3:7">
      <c r="C1686" s="313"/>
      <c r="D1686" s="318"/>
      <c r="E1686" s="739"/>
      <c r="F1686" s="740"/>
      <c r="G1686" s="740"/>
    </row>
    <row r="1687" spans="3:7">
      <c r="C1687" s="313"/>
      <c r="D1687" s="318"/>
      <c r="E1687" s="739"/>
      <c r="F1687" s="740"/>
      <c r="G1687" s="740"/>
    </row>
    <row r="1688" spans="3:7">
      <c r="C1688" s="313"/>
      <c r="D1688" s="318"/>
      <c r="E1688" s="739"/>
      <c r="F1688" s="740"/>
      <c r="G1688" s="740"/>
    </row>
    <row r="1689" spans="3:7">
      <c r="C1689" s="313"/>
      <c r="D1689" s="318"/>
      <c r="E1689" s="739"/>
      <c r="F1689" s="740"/>
      <c r="G1689" s="740"/>
    </row>
    <row r="1690" spans="3:7">
      <c r="C1690" s="313"/>
      <c r="D1690" s="318"/>
      <c r="E1690" s="739"/>
      <c r="F1690" s="740"/>
      <c r="G1690" s="740"/>
    </row>
    <row r="1691" spans="3:7">
      <c r="C1691" s="313"/>
      <c r="D1691" s="318"/>
      <c r="E1691" s="739"/>
      <c r="F1691" s="740"/>
      <c r="G1691" s="740"/>
    </row>
    <row r="1692" spans="3:7">
      <c r="C1692" s="313"/>
      <c r="D1692" s="318"/>
      <c r="E1692" s="739"/>
      <c r="F1692" s="740"/>
      <c r="G1692" s="740"/>
    </row>
    <row r="1693" spans="3:7">
      <c r="C1693" s="313"/>
      <c r="D1693" s="318"/>
      <c r="E1693" s="739"/>
      <c r="F1693" s="740"/>
      <c r="G1693" s="740"/>
    </row>
    <row r="1694" spans="3:7">
      <c r="C1694" s="313"/>
      <c r="D1694" s="318"/>
      <c r="E1694" s="739"/>
      <c r="F1694" s="740"/>
      <c r="G1694" s="740"/>
    </row>
    <row r="1695" spans="3:7">
      <c r="C1695" s="313"/>
      <c r="D1695" s="318"/>
      <c r="E1695" s="739"/>
      <c r="F1695" s="740"/>
      <c r="G1695" s="740"/>
    </row>
    <row r="1696" spans="3:7">
      <c r="C1696" s="313"/>
      <c r="D1696" s="318"/>
      <c r="E1696" s="739"/>
      <c r="F1696" s="740"/>
      <c r="G1696" s="740"/>
    </row>
    <row r="1697" spans="3:7">
      <c r="C1697" s="313"/>
      <c r="D1697" s="318"/>
      <c r="E1697" s="739"/>
      <c r="F1697" s="740"/>
      <c r="G1697" s="740"/>
    </row>
    <row r="1698" spans="3:7">
      <c r="C1698" s="313"/>
      <c r="D1698" s="318"/>
      <c r="E1698" s="739"/>
      <c r="F1698" s="740"/>
      <c r="G1698" s="740"/>
    </row>
    <row r="1699" spans="3:7">
      <c r="C1699" s="313"/>
      <c r="D1699" s="318"/>
      <c r="E1699" s="739"/>
      <c r="F1699" s="740"/>
      <c r="G1699" s="740"/>
    </row>
    <row r="1700" spans="3:7">
      <c r="C1700" s="313"/>
      <c r="D1700" s="318"/>
      <c r="E1700" s="739"/>
      <c r="F1700" s="740"/>
      <c r="G1700" s="740"/>
    </row>
    <row r="1701" spans="3:7">
      <c r="C1701" s="313"/>
      <c r="D1701" s="318"/>
      <c r="E1701" s="739"/>
      <c r="F1701" s="740"/>
      <c r="G1701" s="740"/>
    </row>
    <row r="1702" spans="3:7">
      <c r="C1702" s="313"/>
      <c r="D1702" s="318"/>
      <c r="E1702" s="739"/>
      <c r="F1702" s="740"/>
      <c r="G1702" s="740"/>
    </row>
    <row r="1703" spans="3:7">
      <c r="C1703" s="313"/>
      <c r="D1703" s="318"/>
      <c r="E1703" s="739"/>
      <c r="F1703" s="740"/>
      <c r="G1703" s="740"/>
    </row>
    <row r="1704" spans="3:7">
      <c r="C1704" s="313"/>
      <c r="D1704" s="318"/>
      <c r="E1704" s="739"/>
      <c r="F1704" s="740"/>
      <c r="G1704" s="740"/>
    </row>
    <row r="1705" spans="3:7">
      <c r="C1705" s="313"/>
      <c r="D1705" s="318"/>
      <c r="E1705" s="739"/>
      <c r="F1705" s="740"/>
      <c r="G1705" s="740"/>
    </row>
    <row r="1706" spans="3:7">
      <c r="C1706" s="313"/>
      <c r="D1706" s="318"/>
      <c r="E1706" s="739"/>
      <c r="F1706" s="740"/>
      <c r="G1706" s="740"/>
    </row>
    <row r="1707" spans="3:7">
      <c r="C1707" s="313"/>
      <c r="D1707" s="318"/>
      <c r="E1707" s="739"/>
      <c r="F1707" s="740"/>
      <c r="G1707" s="740"/>
    </row>
    <row r="1708" spans="3:7">
      <c r="C1708" s="313"/>
      <c r="D1708" s="318"/>
      <c r="E1708" s="739"/>
      <c r="F1708" s="740"/>
      <c r="G1708" s="740"/>
    </row>
    <row r="1709" spans="3:7">
      <c r="C1709" s="313"/>
      <c r="D1709" s="318"/>
      <c r="E1709" s="739"/>
      <c r="F1709" s="740"/>
      <c r="G1709" s="740"/>
    </row>
    <row r="1710" spans="3:7">
      <c r="C1710" s="313"/>
      <c r="D1710" s="318"/>
      <c r="E1710" s="739"/>
      <c r="F1710" s="740"/>
      <c r="G1710" s="740"/>
    </row>
    <row r="1711" spans="3:7">
      <c r="C1711" s="313"/>
      <c r="D1711" s="318"/>
      <c r="E1711" s="739"/>
      <c r="F1711" s="740"/>
      <c r="G1711" s="740"/>
    </row>
    <row r="1712" spans="3:7">
      <c r="C1712" s="313"/>
      <c r="D1712" s="318"/>
      <c r="E1712" s="739"/>
      <c r="F1712" s="740"/>
      <c r="G1712" s="740"/>
    </row>
    <row r="1713" spans="3:7">
      <c r="C1713" s="313"/>
      <c r="D1713" s="318"/>
      <c r="E1713" s="739"/>
      <c r="F1713" s="740"/>
      <c r="G1713" s="740"/>
    </row>
    <row r="1714" spans="3:7">
      <c r="C1714" s="313"/>
      <c r="D1714" s="318"/>
      <c r="E1714" s="739"/>
      <c r="F1714" s="740"/>
      <c r="G1714" s="740"/>
    </row>
    <row r="1715" spans="3:7">
      <c r="C1715" s="313"/>
      <c r="D1715" s="318"/>
      <c r="E1715" s="739"/>
      <c r="F1715" s="740"/>
      <c r="G1715" s="740"/>
    </row>
    <row r="1716" spans="3:7">
      <c r="C1716" s="313"/>
      <c r="D1716" s="318"/>
      <c r="E1716" s="739"/>
      <c r="F1716" s="740"/>
      <c r="G1716" s="740"/>
    </row>
    <row r="1717" spans="3:7">
      <c r="C1717" s="313"/>
      <c r="D1717" s="318"/>
      <c r="E1717" s="739"/>
      <c r="F1717" s="740"/>
      <c r="G1717" s="740"/>
    </row>
    <row r="1718" spans="3:7">
      <c r="C1718" s="313"/>
      <c r="D1718" s="318"/>
      <c r="E1718" s="739"/>
      <c r="F1718" s="740"/>
      <c r="G1718" s="740"/>
    </row>
    <row r="1719" spans="3:7">
      <c r="C1719" s="313"/>
      <c r="D1719" s="318"/>
      <c r="E1719" s="739"/>
      <c r="F1719" s="740"/>
      <c r="G1719" s="740"/>
    </row>
    <row r="1720" spans="3:7">
      <c r="C1720" s="313"/>
      <c r="D1720" s="318"/>
      <c r="E1720" s="739"/>
      <c r="F1720" s="740"/>
      <c r="G1720" s="740"/>
    </row>
    <row r="1721" spans="3:7">
      <c r="C1721" s="313"/>
      <c r="D1721" s="318"/>
      <c r="E1721" s="739"/>
      <c r="F1721" s="740"/>
      <c r="G1721" s="740"/>
    </row>
    <row r="1722" spans="3:7">
      <c r="C1722" s="313"/>
      <c r="D1722" s="318"/>
      <c r="E1722" s="739"/>
      <c r="F1722" s="740"/>
      <c r="G1722" s="740"/>
    </row>
    <row r="1723" spans="3:7">
      <c r="C1723" s="313"/>
      <c r="D1723" s="318"/>
      <c r="E1723" s="739"/>
      <c r="F1723" s="740"/>
      <c r="G1723" s="740"/>
    </row>
    <row r="1724" spans="3:7">
      <c r="C1724" s="313"/>
      <c r="D1724" s="318"/>
      <c r="E1724" s="739"/>
      <c r="F1724" s="740"/>
      <c r="G1724" s="740"/>
    </row>
    <row r="1725" spans="3:7">
      <c r="C1725" s="313"/>
      <c r="D1725" s="318"/>
      <c r="E1725" s="739"/>
      <c r="F1725" s="740"/>
      <c r="G1725" s="740"/>
    </row>
    <row r="1726" spans="3:7">
      <c r="C1726" s="313"/>
      <c r="D1726" s="318"/>
      <c r="E1726" s="739"/>
      <c r="F1726" s="740"/>
      <c r="G1726" s="740"/>
    </row>
    <row r="1727" spans="3:7">
      <c r="C1727" s="313"/>
      <c r="D1727" s="318"/>
      <c r="E1727" s="739"/>
      <c r="F1727" s="740"/>
      <c r="G1727" s="740"/>
    </row>
    <row r="1728" spans="3:7">
      <c r="C1728" s="313"/>
      <c r="D1728" s="318"/>
      <c r="E1728" s="739"/>
      <c r="F1728" s="740"/>
      <c r="G1728" s="740"/>
    </row>
    <row r="1729" spans="3:7">
      <c r="C1729" s="313"/>
      <c r="D1729" s="318"/>
      <c r="E1729" s="739"/>
      <c r="F1729" s="740"/>
      <c r="G1729" s="740"/>
    </row>
    <row r="1730" spans="3:7">
      <c r="C1730" s="313"/>
      <c r="D1730" s="318"/>
      <c r="E1730" s="739"/>
      <c r="F1730" s="740"/>
      <c r="G1730" s="740"/>
    </row>
    <row r="1731" spans="3:7">
      <c r="C1731" s="313"/>
      <c r="D1731" s="318"/>
      <c r="E1731" s="739"/>
      <c r="F1731" s="740"/>
      <c r="G1731" s="740"/>
    </row>
    <row r="1732" spans="3:7">
      <c r="C1732" s="313"/>
      <c r="D1732" s="318"/>
      <c r="E1732" s="739"/>
      <c r="F1732" s="740"/>
      <c r="G1732" s="740"/>
    </row>
    <row r="1733" spans="3:7">
      <c r="C1733" s="313"/>
      <c r="D1733" s="318"/>
      <c r="E1733" s="739"/>
      <c r="F1733" s="740"/>
      <c r="G1733" s="740"/>
    </row>
    <row r="1734" spans="3:7">
      <c r="C1734" s="313"/>
      <c r="D1734" s="318"/>
      <c r="E1734" s="739"/>
      <c r="F1734" s="740"/>
      <c r="G1734" s="740"/>
    </row>
    <row r="1735" spans="3:7">
      <c r="C1735" s="313"/>
      <c r="D1735" s="318"/>
      <c r="E1735" s="739"/>
      <c r="F1735" s="740"/>
      <c r="G1735" s="740"/>
    </row>
    <row r="1736" spans="3:7">
      <c r="C1736" s="313"/>
      <c r="D1736" s="318"/>
      <c r="E1736" s="739"/>
      <c r="F1736" s="740"/>
      <c r="G1736" s="740"/>
    </row>
    <row r="1737" spans="3:7">
      <c r="C1737" s="313"/>
      <c r="D1737" s="318"/>
      <c r="E1737" s="739"/>
      <c r="F1737" s="740"/>
      <c r="G1737" s="740"/>
    </row>
    <row r="1738" spans="3:7">
      <c r="C1738" s="313"/>
      <c r="D1738" s="318"/>
      <c r="E1738" s="739"/>
      <c r="F1738" s="740"/>
      <c r="G1738" s="740"/>
    </row>
    <row r="1739" spans="3:7">
      <c r="C1739" s="313"/>
      <c r="D1739" s="318"/>
      <c r="E1739" s="739"/>
      <c r="F1739" s="740"/>
      <c r="G1739" s="740"/>
    </row>
    <row r="1740" spans="3:7">
      <c r="C1740" s="313"/>
      <c r="D1740" s="318"/>
      <c r="E1740" s="739"/>
      <c r="F1740" s="740"/>
      <c r="G1740" s="740"/>
    </row>
    <row r="1741" spans="3:7">
      <c r="C1741" s="313"/>
      <c r="D1741" s="318"/>
      <c r="E1741" s="739"/>
      <c r="F1741" s="740"/>
      <c r="G1741" s="740"/>
    </row>
    <row r="1742" spans="3:7">
      <c r="C1742" s="313"/>
      <c r="D1742" s="318"/>
      <c r="E1742" s="739"/>
      <c r="F1742" s="740"/>
      <c r="G1742" s="740"/>
    </row>
    <row r="1743" spans="3:7">
      <c r="C1743" s="313"/>
      <c r="D1743" s="318"/>
      <c r="E1743" s="739"/>
      <c r="F1743" s="740"/>
      <c r="G1743" s="740"/>
    </row>
    <row r="1744" spans="3:7">
      <c r="C1744" s="313"/>
      <c r="D1744" s="318"/>
      <c r="E1744" s="739"/>
      <c r="F1744" s="740"/>
      <c r="G1744" s="740"/>
    </row>
    <row r="1745" spans="3:7">
      <c r="C1745" s="313"/>
      <c r="D1745" s="318"/>
      <c r="E1745" s="739"/>
      <c r="F1745" s="740"/>
      <c r="G1745" s="740"/>
    </row>
    <row r="1746" spans="3:7">
      <c r="C1746" s="313"/>
      <c r="D1746" s="318"/>
      <c r="E1746" s="739"/>
      <c r="F1746" s="740"/>
      <c r="G1746" s="740"/>
    </row>
    <row r="1747" spans="3:7">
      <c r="C1747" s="313"/>
      <c r="D1747" s="318"/>
      <c r="E1747" s="739"/>
      <c r="F1747" s="740"/>
      <c r="G1747" s="740"/>
    </row>
    <row r="1748" spans="3:7">
      <c r="C1748" s="313"/>
      <c r="D1748" s="318"/>
      <c r="E1748" s="739"/>
      <c r="F1748" s="740"/>
      <c r="G1748" s="740"/>
    </row>
    <row r="1749" spans="3:7">
      <c r="C1749" s="313"/>
      <c r="D1749" s="318"/>
      <c r="E1749" s="739"/>
      <c r="F1749" s="740"/>
      <c r="G1749" s="740"/>
    </row>
    <row r="1750" spans="3:7">
      <c r="C1750" s="313"/>
      <c r="D1750" s="318"/>
      <c r="E1750" s="739"/>
      <c r="F1750" s="740"/>
      <c r="G1750" s="740"/>
    </row>
    <row r="1751" spans="3:7">
      <c r="C1751" s="313"/>
      <c r="D1751" s="318"/>
      <c r="E1751" s="739"/>
      <c r="F1751" s="740"/>
      <c r="G1751" s="740"/>
    </row>
    <row r="1752" spans="3:7">
      <c r="C1752" s="313"/>
      <c r="D1752" s="318"/>
      <c r="E1752" s="739"/>
      <c r="F1752" s="740"/>
      <c r="G1752" s="740"/>
    </row>
    <row r="1753" spans="3:7">
      <c r="C1753" s="313"/>
      <c r="D1753" s="318"/>
      <c r="E1753" s="739"/>
      <c r="F1753" s="740"/>
      <c r="G1753" s="740"/>
    </row>
    <row r="1754" spans="3:7">
      <c r="C1754" s="313"/>
      <c r="D1754" s="318"/>
      <c r="E1754" s="739"/>
      <c r="F1754" s="740"/>
      <c r="G1754" s="740"/>
    </row>
    <row r="1755" spans="3:7">
      <c r="C1755" s="313"/>
      <c r="D1755" s="318"/>
      <c r="E1755" s="739"/>
      <c r="F1755" s="740"/>
      <c r="G1755" s="740"/>
    </row>
    <row r="1756" spans="3:7">
      <c r="C1756" s="313"/>
      <c r="D1756" s="318"/>
      <c r="E1756" s="739"/>
      <c r="F1756" s="740"/>
      <c r="G1756" s="740"/>
    </row>
    <row r="1757" spans="3:7">
      <c r="C1757" s="313"/>
      <c r="D1757" s="318"/>
      <c r="E1757" s="739"/>
      <c r="F1757" s="740"/>
      <c r="G1757" s="740"/>
    </row>
    <row r="1758" spans="3:7">
      <c r="C1758" s="313"/>
      <c r="D1758" s="318"/>
      <c r="E1758" s="739"/>
      <c r="F1758" s="740"/>
      <c r="G1758" s="740"/>
    </row>
    <row r="1759" spans="3:7">
      <c r="C1759" s="313"/>
      <c r="D1759" s="318"/>
      <c r="E1759" s="739"/>
      <c r="F1759" s="740"/>
      <c r="G1759" s="740"/>
    </row>
    <row r="1760" spans="3:7">
      <c r="C1760" s="313"/>
      <c r="D1760" s="318"/>
      <c r="E1760" s="739"/>
      <c r="F1760" s="740"/>
      <c r="G1760" s="740"/>
    </row>
    <row r="1761" spans="3:7">
      <c r="C1761" s="313"/>
      <c r="D1761" s="318"/>
      <c r="E1761" s="739"/>
      <c r="F1761" s="740"/>
      <c r="G1761" s="740"/>
    </row>
    <row r="1762" spans="3:7">
      <c r="C1762" s="313"/>
      <c r="D1762" s="318"/>
      <c r="E1762" s="739"/>
      <c r="F1762" s="740"/>
      <c r="G1762" s="740"/>
    </row>
    <row r="1763" spans="3:7">
      <c r="C1763" s="313"/>
      <c r="D1763" s="318"/>
      <c r="E1763" s="739"/>
      <c r="F1763" s="740"/>
      <c r="G1763" s="740"/>
    </row>
    <row r="1764" spans="3:7">
      <c r="C1764" s="313"/>
      <c r="D1764" s="318"/>
      <c r="E1764" s="739"/>
      <c r="F1764" s="740"/>
      <c r="G1764" s="740"/>
    </row>
    <row r="1765" spans="3:7">
      <c r="C1765" s="313"/>
      <c r="D1765" s="318"/>
      <c r="E1765" s="739"/>
      <c r="F1765" s="740"/>
      <c r="G1765" s="740"/>
    </row>
    <row r="1766" spans="3:7">
      <c r="C1766" s="313"/>
      <c r="D1766" s="318"/>
      <c r="E1766" s="739"/>
      <c r="F1766" s="740"/>
      <c r="G1766" s="740"/>
    </row>
    <row r="1767" spans="3:7">
      <c r="C1767" s="313"/>
      <c r="D1767" s="318"/>
      <c r="E1767" s="739"/>
      <c r="F1767" s="740"/>
      <c r="G1767" s="740"/>
    </row>
    <row r="1768" spans="3:7">
      <c r="C1768" s="313"/>
      <c r="D1768" s="318"/>
      <c r="E1768" s="739"/>
      <c r="F1768" s="740"/>
      <c r="G1768" s="740"/>
    </row>
    <row r="1769" spans="3:7">
      <c r="C1769" s="313"/>
      <c r="D1769" s="318"/>
      <c r="E1769" s="739"/>
      <c r="F1769" s="740"/>
      <c r="G1769" s="740"/>
    </row>
    <row r="1770" spans="3:7">
      <c r="C1770" s="313"/>
      <c r="D1770" s="318"/>
      <c r="E1770" s="739"/>
      <c r="F1770" s="740"/>
      <c r="G1770" s="740"/>
    </row>
    <row r="1771" spans="3:7">
      <c r="C1771" s="313"/>
      <c r="D1771" s="318"/>
      <c r="E1771" s="739"/>
      <c r="F1771" s="740"/>
      <c r="G1771" s="740"/>
    </row>
    <row r="1772" spans="3:7">
      <c r="C1772" s="313"/>
      <c r="D1772" s="318"/>
      <c r="E1772" s="739"/>
      <c r="F1772" s="740"/>
      <c r="G1772" s="740"/>
    </row>
    <row r="1773" spans="3:7">
      <c r="C1773" s="313"/>
      <c r="D1773" s="318"/>
      <c r="E1773" s="739"/>
      <c r="F1773" s="740"/>
      <c r="G1773" s="740"/>
    </row>
    <row r="1774" spans="3:7">
      <c r="C1774" s="313"/>
      <c r="D1774" s="318"/>
      <c r="E1774" s="739"/>
      <c r="F1774" s="740"/>
      <c r="G1774" s="740"/>
    </row>
    <row r="1775" spans="3:7">
      <c r="C1775" s="313"/>
      <c r="D1775" s="318"/>
      <c r="E1775" s="739"/>
      <c r="F1775" s="740"/>
      <c r="G1775" s="740"/>
    </row>
    <row r="1776" spans="3:7">
      <c r="C1776" s="313"/>
      <c r="D1776" s="318"/>
      <c r="E1776" s="739"/>
      <c r="F1776" s="740"/>
      <c r="G1776" s="740"/>
    </row>
    <row r="1777" spans="3:7">
      <c r="C1777" s="313"/>
      <c r="D1777" s="318"/>
      <c r="E1777" s="739"/>
      <c r="F1777" s="740"/>
      <c r="G1777" s="740"/>
    </row>
    <row r="1778" spans="3:7">
      <c r="C1778" s="313"/>
      <c r="D1778" s="318"/>
      <c r="E1778" s="739"/>
      <c r="F1778" s="740"/>
      <c r="G1778" s="740"/>
    </row>
    <row r="1779" spans="3:7">
      <c r="C1779" s="313"/>
      <c r="D1779" s="318"/>
      <c r="E1779" s="739"/>
      <c r="F1779" s="740"/>
      <c r="G1779" s="740"/>
    </row>
    <row r="1780" spans="3:7">
      <c r="C1780" s="313"/>
      <c r="D1780" s="318"/>
      <c r="E1780" s="739"/>
      <c r="F1780" s="740"/>
      <c r="G1780" s="740"/>
    </row>
    <row r="1781" spans="3:7">
      <c r="C1781" s="313"/>
      <c r="D1781" s="318"/>
      <c r="E1781" s="739"/>
      <c r="F1781" s="740"/>
      <c r="G1781" s="740"/>
    </row>
    <row r="1782" spans="3:7">
      <c r="C1782" s="313"/>
      <c r="D1782" s="318"/>
      <c r="E1782" s="739"/>
      <c r="F1782" s="740"/>
      <c r="G1782" s="740"/>
    </row>
    <row r="1783" spans="3:7">
      <c r="C1783" s="313"/>
      <c r="D1783" s="318"/>
      <c r="E1783" s="739"/>
      <c r="F1783" s="740"/>
      <c r="G1783" s="740"/>
    </row>
    <row r="1784" spans="3:7">
      <c r="C1784" s="313"/>
      <c r="D1784" s="318"/>
      <c r="E1784" s="739"/>
      <c r="F1784" s="740"/>
      <c r="G1784" s="740"/>
    </row>
    <row r="1785" spans="3:7">
      <c r="C1785" s="313"/>
      <c r="D1785" s="318"/>
      <c r="E1785" s="739"/>
      <c r="F1785" s="740"/>
      <c r="G1785" s="740"/>
    </row>
    <row r="1786" spans="3:7">
      <c r="C1786" s="313"/>
      <c r="D1786" s="318"/>
      <c r="E1786" s="739"/>
      <c r="F1786" s="740"/>
      <c r="G1786" s="740"/>
    </row>
    <row r="1787" spans="3:7">
      <c r="C1787" s="313"/>
      <c r="D1787" s="318"/>
      <c r="E1787" s="739"/>
      <c r="F1787" s="740"/>
      <c r="G1787" s="740"/>
    </row>
    <row r="1788" spans="3:7">
      <c r="C1788" s="313"/>
      <c r="D1788" s="318"/>
      <c r="E1788" s="739"/>
      <c r="F1788" s="740"/>
      <c r="G1788" s="740"/>
    </row>
    <row r="1789" spans="3:7">
      <c r="C1789" s="313"/>
      <c r="D1789" s="318"/>
      <c r="E1789" s="739"/>
      <c r="F1789" s="740"/>
      <c r="G1789" s="740"/>
    </row>
    <row r="1790" spans="3:7">
      <c r="C1790" s="313"/>
      <c r="D1790" s="318"/>
      <c r="E1790" s="739"/>
      <c r="F1790" s="740"/>
      <c r="G1790" s="740"/>
    </row>
    <row r="1791" spans="3:7">
      <c r="C1791" s="313"/>
      <c r="D1791" s="318"/>
      <c r="E1791" s="739"/>
      <c r="F1791" s="740"/>
      <c r="G1791" s="740"/>
    </row>
    <row r="1792" spans="3:7">
      <c r="C1792" s="313"/>
      <c r="D1792" s="318"/>
      <c r="E1792" s="739"/>
      <c r="F1792" s="740"/>
      <c r="G1792" s="740"/>
    </row>
    <row r="1793" spans="3:7">
      <c r="C1793" s="313"/>
      <c r="D1793" s="318"/>
      <c r="E1793" s="739"/>
      <c r="F1793" s="740"/>
      <c r="G1793" s="740"/>
    </row>
    <row r="1794" spans="3:7">
      <c r="C1794" s="313"/>
      <c r="D1794" s="318"/>
      <c r="E1794" s="739"/>
      <c r="F1794" s="740"/>
      <c r="G1794" s="740"/>
    </row>
    <row r="1795" spans="3:7">
      <c r="C1795" s="313"/>
      <c r="D1795" s="318"/>
      <c r="E1795" s="739"/>
      <c r="F1795" s="740"/>
      <c r="G1795" s="740"/>
    </row>
    <row r="1796" spans="3:7">
      <c r="C1796" s="313"/>
      <c r="D1796" s="318"/>
      <c r="E1796" s="739"/>
      <c r="F1796" s="740"/>
      <c r="G1796" s="740"/>
    </row>
    <row r="1797" spans="3:7">
      <c r="C1797" s="313"/>
      <c r="D1797" s="318"/>
      <c r="E1797" s="739"/>
      <c r="F1797" s="740"/>
      <c r="G1797" s="740"/>
    </row>
    <row r="1798" spans="3:7">
      <c r="C1798" s="313"/>
      <c r="D1798" s="318"/>
      <c r="E1798" s="739"/>
      <c r="F1798" s="740"/>
      <c r="G1798" s="740"/>
    </row>
    <row r="1799" spans="3:7">
      <c r="C1799" s="313"/>
      <c r="D1799" s="318"/>
      <c r="E1799" s="739"/>
      <c r="F1799" s="740"/>
      <c r="G1799" s="740"/>
    </row>
    <row r="1800" spans="3:7">
      <c r="C1800" s="313"/>
      <c r="D1800" s="318"/>
      <c r="E1800" s="739"/>
      <c r="F1800" s="740"/>
      <c r="G1800" s="740"/>
    </row>
    <row r="1801" spans="3:7">
      <c r="C1801" s="313"/>
      <c r="D1801" s="318"/>
      <c r="E1801" s="739"/>
      <c r="F1801" s="740"/>
      <c r="G1801" s="740"/>
    </row>
    <row r="1802" spans="3:7">
      <c r="C1802" s="313"/>
      <c r="D1802" s="318"/>
      <c r="E1802" s="739"/>
      <c r="F1802" s="740"/>
      <c r="G1802" s="740"/>
    </row>
    <row r="1803" spans="3:7">
      <c r="C1803" s="313"/>
      <c r="D1803" s="318"/>
      <c r="E1803" s="739"/>
      <c r="F1803" s="740"/>
      <c r="G1803" s="740"/>
    </row>
    <row r="1804" spans="3:7">
      <c r="C1804" s="313"/>
      <c r="D1804" s="318"/>
      <c r="E1804" s="739"/>
      <c r="F1804" s="740"/>
      <c r="G1804" s="740"/>
    </row>
    <row r="1805" spans="3:7">
      <c r="C1805" s="313"/>
      <c r="D1805" s="318"/>
      <c r="E1805" s="739"/>
      <c r="F1805" s="740"/>
      <c r="G1805" s="740"/>
    </row>
    <row r="1806" spans="3:7">
      <c r="C1806" s="313"/>
      <c r="D1806" s="318"/>
      <c r="E1806" s="739"/>
      <c r="F1806" s="740"/>
      <c r="G1806" s="740"/>
    </row>
    <row r="1807" spans="3:7">
      <c r="C1807" s="313"/>
      <c r="D1807" s="318"/>
      <c r="E1807" s="739"/>
      <c r="F1807" s="740"/>
      <c r="G1807" s="740"/>
    </row>
    <row r="1808" spans="3:7">
      <c r="C1808" s="313"/>
      <c r="D1808" s="318"/>
      <c r="E1808" s="739"/>
      <c r="F1808" s="740"/>
      <c r="G1808" s="740"/>
    </row>
    <row r="1809" spans="3:7">
      <c r="C1809" s="313"/>
      <c r="D1809" s="318"/>
      <c r="E1809" s="739"/>
      <c r="F1809" s="740"/>
      <c r="G1809" s="740"/>
    </row>
    <row r="1810" spans="3:7">
      <c r="C1810" s="313"/>
      <c r="D1810" s="318"/>
      <c r="E1810" s="739"/>
      <c r="F1810" s="740"/>
      <c r="G1810" s="740"/>
    </row>
    <row r="1811" spans="3:7">
      <c r="C1811" s="313"/>
      <c r="D1811" s="318"/>
      <c r="E1811" s="739"/>
      <c r="F1811" s="740"/>
      <c r="G1811" s="740"/>
    </row>
    <row r="1812" spans="3:7">
      <c r="C1812" s="313"/>
      <c r="D1812" s="318"/>
      <c r="E1812" s="739"/>
      <c r="F1812" s="740"/>
      <c r="G1812" s="740"/>
    </row>
    <row r="1813" spans="3:7">
      <c r="C1813" s="313"/>
      <c r="D1813" s="318"/>
      <c r="E1813" s="739"/>
      <c r="F1813" s="740"/>
      <c r="G1813" s="740"/>
    </row>
    <row r="1814" spans="3:7">
      <c r="C1814" s="313"/>
      <c r="D1814" s="318"/>
      <c r="E1814" s="739"/>
      <c r="F1814" s="740"/>
      <c r="G1814" s="740"/>
    </row>
    <row r="1815" spans="3:7">
      <c r="C1815" s="313"/>
      <c r="D1815" s="318"/>
      <c r="E1815" s="739"/>
      <c r="F1815" s="740"/>
      <c r="G1815" s="740"/>
    </row>
    <row r="1816" spans="3:7">
      <c r="C1816" s="313"/>
      <c r="D1816" s="318"/>
      <c r="E1816" s="739"/>
      <c r="F1816" s="740"/>
      <c r="G1816" s="740"/>
    </row>
    <row r="1817" spans="3:7">
      <c r="C1817" s="313"/>
      <c r="D1817" s="318"/>
      <c r="E1817" s="739"/>
      <c r="F1817" s="740"/>
      <c r="G1817" s="740"/>
    </row>
    <row r="1818" spans="3:7">
      <c r="C1818" s="313"/>
      <c r="D1818" s="318"/>
      <c r="E1818" s="739"/>
      <c r="F1818" s="740"/>
      <c r="G1818" s="740"/>
    </row>
    <row r="1819" spans="3:7">
      <c r="C1819" s="313"/>
      <c r="D1819" s="318"/>
      <c r="E1819" s="739"/>
      <c r="F1819" s="740"/>
      <c r="G1819" s="740"/>
    </row>
    <row r="1820" spans="3:7">
      <c r="C1820" s="313"/>
      <c r="D1820" s="318"/>
      <c r="E1820" s="739"/>
      <c r="F1820" s="740"/>
      <c r="G1820" s="740"/>
    </row>
    <row r="1821" spans="3:7">
      <c r="C1821" s="313"/>
      <c r="D1821" s="318"/>
      <c r="E1821" s="739"/>
      <c r="F1821" s="740"/>
      <c r="G1821" s="740"/>
    </row>
    <row r="1822" spans="3:7">
      <c r="C1822" s="313"/>
      <c r="D1822" s="318"/>
      <c r="E1822" s="739"/>
      <c r="F1822" s="740"/>
      <c r="G1822" s="740"/>
    </row>
    <row r="1823" spans="3:7">
      <c r="C1823" s="313"/>
      <c r="D1823" s="318"/>
      <c r="E1823" s="739"/>
      <c r="F1823" s="740"/>
      <c r="G1823" s="740"/>
    </row>
    <row r="1824" spans="3:7">
      <c r="C1824" s="313"/>
      <c r="D1824" s="318"/>
      <c r="E1824" s="739"/>
      <c r="F1824" s="740"/>
      <c r="G1824" s="740"/>
    </row>
    <row r="1825" spans="3:7">
      <c r="C1825" s="313"/>
      <c r="D1825" s="318"/>
      <c r="E1825" s="739"/>
      <c r="F1825" s="740"/>
      <c r="G1825" s="740"/>
    </row>
    <row r="1826" spans="3:7">
      <c r="C1826" s="313"/>
      <c r="D1826" s="318"/>
      <c r="E1826" s="739"/>
      <c r="F1826" s="740"/>
      <c r="G1826" s="740"/>
    </row>
    <row r="1827" spans="3:7">
      <c r="C1827" s="313"/>
      <c r="D1827" s="318"/>
      <c r="E1827" s="739"/>
      <c r="F1827" s="740"/>
      <c r="G1827" s="740"/>
    </row>
    <row r="1828" spans="3:7">
      <c r="C1828" s="313"/>
      <c r="D1828" s="318"/>
      <c r="E1828" s="739"/>
      <c r="F1828" s="740"/>
      <c r="G1828" s="740"/>
    </row>
    <row r="1829" spans="3:7">
      <c r="C1829" s="313"/>
      <c r="D1829" s="318"/>
      <c r="E1829" s="739"/>
      <c r="F1829" s="740"/>
      <c r="G1829" s="740"/>
    </row>
    <row r="1830" spans="3:7">
      <c r="C1830" s="313"/>
      <c r="D1830" s="318"/>
      <c r="E1830" s="739"/>
      <c r="F1830" s="740"/>
      <c r="G1830" s="740"/>
    </row>
    <row r="1831" spans="3:7">
      <c r="C1831" s="313"/>
      <c r="D1831" s="318"/>
      <c r="E1831" s="739"/>
      <c r="F1831" s="740"/>
      <c r="G1831" s="740"/>
    </row>
    <row r="1832" spans="3:7">
      <c r="C1832" s="313"/>
      <c r="D1832" s="318"/>
      <c r="E1832" s="739"/>
      <c r="F1832" s="740"/>
      <c r="G1832" s="740"/>
    </row>
    <row r="1833" spans="3:7">
      <c r="C1833" s="313"/>
      <c r="D1833" s="318"/>
      <c r="E1833" s="739"/>
      <c r="F1833" s="740"/>
      <c r="G1833" s="740"/>
    </row>
    <row r="1834" spans="3:7">
      <c r="C1834" s="313"/>
      <c r="D1834" s="318"/>
      <c r="E1834" s="739"/>
      <c r="F1834" s="740"/>
      <c r="G1834" s="740"/>
    </row>
    <row r="1835" spans="3:7">
      <c r="C1835" s="313"/>
      <c r="D1835" s="318"/>
      <c r="E1835" s="739"/>
      <c r="F1835" s="740"/>
      <c r="G1835" s="740"/>
    </row>
    <row r="1836" spans="3:7">
      <c r="C1836" s="313"/>
      <c r="D1836" s="318"/>
      <c r="E1836" s="739"/>
      <c r="F1836" s="740"/>
      <c r="G1836" s="740"/>
    </row>
    <row r="1837" spans="3:7">
      <c r="C1837" s="313"/>
      <c r="D1837" s="318"/>
      <c r="E1837" s="739"/>
      <c r="F1837" s="740"/>
      <c r="G1837" s="740"/>
    </row>
    <row r="1838" spans="3:7">
      <c r="C1838" s="313"/>
      <c r="D1838" s="318"/>
      <c r="E1838" s="739"/>
      <c r="F1838" s="740"/>
      <c r="G1838" s="740"/>
    </row>
    <row r="1839" spans="3:7">
      <c r="C1839" s="313"/>
      <c r="D1839" s="318"/>
      <c r="E1839" s="739"/>
      <c r="F1839" s="740"/>
      <c r="G1839" s="740"/>
    </row>
    <row r="1840" spans="3:7">
      <c r="C1840" s="313"/>
      <c r="D1840" s="318"/>
      <c r="E1840" s="739"/>
      <c r="F1840" s="740"/>
      <c r="G1840" s="740"/>
    </row>
    <row r="1841" spans="3:7">
      <c r="C1841" s="313"/>
      <c r="D1841" s="318"/>
      <c r="E1841" s="739"/>
      <c r="F1841" s="740"/>
      <c r="G1841" s="740"/>
    </row>
    <row r="1842" spans="3:7">
      <c r="C1842" s="313"/>
      <c r="D1842" s="318"/>
      <c r="E1842" s="739"/>
      <c r="F1842" s="740"/>
      <c r="G1842" s="740"/>
    </row>
    <row r="1843" spans="3:7">
      <c r="C1843" s="313"/>
      <c r="D1843" s="318"/>
      <c r="E1843" s="739"/>
      <c r="F1843" s="740"/>
      <c r="G1843" s="740"/>
    </row>
    <row r="1844" spans="3:7">
      <c r="C1844" s="313"/>
      <c r="D1844" s="318"/>
      <c r="E1844" s="739"/>
      <c r="F1844" s="740"/>
      <c r="G1844" s="740"/>
    </row>
    <row r="1845" spans="3:7">
      <c r="C1845" s="313"/>
      <c r="D1845" s="318"/>
      <c r="E1845" s="739"/>
      <c r="F1845" s="740"/>
      <c r="G1845" s="740"/>
    </row>
    <row r="1846" spans="3:7">
      <c r="C1846" s="313"/>
      <c r="D1846" s="318"/>
      <c r="E1846" s="739"/>
      <c r="F1846" s="740"/>
      <c r="G1846" s="740"/>
    </row>
    <row r="1847" spans="3:7">
      <c r="C1847" s="313"/>
      <c r="D1847" s="318"/>
      <c r="E1847" s="739"/>
      <c r="F1847" s="740"/>
      <c r="G1847" s="740"/>
    </row>
    <row r="1848" spans="3:7">
      <c r="C1848" s="313"/>
      <c r="D1848" s="318"/>
      <c r="E1848" s="739"/>
      <c r="F1848" s="740"/>
      <c r="G1848" s="740"/>
    </row>
    <row r="1849" spans="3:7">
      <c r="C1849" s="313"/>
      <c r="D1849" s="318"/>
      <c r="E1849" s="739"/>
      <c r="F1849" s="740"/>
      <c r="G1849" s="740"/>
    </row>
    <row r="1850" spans="3:7">
      <c r="C1850" s="313"/>
      <c r="D1850" s="318"/>
      <c r="E1850" s="739"/>
      <c r="F1850" s="740"/>
      <c r="G1850" s="740"/>
    </row>
    <row r="1851" spans="3:7">
      <c r="C1851" s="313"/>
      <c r="D1851" s="318"/>
      <c r="E1851" s="739"/>
      <c r="F1851" s="740"/>
      <c r="G1851" s="740"/>
    </row>
    <row r="1852" spans="3:7">
      <c r="C1852" s="313"/>
      <c r="D1852" s="318"/>
      <c r="E1852" s="739"/>
      <c r="F1852" s="740"/>
      <c r="G1852" s="740"/>
    </row>
    <row r="1853" spans="3:7">
      <c r="C1853" s="313"/>
      <c r="D1853" s="318"/>
      <c r="E1853" s="739"/>
      <c r="F1853" s="740"/>
      <c r="G1853" s="740"/>
    </row>
    <row r="1854" spans="3:7">
      <c r="C1854" s="313"/>
      <c r="D1854" s="318"/>
      <c r="E1854" s="739"/>
      <c r="F1854" s="740"/>
      <c r="G1854" s="740"/>
    </row>
    <row r="1855" spans="3:7">
      <c r="C1855" s="313"/>
      <c r="D1855" s="318"/>
      <c r="E1855" s="739"/>
      <c r="F1855" s="740"/>
      <c r="G1855" s="740"/>
    </row>
    <row r="1856" spans="3:7">
      <c r="C1856" s="313"/>
      <c r="D1856" s="318"/>
      <c r="E1856" s="739"/>
      <c r="F1856" s="740"/>
      <c r="G1856" s="740"/>
    </row>
    <row r="1857" spans="3:7">
      <c r="C1857" s="313"/>
      <c r="D1857" s="318"/>
      <c r="E1857" s="739"/>
      <c r="F1857" s="740"/>
      <c r="G1857" s="740"/>
    </row>
    <row r="1858" spans="3:7">
      <c r="C1858" s="313"/>
      <c r="D1858" s="318"/>
      <c r="E1858" s="739"/>
      <c r="F1858" s="740"/>
      <c r="G1858" s="740"/>
    </row>
    <row r="1859" spans="3:7">
      <c r="C1859" s="313"/>
      <c r="D1859" s="318"/>
      <c r="E1859" s="739"/>
      <c r="F1859" s="740"/>
      <c r="G1859" s="740"/>
    </row>
    <row r="1860" spans="3:7">
      <c r="C1860" s="313"/>
      <c r="D1860" s="318"/>
      <c r="E1860" s="739"/>
      <c r="F1860" s="740"/>
      <c r="G1860" s="740"/>
    </row>
    <row r="1861" spans="3:7">
      <c r="C1861" s="313"/>
      <c r="D1861" s="318"/>
      <c r="E1861" s="739"/>
      <c r="F1861" s="740"/>
      <c r="G1861" s="740"/>
    </row>
    <row r="1862" spans="3:7">
      <c r="C1862" s="313"/>
      <c r="D1862" s="318"/>
      <c r="E1862" s="739"/>
      <c r="F1862" s="740"/>
      <c r="G1862" s="740"/>
    </row>
    <row r="1863" spans="3:7">
      <c r="C1863" s="313"/>
      <c r="D1863" s="318"/>
      <c r="E1863" s="739"/>
      <c r="F1863" s="740"/>
      <c r="G1863" s="740"/>
    </row>
    <row r="1864" spans="3:7">
      <c r="C1864" s="313"/>
      <c r="D1864" s="318"/>
      <c r="E1864" s="739"/>
      <c r="F1864" s="740"/>
      <c r="G1864" s="740"/>
    </row>
    <row r="1865" spans="3:7">
      <c r="C1865" s="313"/>
      <c r="D1865" s="318"/>
      <c r="E1865" s="739"/>
      <c r="F1865" s="740"/>
      <c r="G1865" s="740"/>
    </row>
    <row r="1866" spans="3:7">
      <c r="C1866" s="313"/>
      <c r="D1866" s="318"/>
      <c r="E1866" s="739"/>
      <c r="F1866" s="740"/>
      <c r="G1866" s="740"/>
    </row>
    <row r="1867" spans="3:7">
      <c r="C1867" s="313"/>
      <c r="D1867" s="318"/>
      <c r="E1867" s="739"/>
      <c r="F1867" s="740"/>
      <c r="G1867" s="740"/>
    </row>
    <row r="1868" spans="3:7">
      <c r="C1868" s="313"/>
      <c r="D1868" s="318"/>
      <c r="E1868" s="739"/>
      <c r="F1868" s="740"/>
      <c r="G1868" s="740"/>
    </row>
    <row r="1869" spans="3:7">
      <c r="C1869" s="313"/>
      <c r="D1869" s="318"/>
      <c r="E1869" s="739"/>
      <c r="F1869" s="740"/>
      <c r="G1869" s="740"/>
    </row>
    <row r="1870" spans="3:7">
      <c r="C1870" s="313"/>
      <c r="D1870" s="318"/>
      <c r="E1870" s="739"/>
      <c r="F1870" s="740"/>
      <c r="G1870" s="740"/>
    </row>
    <row r="1871" spans="3:7">
      <c r="C1871" s="313"/>
      <c r="D1871" s="318"/>
      <c r="E1871" s="739"/>
      <c r="F1871" s="740"/>
      <c r="G1871" s="740"/>
    </row>
    <row r="1872" spans="3:7">
      <c r="C1872" s="313"/>
      <c r="D1872" s="318"/>
      <c r="E1872" s="739"/>
      <c r="F1872" s="740"/>
      <c r="G1872" s="740"/>
    </row>
    <row r="1873" spans="3:7">
      <c r="C1873" s="313"/>
      <c r="D1873" s="318"/>
      <c r="E1873" s="739"/>
      <c r="F1873" s="740"/>
      <c r="G1873" s="740"/>
    </row>
    <row r="1874" spans="3:7">
      <c r="C1874" s="313"/>
      <c r="D1874" s="318"/>
      <c r="E1874" s="739"/>
      <c r="F1874" s="740"/>
      <c r="G1874" s="740"/>
    </row>
    <row r="1875" spans="3:7">
      <c r="C1875" s="313"/>
      <c r="D1875" s="318"/>
      <c r="E1875" s="739"/>
      <c r="F1875" s="740"/>
      <c r="G1875" s="740"/>
    </row>
    <row r="1876" spans="3:7">
      <c r="C1876" s="313"/>
      <c r="D1876" s="318"/>
      <c r="E1876" s="739"/>
      <c r="F1876" s="740"/>
      <c r="G1876" s="740"/>
    </row>
    <row r="1877" spans="3:7">
      <c r="C1877" s="313"/>
      <c r="D1877" s="318"/>
      <c r="E1877" s="739"/>
      <c r="F1877" s="740"/>
      <c r="G1877" s="740"/>
    </row>
    <row r="1878" spans="3:7">
      <c r="C1878" s="313"/>
      <c r="D1878" s="318"/>
      <c r="E1878" s="739"/>
      <c r="F1878" s="740"/>
      <c r="G1878" s="740"/>
    </row>
    <row r="1879" spans="3:7">
      <c r="C1879" s="313"/>
      <c r="D1879" s="318"/>
      <c r="E1879" s="739"/>
      <c r="F1879" s="740"/>
      <c r="G1879" s="740"/>
    </row>
    <row r="1880" spans="3:7">
      <c r="C1880" s="313"/>
      <c r="D1880" s="318"/>
      <c r="E1880" s="739"/>
      <c r="F1880" s="740"/>
      <c r="G1880" s="740"/>
    </row>
    <row r="1881" spans="3:7">
      <c r="C1881" s="313"/>
      <c r="D1881" s="318"/>
      <c r="E1881" s="739"/>
      <c r="F1881" s="740"/>
      <c r="G1881" s="740"/>
    </row>
    <row r="1882" spans="3:7">
      <c r="C1882" s="313"/>
      <c r="D1882" s="318"/>
      <c r="E1882" s="739"/>
      <c r="F1882" s="740"/>
      <c r="G1882" s="740"/>
    </row>
    <row r="1883" spans="3:7">
      <c r="C1883" s="313"/>
      <c r="D1883" s="318"/>
      <c r="E1883" s="739"/>
      <c r="F1883" s="740"/>
      <c r="G1883" s="740"/>
    </row>
    <row r="1884" spans="3:7">
      <c r="C1884" s="313"/>
      <c r="D1884" s="318"/>
      <c r="E1884" s="739"/>
      <c r="F1884" s="740"/>
      <c r="G1884" s="740"/>
    </row>
    <row r="1885" spans="3:7">
      <c r="C1885" s="313"/>
      <c r="D1885" s="318"/>
      <c r="E1885" s="739"/>
      <c r="F1885" s="740"/>
      <c r="G1885" s="740"/>
    </row>
    <row r="1886" spans="3:7">
      <c r="C1886" s="313"/>
      <c r="D1886" s="318"/>
      <c r="E1886" s="739"/>
      <c r="F1886" s="740"/>
      <c r="G1886" s="740"/>
    </row>
    <row r="1887" spans="3:7">
      <c r="C1887" s="313"/>
      <c r="D1887" s="318"/>
      <c r="E1887" s="739"/>
      <c r="F1887" s="740"/>
      <c r="G1887" s="740"/>
    </row>
    <row r="1888" spans="3:7">
      <c r="C1888" s="313"/>
      <c r="D1888" s="318"/>
      <c r="E1888" s="739"/>
      <c r="F1888" s="740"/>
      <c r="G1888" s="740"/>
    </row>
    <row r="1889" spans="3:7">
      <c r="C1889" s="313"/>
      <c r="D1889" s="318"/>
      <c r="E1889" s="739"/>
      <c r="F1889" s="740"/>
      <c r="G1889" s="740"/>
    </row>
    <row r="1890" spans="3:7">
      <c r="C1890" s="313"/>
      <c r="D1890" s="318"/>
      <c r="E1890" s="739"/>
      <c r="F1890" s="740"/>
      <c r="G1890" s="740"/>
    </row>
    <row r="1891" spans="3:7">
      <c r="C1891" s="313"/>
      <c r="D1891" s="318"/>
      <c r="E1891" s="739"/>
      <c r="F1891" s="740"/>
      <c r="G1891" s="740"/>
    </row>
    <row r="1892" spans="3:7">
      <c r="C1892" s="313"/>
      <c r="D1892" s="318"/>
      <c r="E1892" s="739"/>
      <c r="F1892" s="740"/>
      <c r="G1892" s="740"/>
    </row>
    <row r="1893" spans="3:7">
      <c r="C1893" s="313"/>
      <c r="D1893" s="318"/>
      <c r="E1893" s="739"/>
      <c r="F1893" s="740"/>
      <c r="G1893" s="740"/>
    </row>
    <row r="1894" spans="3:7">
      <c r="C1894" s="313"/>
      <c r="D1894" s="318"/>
      <c r="E1894" s="739"/>
      <c r="F1894" s="740"/>
      <c r="G1894" s="740"/>
    </row>
    <row r="1895" spans="3:7">
      <c r="C1895" s="313"/>
      <c r="D1895" s="318"/>
      <c r="E1895" s="739"/>
      <c r="F1895" s="740"/>
      <c r="G1895" s="740"/>
    </row>
    <row r="1896" spans="3:7">
      <c r="C1896" s="313"/>
      <c r="D1896" s="318"/>
      <c r="E1896" s="739"/>
      <c r="F1896" s="740"/>
      <c r="G1896" s="740"/>
    </row>
    <row r="1897" spans="3:7">
      <c r="C1897" s="313"/>
      <c r="D1897" s="318"/>
      <c r="E1897" s="739"/>
      <c r="F1897" s="740"/>
      <c r="G1897" s="740"/>
    </row>
    <row r="1898" spans="3:7">
      <c r="C1898" s="313"/>
      <c r="D1898" s="318"/>
      <c r="E1898" s="739"/>
      <c r="F1898" s="740"/>
      <c r="G1898" s="740"/>
    </row>
    <row r="1899" spans="3:7">
      <c r="C1899" s="313"/>
      <c r="D1899" s="318"/>
      <c r="E1899" s="739"/>
      <c r="F1899" s="740"/>
      <c r="G1899" s="740"/>
    </row>
    <row r="1900" spans="3:7">
      <c r="C1900" s="313"/>
      <c r="D1900" s="318"/>
      <c r="E1900" s="739"/>
      <c r="F1900" s="740"/>
      <c r="G1900" s="740"/>
    </row>
    <row r="1901" spans="3:7">
      <c r="C1901" s="313"/>
      <c r="D1901" s="318"/>
      <c r="E1901" s="739"/>
      <c r="F1901" s="740"/>
      <c r="G1901" s="740"/>
    </row>
    <row r="1902" spans="3:7">
      <c r="C1902" s="313"/>
      <c r="D1902" s="318"/>
      <c r="E1902" s="739"/>
      <c r="F1902" s="740"/>
      <c r="G1902" s="740"/>
    </row>
    <row r="1903" spans="3:7">
      <c r="C1903" s="313"/>
      <c r="D1903" s="318"/>
      <c r="E1903" s="739"/>
      <c r="F1903" s="740"/>
      <c r="G1903" s="740"/>
    </row>
    <row r="1904" spans="3:7">
      <c r="C1904" s="313"/>
      <c r="D1904" s="318"/>
      <c r="E1904" s="739"/>
      <c r="F1904" s="740"/>
      <c r="G1904" s="740"/>
    </row>
    <row r="1905" spans="3:7">
      <c r="C1905" s="313"/>
      <c r="D1905" s="318"/>
      <c r="E1905" s="739"/>
      <c r="F1905" s="740"/>
      <c r="G1905" s="740"/>
    </row>
    <row r="1906" spans="3:7">
      <c r="C1906" s="313"/>
      <c r="D1906" s="318"/>
      <c r="E1906" s="739"/>
      <c r="F1906" s="740"/>
      <c r="G1906" s="740"/>
    </row>
    <row r="1907" spans="3:7">
      <c r="C1907" s="313"/>
      <c r="D1907" s="318"/>
      <c r="E1907" s="739"/>
      <c r="F1907" s="740"/>
      <c r="G1907" s="740"/>
    </row>
    <row r="1908" spans="3:7">
      <c r="C1908" s="313"/>
      <c r="D1908" s="318"/>
      <c r="E1908" s="739"/>
      <c r="F1908" s="740"/>
      <c r="G1908" s="740"/>
    </row>
    <row r="1909" spans="3:7">
      <c r="C1909" s="313"/>
      <c r="D1909" s="318"/>
      <c r="E1909" s="739"/>
      <c r="F1909" s="740"/>
      <c r="G1909" s="740"/>
    </row>
    <row r="1910" spans="3:7">
      <c r="C1910" s="313"/>
      <c r="D1910" s="318"/>
      <c r="E1910" s="739"/>
      <c r="F1910" s="740"/>
      <c r="G1910" s="740"/>
    </row>
    <row r="1911" spans="3:7">
      <c r="C1911" s="313"/>
      <c r="D1911" s="318"/>
      <c r="E1911" s="739"/>
      <c r="F1911" s="740"/>
      <c r="G1911" s="740"/>
    </row>
    <row r="1912" spans="3:7">
      <c r="C1912" s="313"/>
      <c r="D1912" s="318"/>
      <c r="E1912" s="739"/>
      <c r="F1912" s="740"/>
      <c r="G1912" s="740"/>
    </row>
    <row r="1913" spans="3:7">
      <c r="C1913" s="313"/>
      <c r="D1913" s="318"/>
      <c r="E1913" s="739"/>
      <c r="F1913" s="740"/>
      <c r="G1913" s="740"/>
    </row>
    <row r="1914" spans="3:7">
      <c r="C1914" s="313"/>
      <c r="D1914" s="318"/>
      <c r="E1914" s="739"/>
      <c r="F1914" s="740"/>
      <c r="G1914" s="740"/>
    </row>
    <row r="1915" spans="3:7">
      <c r="C1915" s="313"/>
      <c r="D1915" s="318"/>
      <c r="E1915" s="739"/>
      <c r="F1915" s="740"/>
      <c r="G1915" s="740"/>
    </row>
    <row r="1916" spans="3:7">
      <c r="C1916" s="313"/>
      <c r="D1916" s="318"/>
      <c r="E1916" s="739"/>
      <c r="F1916" s="740"/>
      <c r="G1916" s="740"/>
    </row>
    <row r="1917" spans="3:7">
      <c r="C1917" s="313"/>
      <c r="D1917" s="318"/>
      <c r="E1917" s="739"/>
      <c r="F1917" s="740"/>
      <c r="G1917" s="740"/>
    </row>
    <row r="1918" spans="3:7">
      <c r="C1918" s="313"/>
      <c r="D1918" s="318"/>
      <c r="E1918" s="739"/>
      <c r="F1918" s="740"/>
      <c r="G1918" s="740"/>
    </row>
    <row r="1919" spans="3:7">
      <c r="C1919" s="313"/>
      <c r="D1919" s="318"/>
      <c r="E1919" s="739"/>
      <c r="F1919" s="740"/>
      <c r="G1919" s="740"/>
    </row>
    <row r="1920" spans="3:7">
      <c r="C1920" s="313"/>
      <c r="D1920" s="318"/>
      <c r="E1920" s="739"/>
      <c r="F1920" s="740"/>
      <c r="G1920" s="740"/>
    </row>
    <row r="1921" spans="3:7">
      <c r="C1921" s="313"/>
      <c r="D1921" s="318"/>
      <c r="E1921" s="739"/>
      <c r="F1921" s="740"/>
      <c r="G1921" s="740"/>
    </row>
    <row r="1922" spans="3:7">
      <c r="C1922" s="313"/>
      <c r="D1922" s="318"/>
      <c r="E1922" s="739"/>
      <c r="F1922" s="740"/>
      <c r="G1922" s="740"/>
    </row>
    <row r="1923" spans="3:7">
      <c r="C1923" s="313"/>
      <c r="D1923" s="318"/>
      <c r="E1923" s="739"/>
      <c r="F1923" s="740"/>
      <c r="G1923" s="740"/>
    </row>
    <row r="1924" spans="3:7">
      <c r="C1924" s="313"/>
      <c r="D1924" s="318"/>
      <c r="E1924" s="739"/>
      <c r="F1924" s="740"/>
      <c r="G1924" s="740"/>
    </row>
    <row r="1925" spans="3:7">
      <c r="C1925" s="313"/>
      <c r="D1925" s="318"/>
      <c r="E1925" s="739"/>
      <c r="F1925" s="740"/>
      <c r="G1925" s="740"/>
    </row>
    <row r="1926" spans="3:7">
      <c r="C1926" s="313"/>
      <c r="D1926" s="318"/>
      <c r="E1926" s="739"/>
      <c r="F1926" s="740"/>
      <c r="G1926" s="740"/>
    </row>
    <row r="1927" spans="3:7">
      <c r="C1927" s="313"/>
      <c r="D1927" s="318"/>
      <c r="E1927" s="739"/>
      <c r="F1927" s="740"/>
      <c r="G1927" s="740"/>
    </row>
    <row r="1928" spans="3:7">
      <c r="C1928" s="313"/>
      <c r="D1928" s="318"/>
      <c r="E1928" s="739"/>
      <c r="F1928" s="740"/>
      <c r="G1928" s="740"/>
    </row>
    <row r="1929" spans="3:7">
      <c r="C1929" s="313"/>
      <c r="D1929" s="318"/>
      <c r="E1929" s="739"/>
      <c r="F1929" s="740"/>
      <c r="G1929" s="740"/>
    </row>
    <row r="1930" spans="3:7">
      <c r="C1930" s="313"/>
      <c r="D1930" s="318"/>
      <c r="E1930" s="739"/>
      <c r="F1930" s="740"/>
      <c r="G1930" s="740"/>
    </row>
    <row r="1931" spans="3:7">
      <c r="C1931" s="313"/>
      <c r="D1931" s="318"/>
      <c r="E1931" s="739"/>
      <c r="F1931" s="740"/>
      <c r="G1931" s="740"/>
    </row>
    <row r="1932" spans="3:7">
      <c r="C1932" s="313"/>
      <c r="D1932" s="318"/>
      <c r="E1932" s="739"/>
      <c r="F1932" s="740"/>
      <c r="G1932" s="740"/>
    </row>
    <row r="1933" spans="3:7">
      <c r="C1933" s="313"/>
      <c r="D1933" s="318"/>
      <c r="E1933" s="739"/>
      <c r="F1933" s="740"/>
      <c r="G1933" s="740"/>
    </row>
    <row r="1934" spans="3:7">
      <c r="C1934" s="313"/>
      <c r="D1934" s="318"/>
      <c r="E1934" s="739"/>
      <c r="F1934" s="740"/>
      <c r="G1934" s="740"/>
    </row>
    <row r="1935" spans="3:7">
      <c r="C1935" s="313"/>
      <c r="D1935" s="318"/>
      <c r="E1935" s="739"/>
      <c r="F1935" s="740"/>
      <c r="G1935" s="740"/>
    </row>
    <row r="1936" spans="3:7">
      <c r="C1936" s="313"/>
      <c r="D1936" s="318"/>
      <c r="E1936" s="739"/>
      <c r="F1936" s="740"/>
      <c r="G1936" s="740"/>
    </row>
    <row r="1937" spans="3:7">
      <c r="C1937" s="313"/>
      <c r="D1937" s="318"/>
      <c r="E1937" s="739"/>
      <c r="F1937" s="740"/>
      <c r="G1937" s="740"/>
    </row>
    <row r="1938" spans="3:7">
      <c r="C1938" s="313"/>
      <c r="D1938" s="318"/>
      <c r="E1938" s="739"/>
      <c r="F1938" s="740"/>
      <c r="G1938" s="740"/>
    </row>
    <row r="1939" spans="3:7">
      <c r="C1939" s="313"/>
      <c r="D1939" s="318"/>
      <c r="E1939" s="739"/>
      <c r="F1939" s="740"/>
      <c r="G1939" s="740"/>
    </row>
    <row r="1940" spans="3:7">
      <c r="C1940" s="313"/>
      <c r="D1940" s="318"/>
      <c r="E1940" s="739"/>
      <c r="F1940" s="740"/>
      <c r="G1940" s="740"/>
    </row>
    <row r="1941" spans="3:7">
      <c r="C1941" s="313"/>
      <c r="D1941" s="318"/>
      <c r="E1941" s="739"/>
      <c r="F1941" s="740"/>
      <c r="G1941" s="740"/>
    </row>
    <row r="1942" spans="3:7">
      <c r="C1942" s="313"/>
      <c r="D1942" s="318"/>
      <c r="E1942" s="739"/>
      <c r="F1942" s="740"/>
      <c r="G1942" s="740"/>
    </row>
    <row r="1943" spans="3:7">
      <c r="C1943" s="313"/>
      <c r="D1943" s="318"/>
      <c r="E1943" s="739"/>
      <c r="F1943" s="740"/>
      <c r="G1943" s="740"/>
    </row>
    <row r="1944" spans="3:7">
      <c r="C1944" s="313"/>
      <c r="D1944" s="318"/>
      <c r="E1944" s="739"/>
      <c r="F1944" s="740"/>
      <c r="G1944" s="740"/>
    </row>
    <row r="1945" spans="3:7">
      <c r="C1945" s="313"/>
      <c r="D1945" s="318"/>
      <c r="E1945" s="739"/>
      <c r="F1945" s="740"/>
      <c r="G1945" s="740"/>
    </row>
    <row r="1946" spans="3:7">
      <c r="C1946" s="313"/>
      <c r="D1946" s="318"/>
      <c r="E1946" s="739"/>
      <c r="F1946" s="740"/>
      <c r="G1946" s="740"/>
    </row>
    <row r="1947" spans="3:7">
      <c r="C1947" s="313"/>
      <c r="D1947" s="318"/>
      <c r="E1947" s="739"/>
      <c r="F1947" s="740"/>
      <c r="G1947" s="740"/>
    </row>
    <row r="1948" spans="3:7">
      <c r="C1948" s="313"/>
      <c r="D1948" s="318"/>
      <c r="E1948" s="739"/>
      <c r="F1948" s="740"/>
      <c r="G1948" s="740"/>
    </row>
    <row r="1949" spans="3:7">
      <c r="C1949" s="313"/>
      <c r="D1949" s="318"/>
      <c r="E1949" s="739"/>
      <c r="F1949" s="740"/>
      <c r="G1949" s="740"/>
    </row>
    <row r="1950" spans="3:7">
      <c r="C1950" s="313"/>
      <c r="D1950" s="318"/>
      <c r="E1950" s="739"/>
      <c r="F1950" s="740"/>
      <c r="G1950" s="740"/>
    </row>
    <row r="1951" spans="3:7">
      <c r="C1951" s="313"/>
      <c r="D1951" s="318"/>
      <c r="E1951" s="739"/>
      <c r="F1951" s="740"/>
      <c r="G1951" s="740"/>
    </row>
    <row r="1952" spans="3:7">
      <c r="C1952" s="313"/>
      <c r="D1952" s="318"/>
      <c r="E1952" s="739"/>
      <c r="F1952" s="740"/>
      <c r="G1952" s="740"/>
    </row>
    <row r="1953" spans="3:7">
      <c r="C1953" s="313"/>
      <c r="D1953" s="318"/>
      <c r="E1953" s="739"/>
      <c r="F1953" s="740"/>
      <c r="G1953" s="740"/>
    </row>
    <row r="1954" spans="3:7">
      <c r="C1954" s="313"/>
      <c r="D1954" s="318"/>
      <c r="E1954" s="739"/>
      <c r="F1954" s="740"/>
      <c r="G1954" s="740"/>
    </row>
    <row r="1955" spans="3:7">
      <c r="C1955" s="313"/>
      <c r="D1955" s="318"/>
      <c r="E1955" s="739"/>
      <c r="F1955" s="740"/>
      <c r="G1955" s="740"/>
    </row>
    <row r="1956" spans="3:7">
      <c r="C1956" s="313"/>
      <c r="D1956" s="318"/>
      <c r="E1956" s="739"/>
      <c r="F1956" s="740"/>
      <c r="G1956" s="740"/>
    </row>
    <row r="1957" spans="3:7">
      <c r="C1957" s="313"/>
      <c r="D1957" s="318"/>
      <c r="E1957" s="739"/>
      <c r="F1957" s="740"/>
      <c r="G1957" s="740"/>
    </row>
    <row r="1958" spans="3:7">
      <c r="C1958" s="313"/>
      <c r="D1958" s="318"/>
      <c r="E1958" s="739"/>
      <c r="F1958" s="740"/>
      <c r="G1958" s="740"/>
    </row>
    <row r="1959" spans="3:7">
      <c r="C1959" s="313"/>
      <c r="D1959" s="318"/>
      <c r="E1959" s="739"/>
      <c r="F1959" s="740"/>
      <c r="G1959" s="740"/>
    </row>
    <row r="1960" spans="3:7">
      <c r="C1960" s="313"/>
      <c r="D1960" s="318"/>
      <c r="E1960" s="739"/>
      <c r="F1960" s="740"/>
      <c r="G1960" s="740"/>
    </row>
    <row r="1961" spans="3:7">
      <c r="C1961" s="313"/>
      <c r="D1961" s="318"/>
      <c r="E1961" s="739"/>
      <c r="F1961" s="740"/>
      <c r="G1961" s="740"/>
    </row>
    <row r="1962" spans="3:7">
      <c r="C1962" s="313"/>
      <c r="D1962" s="318"/>
      <c r="E1962" s="739"/>
      <c r="F1962" s="740"/>
      <c r="G1962" s="740"/>
    </row>
    <row r="1963" spans="3:7">
      <c r="C1963" s="313"/>
      <c r="D1963" s="318"/>
      <c r="E1963" s="739"/>
      <c r="F1963" s="740"/>
      <c r="G1963" s="740"/>
    </row>
    <row r="1964" spans="3:7">
      <c r="C1964" s="313"/>
      <c r="D1964" s="318"/>
      <c r="E1964" s="739"/>
      <c r="F1964" s="740"/>
      <c r="G1964" s="740"/>
    </row>
    <row r="1965" spans="3:7">
      <c r="C1965" s="313"/>
      <c r="D1965" s="318"/>
      <c r="E1965" s="739"/>
      <c r="F1965" s="740"/>
      <c r="G1965" s="740"/>
    </row>
    <row r="1966" spans="3:7">
      <c r="C1966" s="313"/>
      <c r="D1966" s="318"/>
      <c r="E1966" s="739"/>
      <c r="F1966" s="740"/>
      <c r="G1966" s="740"/>
    </row>
    <row r="1967" spans="3:7">
      <c r="C1967" s="313"/>
      <c r="D1967" s="318"/>
      <c r="E1967" s="739"/>
      <c r="F1967" s="740"/>
      <c r="G1967" s="740"/>
    </row>
    <row r="1968" spans="3:7">
      <c r="C1968" s="313"/>
      <c r="D1968" s="318"/>
      <c r="E1968" s="739"/>
      <c r="F1968" s="740"/>
      <c r="G1968" s="740"/>
    </row>
    <row r="1969" spans="3:7">
      <c r="C1969" s="313"/>
      <c r="D1969" s="318"/>
      <c r="E1969" s="739"/>
      <c r="F1969" s="740"/>
      <c r="G1969" s="740"/>
    </row>
    <row r="1970" spans="3:7">
      <c r="C1970" s="313"/>
      <c r="D1970" s="318"/>
      <c r="E1970" s="739"/>
      <c r="F1970" s="740"/>
      <c r="G1970" s="740"/>
    </row>
    <row r="1971" spans="3:7">
      <c r="C1971" s="313"/>
      <c r="D1971" s="318"/>
      <c r="E1971" s="739"/>
      <c r="F1971" s="740"/>
      <c r="G1971" s="740"/>
    </row>
    <row r="1972" spans="3:7">
      <c r="C1972" s="313"/>
      <c r="D1972" s="318"/>
      <c r="E1972" s="739"/>
      <c r="F1972" s="740"/>
      <c r="G1972" s="740"/>
    </row>
    <row r="1973" spans="3:7">
      <c r="C1973" s="313"/>
      <c r="D1973" s="318"/>
      <c r="E1973" s="739"/>
      <c r="F1973" s="740"/>
      <c r="G1973" s="740"/>
    </row>
    <row r="1974" spans="3:7">
      <c r="C1974" s="313"/>
      <c r="D1974" s="318"/>
      <c r="E1974" s="739"/>
      <c r="F1974" s="740"/>
      <c r="G1974" s="740"/>
    </row>
    <row r="1975" spans="3:7">
      <c r="C1975" s="313"/>
      <c r="D1975" s="318"/>
      <c r="E1975" s="739"/>
      <c r="F1975" s="740"/>
      <c r="G1975" s="740"/>
    </row>
    <row r="1976" spans="3:7">
      <c r="C1976" s="313"/>
      <c r="D1976" s="318"/>
      <c r="E1976" s="739"/>
      <c r="F1976" s="740"/>
      <c r="G1976" s="740"/>
    </row>
    <row r="1977" spans="3:7">
      <c r="C1977" s="313"/>
      <c r="D1977" s="318"/>
      <c r="E1977" s="739"/>
      <c r="F1977" s="740"/>
      <c r="G1977" s="740"/>
    </row>
    <row r="1978" spans="3:7">
      <c r="C1978" s="313"/>
      <c r="D1978" s="318"/>
      <c r="E1978" s="739"/>
      <c r="F1978" s="740"/>
      <c r="G1978" s="740"/>
    </row>
    <row r="1979" spans="3:7">
      <c r="C1979" s="313"/>
      <c r="D1979" s="318"/>
      <c r="E1979" s="739"/>
      <c r="F1979" s="740"/>
      <c r="G1979" s="740"/>
    </row>
    <row r="1980" spans="3:7">
      <c r="C1980" s="313"/>
      <c r="D1980" s="318"/>
      <c r="E1980" s="739"/>
      <c r="F1980" s="740"/>
      <c r="G1980" s="740"/>
    </row>
    <row r="1981" spans="3:7">
      <c r="C1981" s="313"/>
      <c r="D1981" s="318"/>
      <c r="E1981" s="739"/>
      <c r="F1981" s="740"/>
      <c r="G1981" s="740"/>
    </row>
    <row r="1982" spans="3:7">
      <c r="C1982" s="313"/>
      <c r="D1982" s="318"/>
      <c r="E1982" s="739"/>
      <c r="F1982" s="740"/>
      <c r="G1982" s="740"/>
    </row>
    <row r="1983" spans="3:7">
      <c r="C1983" s="313"/>
      <c r="D1983" s="318"/>
      <c r="E1983" s="739"/>
      <c r="F1983" s="740"/>
      <c r="G1983" s="740"/>
    </row>
    <row r="1984" spans="3:7">
      <c r="C1984" s="313"/>
      <c r="D1984" s="318"/>
      <c r="E1984" s="739"/>
      <c r="F1984" s="740"/>
      <c r="G1984" s="740"/>
    </row>
    <row r="1985" spans="3:7">
      <c r="C1985" s="313"/>
      <c r="D1985" s="318"/>
      <c r="E1985" s="739"/>
      <c r="F1985" s="740"/>
      <c r="G1985" s="740"/>
    </row>
    <row r="1986" spans="3:7">
      <c r="C1986" s="313"/>
      <c r="D1986" s="318"/>
      <c r="E1986" s="739"/>
      <c r="F1986" s="740"/>
      <c r="G1986" s="740"/>
    </row>
    <row r="1987" spans="3:7">
      <c r="C1987" s="313"/>
      <c r="D1987" s="318"/>
      <c r="E1987" s="739"/>
      <c r="F1987" s="740"/>
      <c r="G1987" s="740"/>
    </row>
    <row r="1988" spans="3:7">
      <c r="C1988" s="313"/>
      <c r="D1988" s="318"/>
      <c r="E1988" s="739"/>
      <c r="F1988" s="740"/>
      <c r="G1988" s="740"/>
    </row>
    <row r="1989" spans="3:7">
      <c r="C1989" s="313"/>
      <c r="D1989" s="318"/>
      <c r="E1989" s="739"/>
      <c r="F1989" s="740"/>
      <c r="G1989" s="740"/>
    </row>
    <row r="1990" spans="3:7">
      <c r="C1990" s="313"/>
      <c r="D1990" s="318"/>
      <c r="E1990" s="739"/>
      <c r="F1990" s="740"/>
      <c r="G1990" s="740"/>
    </row>
    <row r="1991" spans="3:7">
      <c r="C1991" s="313"/>
      <c r="D1991" s="318"/>
      <c r="E1991" s="739"/>
      <c r="F1991" s="740"/>
      <c r="G1991" s="740"/>
    </row>
    <row r="1992" spans="3:7">
      <c r="C1992" s="313"/>
      <c r="D1992" s="318"/>
      <c r="E1992" s="739"/>
      <c r="F1992" s="740"/>
      <c r="G1992" s="740"/>
    </row>
    <row r="1993" spans="3:7">
      <c r="C1993" s="313"/>
      <c r="D1993" s="318"/>
      <c r="E1993" s="739"/>
      <c r="F1993" s="740"/>
      <c r="G1993" s="740"/>
    </row>
    <row r="1994" spans="3:7">
      <c r="C1994" s="313"/>
      <c r="D1994" s="318"/>
      <c r="E1994" s="739"/>
      <c r="F1994" s="740"/>
      <c r="G1994" s="740"/>
    </row>
    <row r="1995" spans="3:7">
      <c r="C1995" s="313"/>
      <c r="D1995" s="318"/>
      <c r="E1995" s="739"/>
      <c r="F1995" s="740"/>
      <c r="G1995" s="740"/>
    </row>
    <row r="1996" spans="3:7">
      <c r="C1996" s="313"/>
      <c r="D1996" s="318"/>
      <c r="E1996" s="739"/>
      <c r="F1996" s="740"/>
      <c r="G1996" s="740"/>
    </row>
    <row r="1997" spans="3:7">
      <c r="C1997" s="313"/>
      <c r="D1997" s="318"/>
      <c r="E1997" s="739"/>
      <c r="F1997" s="740"/>
      <c r="G1997" s="740"/>
    </row>
    <row r="1998" spans="3:7">
      <c r="C1998" s="313"/>
      <c r="D1998" s="318"/>
      <c r="E1998" s="739"/>
      <c r="F1998" s="740"/>
      <c r="G1998" s="740"/>
    </row>
    <row r="1999" spans="3:7">
      <c r="C1999" s="313"/>
      <c r="D1999" s="318"/>
      <c r="E1999" s="739"/>
      <c r="F1999" s="740"/>
      <c r="G1999" s="740"/>
    </row>
    <row r="2000" spans="3:7">
      <c r="C2000" s="313"/>
      <c r="D2000" s="318"/>
      <c r="E2000" s="739"/>
      <c r="F2000" s="740"/>
      <c r="G2000" s="740"/>
    </row>
    <row r="2001" spans="3:7">
      <c r="C2001" s="313"/>
      <c r="D2001" s="318"/>
      <c r="E2001" s="739"/>
      <c r="F2001" s="740"/>
      <c r="G2001" s="740"/>
    </row>
    <row r="2002" spans="3:7">
      <c r="C2002" s="313"/>
      <c r="D2002" s="318"/>
      <c r="E2002" s="739"/>
      <c r="F2002" s="740"/>
      <c r="G2002" s="740"/>
    </row>
    <row r="2003" spans="3:7">
      <c r="C2003" s="313"/>
      <c r="D2003" s="318"/>
      <c r="E2003" s="739"/>
      <c r="F2003" s="740"/>
      <c r="G2003" s="740"/>
    </row>
    <row r="2004" spans="3:7">
      <c r="C2004" s="313"/>
      <c r="D2004" s="318"/>
      <c r="E2004" s="739"/>
      <c r="F2004" s="740"/>
      <c r="G2004" s="740"/>
    </row>
    <row r="2005" spans="3:7">
      <c r="C2005" s="313"/>
      <c r="D2005" s="318"/>
      <c r="E2005" s="739"/>
      <c r="F2005" s="740"/>
      <c r="G2005" s="740"/>
    </row>
    <row r="2006" spans="3:7">
      <c r="C2006" s="313"/>
      <c r="D2006" s="318"/>
      <c r="E2006" s="739"/>
      <c r="F2006" s="740"/>
      <c r="G2006" s="740"/>
    </row>
    <row r="2007" spans="3:7">
      <c r="C2007" s="313"/>
      <c r="D2007" s="318"/>
      <c r="E2007" s="739"/>
      <c r="F2007" s="740"/>
      <c r="G2007" s="740"/>
    </row>
    <row r="2008" spans="3:7">
      <c r="C2008" s="313"/>
      <c r="D2008" s="318"/>
      <c r="E2008" s="739"/>
      <c r="F2008" s="740"/>
      <c r="G2008" s="740"/>
    </row>
    <row r="2009" spans="3:7">
      <c r="C2009" s="313"/>
      <c r="D2009" s="318"/>
      <c r="E2009" s="739"/>
      <c r="F2009" s="740"/>
      <c r="G2009" s="740"/>
    </row>
    <row r="2010" spans="3:7">
      <c r="C2010" s="313"/>
      <c r="D2010" s="318"/>
      <c r="E2010" s="739"/>
      <c r="F2010" s="740"/>
      <c r="G2010" s="740"/>
    </row>
    <row r="2011" spans="3:7">
      <c r="C2011" s="313"/>
      <c r="D2011" s="318"/>
      <c r="E2011" s="739"/>
      <c r="F2011" s="740"/>
      <c r="G2011" s="740"/>
    </row>
    <row r="2012" spans="3:7">
      <c r="C2012" s="313"/>
      <c r="D2012" s="318"/>
      <c r="E2012" s="739"/>
      <c r="F2012" s="740"/>
      <c r="G2012" s="740"/>
    </row>
    <row r="2013" spans="3:7">
      <c r="C2013" s="313"/>
      <c r="D2013" s="318"/>
      <c r="E2013" s="739"/>
      <c r="F2013" s="740"/>
      <c r="G2013" s="740"/>
    </row>
    <row r="2014" spans="3:7">
      <c r="C2014" s="313"/>
      <c r="D2014" s="318"/>
      <c r="E2014" s="739"/>
      <c r="F2014" s="740"/>
      <c r="G2014" s="740"/>
    </row>
    <row r="2015" spans="3:7">
      <c r="C2015" s="313"/>
      <c r="D2015" s="318"/>
      <c r="E2015" s="739"/>
      <c r="F2015" s="740"/>
      <c r="G2015" s="740"/>
    </row>
    <row r="2016" spans="3:7">
      <c r="C2016" s="313"/>
      <c r="D2016" s="318"/>
      <c r="E2016" s="739"/>
      <c r="F2016" s="740"/>
      <c r="G2016" s="740"/>
    </row>
    <row r="2017" spans="3:7">
      <c r="C2017" s="313"/>
      <c r="D2017" s="318"/>
      <c r="E2017" s="739"/>
      <c r="F2017" s="740"/>
      <c r="G2017" s="740"/>
    </row>
    <row r="2018" spans="3:7">
      <c r="C2018" s="313"/>
      <c r="D2018" s="318"/>
      <c r="E2018" s="739"/>
      <c r="F2018" s="740"/>
      <c r="G2018" s="740"/>
    </row>
    <row r="2019" spans="3:7">
      <c r="C2019" s="313"/>
      <c r="D2019" s="318"/>
      <c r="E2019" s="739"/>
      <c r="F2019" s="740"/>
      <c r="G2019" s="740"/>
    </row>
    <row r="2020" spans="3:7">
      <c r="C2020" s="313"/>
      <c r="D2020" s="318"/>
      <c r="E2020" s="739"/>
      <c r="F2020" s="740"/>
      <c r="G2020" s="740"/>
    </row>
    <row r="2021" spans="3:7">
      <c r="C2021" s="313"/>
      <c r="D2021" s="318"/>
      <c r="E2021" s="739"/>
      <c r="F2021" s="740"/>
      <c r="G2021" s="740"/>
    </row>
    <row r="2022" spans="3:7">
      <c r="C2022" s="313"/>
      <c r="D2022" s="318"/>
      <c r="E2022" s="739"/>
      <c r="F2022" s="740"/>
      <c r="G2022" s="740"/>
    </row>
    <row r="2023" spans="3:7">
      <c r="C2023" s="313"/>
      <c r="D2023" s="318"/>
      <c r="E2023" s="739"/>
      <c r="F2023" s="740"/>
      <c r="G2023" s="740"/>
    </row>
    <row r="2024" spans="3:7">
      <c r="C2024" s="313"/>
      <c r="D2024" s="318"/>
      <c r="E2024" s="739"/>
      <c r="F2024" s="740"/>
      <c r="G2024" s="740"/>
    </row>
    <row r="2025" spans="3:7">
      <c r="C2025" s="313"/>
      <c r="D2025" s="318"/>
      <c r="E2025" s="739"/>
      <c r="F2025" s="740"/>
      <c r="G2025" s="740"/>
    </row>
    <row r="2026" spans="3:7">
      <c r="C2026" s="313"/>
      <c r="D2026" s="318"/>
      <c r="E2026" s="739"/>
      <c r="F2026" s="740"/>
      <c r="G2026" s="740"/>
    </row>
    <row r="2027" spans="3:7">
      <c r="C2027" s="313"/>
      <c r="D2027" s="318"/>
      <c r="E2027" s="739"/>
      <c r="F2027" s="740"/>
      <c r="G2027" s="740"/>
    </row>
    <row r="2028" spans="3:7">
      <c r="C2028" s="313"/>
      <c r="D2028" s="318"/>
      <c r="E2028" s="739"/>
      <c r="F2028" s="740"/>
      <c r="G2028" s="740"/>
    </row>
    <row r="2029" spans="3:7">
      <c r="C2029" s="313"/>
      <c r="D2029" s="318"/>
      <c r="E2029" s="739"/>
      <c r="F2029" s="740"/>
      <c r="G2029" s="740"/>
    </row>
    <row r="2030" spans="3:7">
      <c r="C2030" s="313"/>
      <c r="D2030" s="318"/>
      <c r="E2030" s="739"/>
      <c r="F2030" s="740"/>
      <c r="G2030" s="740"/>
    </row>
    <row r="2031" spans="3:7">
      <c r="C2031" s="313"/>
      <c r="D2031" s="318"/>
      <c r="E2031" s="739"/>
      <c r="F2031" s="740"/>
      <c r="G2031" s="740"/>
    </row>
    <row r="2032" spans="3:7">
      <c r="C2032" s="313"/>
      <c r="D2032" s="318"/>
      <c r="E2032" s="739"/>
      <c r="F2032" s="740"/>
      <c r="G2032" s="740"/>
    </row>
    <row r="2033" spans="3:7">
      <c r="C2033" s="313"/>
      <c r="D2033" s="318"/>
      <c r="E2033" s="739"/>
      <c r="F2033" s="740"/>
      <c r="G2033" s="740"/>
    </row>
    <row r="2034" spans="3:7">
      <c r="C2034" s="313"/>
      <c r="D2034" s="318"/>
      <c r="E2034" s="739"/>
      <c r="F2034" s="740"/>
      <c r="G2034" s="740"/>
    </row>
    <row r="2035" spans="3:7">
      <c r="C2035" s="313"/>
      <c r="D2035" s="318"/>
      <c r="E2035" s="739"/>
      <c r="F2035" s="740"/>
      <c r="G2035" s="740"/>
    </row>
    <row r="2036" spans="3:7">
      <c r="C2036" s="313"/>
      <c r="D2036" s="318"/>
      <c r="E2036" s="739"/>
      <c r="F2036" s="740"/>
      <c r="G2036" s="740"/>
    </row>
    <row r="2037" spans="3:7">
      <c r="C2037" s="313"/>
      <c r="D2037" s="318"/>
      <c r="E2037" s="739"/>
      <c r="F2037" s="740"/>
      <c r="G2037" s="740"/>
    </row>
    <row r="2038" spans="3:7">
      <c r="C2038" s="313"/>
      <c r="D2038" s="318"/>
      <c r="E2038" s="739"/>
      <c r="F2038" s="740"/>
      <c r="G2038" s="740"/>
    </row>
    <row r="2039" spans="3:7">
      <c r="C2039" s="313"/>
      <c r="D2039" s="318"/>
      <c r="E2039" s="739"/>
      <c r="F2039" s="740"/>
      <c r="G2039" s="740"/>
    </row>
    <row r="2040" spans="3:7">
      <c r="C2040" s="313"/>
      <c r="D2040" s="318"/>
      <c r="E2040" s="739"/>
      <c r="F2040" s="740"/>
      <c r="G2040" s="740"/>
    </row>
    <row r="2041" spans="3:7">
      <c r="C2041" s="313"/>
      <c r="D2041" s="318"/>
      <c r="E2041" s="739"/>
      <c r="F2041" s="740"/>
      <c r="G2041" s="740"/>
    </row>
    <row r="2042" spans="3:7">
      <c r="C2042" s="313"/>
      <c r="D2042" s="318"/>
      <c r="E2042" s="739"/>
      <c r="F2042" s="740"/>
      <c r="G2042" s="740"/>
    </row>
    <row r="2043" spans="3:7">
      <c r="C2043" s="313"/>
      <c r="D2043" s="318"/>
      <c r="E2043" s="739"/>
      <c r="F2043" s="740"/>
      <c r="G2043" s="740"/>
    </row>
    <row r="2044" spans="3:7">
      <c r="C2044" s="313"/>
      <c r="D2044" s="318"/>
      <c r="E2044" s="739"/>
      <c r="F2044" s="740"/>
      <c r="G2044" s="740"/>
    </row>
    <row r="2045" spans="3:7">
      <c r="C2045" s="313"/>
      <c r="D2045" s="318"/>
      <c r="E2045" s="739"/>
      <c r="F2045" s="740"/>
      <c r="G2045" s="740"/>
    </row>
    <row r="2046" spans="3:7">
      <c r="C2046" s="313"/>
      <c r="D2046" s="318"/>
      <c r="E2046" s="739"/>
      <c r="F2046" s="740"/>
      <c r="G2046" s="740"/>
    </row>
    <row r="2047" spans="3:7">
      <c r="C2047" s="313"/>
      <c r="D2047" s="318"/>
      <c r="E2047" s="739"/>
      <c r="F2047" s="740"/>
      <c r="G2047" s="740"/>
    </row>
    <row r="2048" spans="3:7">
      <c r="C2048" s="313"/>
      <c r="D2048" s="318"/>
      <c r="E2048" s="739"/>
      <c r="F2048" s="740"/>
      <c r="G2048" s="740"/>
    </row>
    <row r="2049" spans="3:7">
      <c r="C2049" s="313"/>
      <c r="D2049" s="318"/>
      <c r="E2049" s="739"/>
      <c r="F2049" s="740"/>
      <c r="G2049" s="740"/>
    </row>
    <row r="2050" spans="3:7">
      <c r="C2050" s="313"/>
      <c r="D2050" s="318"/>
      <c r="E2050" s="739"/>
      <c r="F2050" s="740"/>
      <c r="G2050" s="740"/>
    </row>
    <row r="2051" spans="3:7">
      <c r="C2051" s="313"/>
      <c r="D2051" s="318"/>
      <c r="E2051" s="739"/>
      <c r="F2051" s="740"/>
      <c r="G2051" s="740"/>
    </row>
    <row r="2052" spans="3:7">
      <c r="C2052" s="313"/>
      <c r="D2052" s="318"/>
      <c r="E2052" s="739"/>
      <c r="F2052" s="740"/>
      <c r="G2052" s="740"/>
    </row>
    <row r="2053" spans="3:7">
      <c r="C2053" s="313"/>
      <c r="D2053" s="318"/>
      <c r="E2053" s="739"/>
      <c r="F2053" s="740"/>
      <c r="G2053" s="740"/>
    </row>
    <row r="2054" spans="3:7">
      <c r="C2054" s="313"/>
      <c r="D2054" s="318"/>
      <c r="E2054" s="739"/>
      <c r="F2054" s="740"/>
      <c r="G2054" s="740"/>
    </row>
    <row r="2055" spans="3:7">
      <c r="C2055" s="313"/>
      <c r="D2055" s="318"/>
      <c r="E2055" s="739"/>
      <c r="F2055" s="740"/>
      <c r="G2055" s="740"/>
    </row>
    <row r="2056" spans="3:7">
      <c r="C2056" s="313"/>
      <c r="D2056" s="318"/>
      <c r="E2056" s="739"/>
      <c r="F2056" s="740"/>
      <c r="G2056" s="740"/>
    </row>
    <row r="2057" spans="3:7">
      <c r="C2057" s="313"/>
      <c r="D2057" s="318"/>
      <c r="E2057" s="739"/>
      <c r="F2057" s="740"/>
      <c r="G2057" s="740"/>
    </row>
    <row r="2058" spans="3:7">
      <c r="C2058" s="313"/>
      <c r="D2058" s="318"/>
      <c r="E2058" s="739"/>
      <c r="F2058" s="740"/>
      <c r="G2058" s="740"/>
    </row>
    <row r="2059" spans="3:7">
      <c r="C2059" s="313"/>
      <c r="D2059" s="318"/>
      <c r="E2059" s="739"/>
      <c r="F2059" s="740"/>
      <c r="G2059" s="740"/>
    </row>
    <row r="2060" spans="3:7">
      <c r="C2060" s="313"/>
      <c r="D2060" s="318"/>
      <c r="E2060" s="739"/>
      <c r="F2060" s="740"/>
      <c r="G2060" s="740"/>
    </row>
    <row r="2061" spans="3:7">
      <c r="C2061" s="313"/>
      <c r="D2061" s="318"/>
      <c r="E2061" s="739"/>
      <c r="F2061" s="740"/>
      <c r="G2061" s="740"/>
    </row>
    <row r="2062" spans="3:7">
      <c r="C2062" s="313"/>
      <c r="D2062" s="318"/>
      <c r="E2062" s="739"/>
      <c r="F2062" s="740"/>
      <c r="G2062" s="740"/>
    </row>
    <row r="2063" spans="3:7">
      <c r="C2063" s="313"/>
      <c r="D2063" s="318"/>
      <c r="E2063" s="739"/>
      <c r="F2063" s="740"/>
      <c r="G2063" s="740"/>
    </row>
    <row r="2064" spans="3:7">
      <c r="C2064" s="313"/>
      <c r="D2064" s="318"/>
      <c r="E2064" s="739"/>
      <c r="F2064" s="740"/>
      <c r="G2064" s="740"/>
    </row>
    <row r="2065" spans="3:7">
      <c r="C2065" s="313"/>
      <c r="D2065" s="318"/>
      <c r="E2065" s="739"/>
      <c r="F2065" s="740"/>
      <c r="G2065" s="740"/>
    </row>
    <row r="2066" spans="3:7">
      <c r="C2066" s="313"/>
      <c r="D2066" s="318"/>
      <c r="E2066" s="739"/>
      <c r="F2066" s="740"/>
      <c r="G2066" s="740"/>
    </row>
    <row r="2067" spans="3:7">
      <c r="C2067" s="313"/>
      <c r="D2067" s="318"/>
      <c r="E2067" s="739"/>
      <c r="F2067" s="740"/>
      <c r="G2067" s="740"/>
    </row>
    <row r="2068" spans="3:7">
      <c r="C2068" s="313"/>
      <c r="D2068" s="318"/>
      <c r="E2068" s="739"/>
      <c r="F2068" s="740"/>
      <c r="G2068" s="740"/>
    </row>
    <row r="2069" spans="3:7">
      <c r="C2069" s="313"/>
      <c r="D2069" s="318"/>
      <c r="E2069" s="739"/>
      <c r="F2069" s="740"/>
      <c r="G2069" s="740"/>
    </row>
    <row r="2070" spans="3:7">
      <c r="C2070" s="313"/>
      <c r="D2070" s="318"/>
      <c r="E2070" s="739"/>
      <c r="F2070" s="740"/>
      <c r="G2070" s="740"/>
    </row>
    <row r="2071" spans="3:7">
      <c r="C2071" s="313"/>
      <c r="D2071" s="318"/>
      <c r="E2071" s="739"/>
      <c r="F2071" s="740"/>
      <c r="G2071" s="740"/>
    </row>
    <row r="2072" spans="3:7">
      <c r="C2072" s="313"/>
      <c r="D2072" s="318"/>
      <c r="E2072" s="739"/>
      <c r="F2072" s="740"/>
      <c r="G2072" s="740"/>
    </row>
    <row r="2073" spans="3:7">
      <c r="C2073" s="313"/>
      <c r="D2073" s="318"/>
      <c r="E2073" s="739"/>
      <c r="F2073" s="740"/>
      <c r="G2073" s="740"/>
    </row>
    <row r="2074" spans="3:7">
      <c r="C2074" s="313"/>
      <c r="D2074" s="318"/>
      <c r="E2074" s="739"/>
      <c r="F2074" s="740"/>
      <c r="G2074" s="740"/>
    </row>
    <row r="2075" spans="3:7">
      <c r="C2075" s="313"/>
      <c r="D2075" s="318"/>
      <c r="E2075" s="739"/>
      <c r="F2075" s="740"/>
      <c r="G2075" s="740"/>
    </row>
    <row r="2076" spans="3:7">
      <c r="C2076" s="313"/>
      <c r="D2076" s="318"/>
      <c r="E2076" s="739"/>
      <c r="F2076" s="740"/>
      <c r="G2076" s="740"/>
    </row>
    <row r="2077" spans="3:7">
      <c r="C2077" s="313"/>
      <c r="D2077" s="318"/>
      <c r="E2077" s="739"/>
      <c r="F2077" s="740"/>
      <c r="G2077" s="740"/>
    </row>
    <row r="2078" spans="3:7">
      <c r="C2078" s="313"/>
      <c r="D2078" s="318"/>
      <c r="E2078" s="739"/>
      <c r="F2078" s="740"/>
      <c r="G2078" s="740"/>
    </row>
    <row r="2079" spans="3:7">
      <c r="C2079" s="313"/>
      <c r="D2079" s="318"/>
      <c r="E2079" s="739"/>
      <c r="F2079" s="740"/>
      <c r="G2079" s="740"/>
    </row>
    <row r="2080" spans="3:7">
      <c r="C2080" s="313"/>
      <c r="D2080" s="318"/>
      <c r="E2080" s="739"/>
      <c r="F2080" s="740"/>
      <c r="G2080" s="740"/>
    </row>
    <row r="2081" spans="3:7">
      <c r="C2081" s="313"/>
      <c r="D2081" s="318"/>
      <c r="E2081" s="739"/>
      <c r="F2081" s="740"/>
      <c r="G2081" s="740"/>
    </row>
    <row r="2082" spans="3:7">
      <c r="C2082" s="313"/>
      <c r="D2082" s="318"/>
      <c r="E2082" s="739"/>
      <c r="F2082" s="740"/>
      <c r="G2082" s="740"/>
    </row>
    <row r="2083" spans="3:7">
      <c r="C2083" s="313"/>
      <c r="D2083" s="318"/>
      <c r="E2083" s="739"/>
      <c r="F2083" s="740"/>
      <c r="G2083" s="740"/>
    </row>
    <row r="2084" spans="3:7">
      <c r="C2084" s="313"/>
      <c r="D2084" s="318"/>
      <c r="E2084" s="739"/>
      <c r="F2084" s="740"/>
      <c r="G2084" s="740"/>
    </row>
    <row r="2085" spans="3:7">
      <c r="C2085" s="313"/>
      <c r="D2085" s="318"/>
      <c r="E2085" s="739"/>
      <c r="F2085" s="740"/>
      <c r="G2085" s="740"/>
    </row>
    <row r="2086" spans="3:7">
      <c r="C2086" s="313"/>
      <c r="D2086" s="318"/>
      <c r="E2086" s="739"/>
      <c r="F2086" s="740"/>
      <c r="G2086" s="740"/>
    </row>
    <row r="2087" spans="3:7">
      <c r="C2087" s="313"/>
      <c r="D2087" s="318"/>
      <c r="E2087" s="739"/>
      <c r="F2087" s="740"/>
      <c r="G2087" s="740"/>
    </row>
    <row r="2088" spans="3:7">
      <c r="C2088" s="313"/>
      <c r="D2088" s="318"/>
      <c r="E2088" s="739"/>
      <c r="F2088" s="740"/>
      <c r="G2088" s="740"/>
    </row>
    <row r="2089" spans="3:7">
      <c r="C2089" s="313"/>
      <c r="D2089" s="318"/>
      <c r="E2089" s="739"/>
      <c r="F2089" s="740"/>
      <c r="G2089" s="740"/>
    </row>
    <row r="2090" spans="3:7">
      <c r="C2090" s="313"/>
      <c r="D2090" s="318"/>
      <c r="E2090" s="739"/>
      <c r="F2090" s="740"/>
      <c r="G2090" s="740"/>
    </row>
    <row r="2091" spans="3:7">
      <c r="C2091" s="313"/>
      <c r="D2091" s="318"/>
      <c r="E2091" s="739"/>
      <c r="F2091" s="740"/>
      <c r="G2091" s="740"/>
    </row>
    <row r="2092" spans="3:7">
      <c r="C2092" s="313"/>
      <c r="D2092" s="318"/>
      <c r="E2092" s="739"/>
      <c r="F2092" s="740"/>
      <c r="G2092" s="740"/>
    </row>
    <row r="2093" spans="3:7">
      <c r="C2093" s="313"/>
      <c r="D2093" s="318"/>
      <c r="E2093" s="739"/>
      <c r="F2093" s="740"/>
      <c r="G2093" s="740"/>
    </row>
    <row r="2094" spans="3:7">
      <c r="C2094" s="313"/>
      <c r="D2094" s="318"/>
      <c r="E2094" s="739"/>
      <c r="F2094" s="740"/>
      <c r="G2094" s="740"/>
    </row>
    <row r="2095" spans="3:7">
      <c r="C2095" s="313"/>
      <c r="D2095" s="318"/>
      <c r="E2095" s="739"/>
      <c r="F2095" s="740"/>
      <c r="G2095" s="740"/>
    </row>
    <row r="2096" spans="3:7">
      <c r="C2096" s="313"/>
      <c r="D2096" s="318"/>
      <c r="E2096" s="739"/>
      <c r="F2096" s="740"/>
      <c r="G2096" s="740"/>
    </row>
    <row r="2097" spans="3:7">
      <c r="C2097" s="313"/>
      <c r="D2097" s="318"/>
      <c r="E2097" s="739"/>
      <c r="F2097" s="740"/>
      <c r="G2097" s="740"/>
    </row>
    <row r="2098" spans="3:7">
      <c r="C2098" s="313"/>
      <c r="D2098" s="318"/>
      <c r="E2098" s="739"/>
      <c r="F2098" s="740"/>
      <c r="G2098" s="740"/>
    </row>
    <row r="2099" spans="3:7">
      <c r="C2099" s="313"/>
      <c r="D2099" s="318"/>
      <c r="E2099" s="739"/>
      <c r="F2099" s="740"/>
      <c r="G2099" s="740"/>
    </row>
    <row r="2100" spans="3:7">
      <c r="C2100" s="313"/>
      <c r="D2100" s="318"/>
      <c r="E2100" s="739"/>
      <c r="F2100" s="740"/>
      <c r="G2100" s="740"/>
    </row>
    <row r="2101" spans="3:7">
      <c r="C2101" s="313"/>
      <c r="D2101" s="318"/>
      <c r="E2101" s="739"/>
      <c r="F2101" s="740"/>
      <c r="G2101" s="740"/>
    </row>
    <row r="2102" spans="3:7">
      <c r="C2102" s="313"/>
      <c r="D2102" s="318"/>
      <c r="E2102" s="739"/>
      <c r="F2102" s="740"/>
      <c r="G2102" s="740"/>
    </row>
    <row r="2103" spans="3:7">
      <c r="C2103" s="313"/>
      <c r="D2103" s="318"/>
      <c r="E2103" s="739"/>
      <c r="F2103" s="740"/>
      <c r="G2103" s="740"/>
    </row>
    <row r="2104" spans="3:7">
      <c r="C2104" s="313"/>
      <c r="D2104" s="318"/>
      <c r="E2104" s="739"/>
      <c r="F2104" s="740"/>
      <c r="G2104" s="740"/>
    </row>
    <row r="2105" spans="3:7">
      <c r="C2105" s="313"/>
      <c r="D2105" s="318"/>
      <c r="E2105" s="739"/>
      <c r="F2105" s="740"/>
      <c r="G2105" s="740"/>
    </row>
    <row r="2106" spans="3:7">
      <c r="C2106" s="313"/>
      <c r="D2106" s="318"/>
      <c r="E2106" s="739"/>
      <c r="F2106" s="740"/>
      <c r="G2106" s="740"/>
    </row>
    <row r="2107" spans="3:7">
      <c r="C2107" s="313"/>
      <c r="D2107" s="318"/>
      <c r="E2107" s="739"/>
      <c r="F2107" s="740"/>
      <c r="G2107" s="740"/>
    </row>
    <row r="2108" spans="3:7">
      <c r="C2108" s="313"/>
      <c r="D2108" s="318"/>
      <c r="E2108" s="739"/>
      <c r="F2108" s="740"/>
      <c r="G2108" s="740"/>
    </row>
    <row r="2109" spans="3:7">
      <c r="C2109" s="313"/>
      <c r="D2109" s="318"/>
      <c r="E2109" s="739"/>
      <c r="F2109" s="740"/>
      <c r="G2109" s="740"/>
    </row>
    <row r="2110" spans="3:7">
      <c r="C2110" s="313"/>
      <c r="D2110" s="318"/>
      <c r="E2110" s="739"/>
      <c r="F2110" s="740"/>
      <c r="G2110" s="740"/>
    </row>
    <row r="2111" spans="3:7">
      <c r="C2111" s="313"/>
      <c r="D2111" s="318"/>
      <c r="E2111" s="739"/>
      <c r="F2111" s="740"/>
      <c r="G2111" s="740"/>
    </row>
    <row r="2112" spans="3:7">
      <c r="C2112" s="313"/>
      <c r="D2112" s="318"/>
      <c r="E2112" s="739"/>
      <c r="F2112" s="740"/>
      <c r="G2112" s="740"/>
    </row>
    <row r="2113" spans="3:7">
      <c r="C2113" s="313"/>
      <c r="D2113" s="318"/>
      <c r="E2113" s="739"/>
      <c r="F2113" s="740"/>
      <c r="G2113" s="740"/>
    </row>
    <row r="2114" spans="3:7">
      <c r="C2114" s="313"/>
      <c r="D2114" s="318"/>
      <c r="E2114" s="739"/>
      <c r="F2114" s="740"/>
      <c r="G2114" s="740"/>
    </row>
    <row r="2115" spans="3:7">
      <c r="C2115" s="313"/>
      <c r="D2115" s="318"/>
      <c r="E2115" s="739"/>
      <c r="F2115" s="740"/>
      <c r="G2115" s="740"/>
    </row>
    <row r="2116" spans="3:7">
      <c r="C2116" s="313"/>
      <c r="D2116" s="318"/>
      <c r="E2116" s="739"/>
      <c r="F2116" s="740"/>
      <c r="G2116" s="740"/>
    </row>
    <row r="2117" spans="3:7">
      <c r="C2117" s="313"/>
      <c r="D2117" s="318"/>
      <c r="E2117" s="739"/>
      <c r="F2117" s="740"/>
      <c r="G2117" s="740"/>
    </row>
    <row r="2118" spans="3:7">
      <c r="C2118" s="313"/>
      <c r="D2118" s="318"/>
      <c r="E2118" s="739"/>
      <c r="F2118" s="740"/>
      <c r="G2118" s="740"/>
    </row>
    <row r="2119" spans="3:7">
      <c r="C2119" s="313"/>
      <c r="D2119" s="318"/>
      <c r="E2119" s="739"/>
      <c r="F2119" s="740"/>
      <c r="G2119" s="740"/>
    </row>
    <row r="2120" spans="3:7">
      <c r="C2120" s="313"/>
      <c r="D2120" s="318"/>
      <c r="E2120" s="739"/>
      <c r="F2120" s="740"/>
      <c r="G2120" s="740"/>
    </row>
    <row r="2121" spans="3:7">
      <c r="C2121" s="313"/>
      <c r="D2121" s="318"/>
      <c r="E2121" s="739"/>
      <c r="F2121" s="740"/>
      <c r="G2121" s="740"/>
    </row>
    <row r="2122" spans="3:7">
      <c r="C2122" s="313"/>
      <c r="D2122" s="318"/>
      <c r="E2122" s="739"/>
      <c r="F2122" s="740"/>
      <c r="G2122" s="740"/>
    </row>
    <row r="2123" spans="3:7">
      <c r="C2123" s="313"/>
      <c r="D2123" s="318"/>
      <c r="E2123" s="739"/>
      <c r="F2123" s="740"/>
      <c r="G2123" s="740"/>
    </row>
    <row r="2124" spans="3:7">
      <c r="C2124" s="313"/>
      <c r="D2124" s="318"/>
      <c r="E2124" s="739"/>
      <c r="F2124" s="740"/>
      <c r="G2124" s="740"/>
    </row>
    <row r="2125" spans="3:7">
      <c r="C2125" s="313"/>
      <c r="D2125" s="318"/>
      <c r="E2125" s="739"/>
      <c r="F2125" s="740"/>
      <c r="G2125" s="740"/>
    </row>
    <row r="2126" spans="3:7">
      <c r="C2126" s="313"/>
      <c r="D2126" s="318"/>
      <c r="E2126" s="739"/>
      <c r="F2126" s="740"/>
      <c r="G2126" s="740"/>
    </row>
    <row r="2127" spans="3:7">
      <c r="C2127" s="313"/>
      <c r="D2127" s="318"/>
      <c r="E2127" s="739"/>
      <c r="F2127" s="740"/>
      <c r="G2127" s="740"/>
    </row>
    <row r="2128" spans="3:7">
      <c r="C2128" s="313"/>
      <c r="D2128" s="318"/>
      <c r="E2128" s="739"/>
      <c r="F2128" s="740"/>
      <c r="G2128" s="740"/>
    </row>
    <row r="2129" spans="3:7">
      <c r="C2129" s="313"/>
      <c r="D2129" s="318"/>
      <c r="E2129" s="739"/>
      <c r="F2129" s="740"/>
      <c r="G2129" s="740"/>
    </row>
    <row r="2130" spans="3:7">
      <c r="C2130" s="313"/>
      <c r="D2130" s="318"/>
      <c r="E2130" s="739"/>
      <c r="F2130" s="740"/>
      <c r="G2130" s="740"/>
    </row>
    <row r="2131" spans="3:7">
      <c r="C2131" s="313"/>
      <c r="D2131" s="318"/>
      <c r="E2131" s="739"/>
      <c r="F2131" s="740"/>
      <c r="G2131" s="740"/>
    </row>
    <row r="2132" spans="3:7">
      <c r="C2132" s="313"/>
      <c r="D2132" s="318"/>
      <c r="E2132" s="739"/>
      <c r="F2132" s="740"/>
      <c r="G2132" s="740"/>
    </row>
    <row r="2133" spans="3:7">
      <c r="C2133" s="313"/>
      <c r="D2133" s="318"/>
      <c r="E2133" s="739"/>
      <c r="F2133" s="740"/>
      <c r="G2133" s="740"/>
    </row>
    <row r="2134" spans="3:7">
      <c r="C2134" s="313"/>
      <c r="D2134" s="318"/>
      <c r="E2134" s="739"/>
      <c r="F2134" s="740"/>
      <c r="G2134" s="740"/>
    </row>
    <row r="2135" spans="3:7">
      <c r="C2135" s="313"/>
      <c r="D2135" s="318"/>
      <c r="E2135" s="739"/>
      <c r="F2135" s="740"/>
      <c r="G2135" s="740"/>
    </row>
    <row r="2136" spans="3:7">
      <c r="C2136" s="313"/>
      <c r="D2136" s="318"/>
      <c r="E2136" s="739"/>
      <c r="F2136" s="740"/>
      <c r="G2136" s="740"/>
    </row>
    <row r="2137" spans="3:7">
      <c r="C2137" s="313"/>
      <c r="D2137" s="318"/>
      <c r="E2137" s="739"/>
      <c r="F2137" s="740"/>
      <c r="G2137" s="740"/>
    </row>
    <row r="2138" spans="3:7">
      <c r="C2138" s="313"/>
      <c r="D2138" s="318"/>
      <c r="E2138" s="739"/>
      <c r="F2138" s="740"/>
      <c r="G2138" s="740"/>
    </row>
    <row r="2139" spans="3:7">
      <c r="C2139" s="313"/>
      <c r="D2139" s="318"/>
      <c r="E2139" s="739"/>
      <c r="F2139" s="740"/>
      <c r="G2139" s="740"/>
    </row>
    <row r="2140" spans="3:7">
      <c r="C2140" s="313"/>
      <c r="D2140" s="318"/>
      <c r="E2140" s="739"/>
      <c r="F2140" s="740"/>
      <c r="G2140" s="740"/>
    </row>
    <row r="2141" spans="3:7">
      <c r="C2141" s="313"/>
      <c r="D2141" s="318"/>
      <c r="E2141" s="739"/>
      <c r="F2141" s="740"/>
      <c r="G2141" s="740"/>
    </row>
    <row r="2142" spans="3:7">
      <c r="C2142" s="313"/>
      <c r="D2142" s="318"/>
      <c r="E2142" s="739"/>
      <c r="F2142" s="740"/>
      <c r="G2142" s="740"/>
    </row>
    <row r="2143" spans="3:7">
      <c r="C2143" s="313"/>
      <c r="D2143" s="318"/>
      <c r="E2143" s="739"/>
      <c r="F2143" s="740"/>
      <c r="G2143" s="740"/>
    </row>
    <row r="2144" spans="3:7">
      <c r="C2144" s="313"/>
      <c r="D2144" s="318"/>
      <c r="E2144" s="739"/>
      <c r="F2144" s="740"/>
      <c r="G2144" s="740"/>
    </row>
    <row r="2145" spans="3:7">
      <c r="C2145" s="313"/>
      <c r="D2145" s="318"/>
      <c r="E2145" s="739"/>
      <c r="F2145" s="740"/>
      <c r="G2145" s="740"/>
    </row>
    <row r="2146" spans="3:7">
      <c r="C2146" s="313"/>
      <c r="D2146" s="318"/>
      <c r="E2146" s="739"/>
      <c r="F2146" s="740"/>
      <c r="G2146" s="740"/>
    </row>
    <row r="2147" spans="3:7">
      <c r="C2147" s="313"/>
      <c r="D2147" s="318"/>
      <c r="E2147" s="739"/>
      <c r="F2147" s="740"/>
      <c r="G2147" s="740"/>
    </row>
    <row r="2148" spans="3:7">
      <c r="C2148" s="313"/>
      <c r="D2148" s="318"/>
      <c r="E2148" s="739"/>
      <c r="F2148" s="740"/>
      <c r="G2148" s="740"/>
    </row>
    <row r="2149" spans="3:7">
      <c r="C2149" s="313"/>
      <c r="D2149" s="318"/>
      <c r="E2149" s="739"/>
      <c r="F2149" s="740"/>
      <c r="G2149" s="740"/>
    </row>
    <row r="2150" spans="3:7">
      <c r="C2150" s="313"/>
      <c r="D2150" s="318"/>
      <c r="E2150" s="739"/>
      <c r="F2150" s="740"/>
      <c r="G2150" s="740"/>
    </row>
    <row r="2151" spans="3:7">
      <c r="C2151" s="313"/>
      <c r="D2151" s="318"/>
      <c r="E2151" s="739"/>
      <c r="F2151" s="740"/>
      <c r="G2151" s="740"/>
    </row>
    <row r="2152" spans="3:7">
      <c r="C2152" s="313"/>
      <c r="D2152" s="318"/>
      <c r="E2152" s="739"/>
      <c r="F2152" s="740"/>
      <c r="G2152" s="740"/>
    </row>
    <row r="2153" spans="3:7">
      <c r="C2153" s="313"/>
      <c r="D2153" s="318"/>
      <c r="E2153" s="739"/>
      <c r="F2153" s="740"/>
      <c r="G2153" s="740"/>
    </row>
    <row r="2154" spans="3:7">
      <c r="C2154" s="313"/>
      <c r="D2154" s="318"/>
      <c r="E2154" s="739"/>
      <c r="F2154" s="740"/>
      <c r="G2154" s="740"/>
    </row>
    <row r="2155" spans="3:7">
      <c r="C2155" s="313"/>
      <c r="D2155" s="318"/>
      <c r="E2155" s="739"/>
      <c r="F2155" s="740"/>
      <c r="G2155" s="740"/>
    </row>
    <row r="2156" spans="3:7">
      <c r="C2156" s="313"/>
      <c r="D2156" s="318"/>
      <c r="E2156" s="739"/>
      <c r="F2156" s="740"/>
      <c r="G2156" s="740"/>
    </row>
    <row r="2157" spans="3:7">
      <c r="C2157" s="313"/>
      <c r="D2157" s="318"/>
      <c r="E2157" s="739"/>
      <c r="F2157" s="740"/>
      <c r="G2157" s="740"/>
    </row>
    <row r="2158" spans="3:7">
      <c r="C2158" s="313"/>
      <c r="D2158" s="318"/>
      <c r="E2158" s="739"/>
      <c r="F2158" s="740"/>
      <c r="G2158" s="740"/>
    </row>
    <row r="2159" spans="3:7">
      <c r="C2159" s="313"/>
      <c r="D2159" s="318"/>
      <c r="E2159" s="739"/>
      <c r="F2159" s="740"/>
      <c r="G2159" s="740"/>
    </row>
    <row r="2160" spans="3:7">
      <c r="C2160" s="313"/>
      <c r="D2160" s="318"/>
      <c r="E2160" s="739"/>
      <c r="F2160" s="740"/>
      <c r="G2160" s="740"/>
    </row>
    <row r="2161" spans="3:7">
      <c r="C2161" s="313"/>
      <c r="D2161" s="318"/>
      <c r="E2161" s="739"/>
      <c r="F2161" s="740"/>
      <c r="G2161" s="740"/>
    </row>
    <row r="2162" spans="3:7">
      <c r="C2162" s="313"/>
      <c r="D2162" s="318"/>
      <c r="E2162" s="739"/>
      <c r="F2162" s="740"/>
      <c r="G2162" s="740"/>
    </row>
    <row r="2163" spans="3:7">
      <c r="C2163" s="313"/>
      <c r="D2163" s="318"/>
      <c r="E2163" s="739"/>
      <c r="F2163" s="740"/>
      <c r="G2163" s="740"/>
    </row>
    <row r="2164" spans="3:7">
      <c r="C2164" s="313"/>
      <c r="D2164" s="318"/>
      <c r="E2164" s="739"/>
      <c r="F2164" s="740"/>
      <c r="G2164" s="740"/>
    </row>
    <row r="2165" spans="3:7">
      <c r="C2165" s="313"/>
      <c r="D2165" s="318"/>
      <c r="E2165" s="739"/>
      <c r="F2165" s="740"/>
      <c r="G2165" s="740"/>
    </row>
    <row r="2166" spans="3:7">
      <c r="C2166" s="313"/>
      <c r="D2166" s="318"/>
      <c r="E2166" s="739"/>
      <c r="F2166" s="740"/>
      <c r="G2166" s="740"/>
    </row>
    <row r="2167" spans="3:7">
      <c r="C2167" s="313"/>
      <c r="D2167" s="318"/>
      <c r="E2167" s="739"/>
      <c r="F2167" s="740"/>
      <c r="G2167" s="740"/>
    </row>
    <row r="2168" spans="3:7">
      <c r="C2168" s="313"/>
      <c r="D2168" s="318"/>
      <c r="E2168" s="739"/>
      <c r="F2168" s="740"/>
      <c r="G2168" s="740"/>
    </row>
    <row r="2169" spans="3:7">
      <c r="C2169" s="313"/>
      <c r="D2169" s="318"/>
      <c r="E2169" s="739"/>
      <c r="F2169" s="740"/>
      <c r="G2169" s="740"/>
    </row>
    <row r="2170" spans="3:7">
      <c r="C2170" s="313"/>
      <c r="D2170" s="318"/>
      <c r="E2170" s="739"/>
      <c r="F2170" s="740"/>
      <c r="G2170" s="740"/>
    </row>
    <row r="2171" spans="3:7">
      <c r="C2171" s="313"/>
      <c r="D2171" s="318"/>
      <c r="E2171" s="739"/>
      <c r="F2171" s="740"/>
      <c r="G2171" s="740"/>
    </row>
    <row r="2172" spans="3:7">
      <c r="C2172" s="313"/>
      <c r="D2172" s="318"/>
      <c r="E2172" s="739"/>
      <c r="F2172" s="740"/>
      <c r="G2172" s="740"/>
    </row>
    <row r="2173" spans="3:7">
      <c r="C2173" s="313"/>
      <c r="D2173" s="318"/>
      <c r="E2173" s="739"/>
      <c r="F2173" s="740"/>
      <c r="G2173" s="740"/>
    </row>
    <row r="2174" spans="3:7">
      <c r="C2174" s="313"/>
      <c r="D2174" s="318"/>
      <c r="E2174" s="739"/>
      <c r="F2174" s="740"/>
      <c r="G2174" s="740"/>
    </row>
    <row r="2175" spans="3:7">
      <c r="C2175" s="313"/>
      <c r="D2175" s="318"/>
      <c r="E2175" s="739"/>
      <c r="F2175" s="740"/>
      <c r="G2175" s="740"/>
    </row>
    <row r="2176" spans="3:7">
      <c r="C2176" s="313"/>
      <c r="D2176" s="318"/>
      <c r="E2176" s="739"/>
      <c r="F2176" s="740"/>
      <c r="G2176" s="740"/>
    </row>
    <row r="2177" spans="3:7">
      <c r="C2177" s="313"/>
      <c r="D2177" s="318"/>
      <c r="E2177" s="739"/>
      <c r="F2177" s="740"/>
      <c r="G2177" s="740"/>
    </row>
    <row r="2178" spans="3:7">
      <c r="C2178" s="313"/>
      <c r="D2178" s="318"/>
      <c r="E2178" s="739"/>
      <c r="F2178" s="740"/>
      <c r="G2178" s="740"/>
    </row>
    <row r="2179" spans="3:7">
      <c r="C2179" s="313"/>
      <c r="D2179" s="318"/>
      <c r="E2179" s="739"/>
      <c r="F2179" s="740"/>
      <c r="G2179" s="740"/>
    </row>
    <row r="2180" spans="3:7">
      <c r="C2180" s="313"/>
      <c r="D2180" s="318"/>
      <c r="E2180" s="739"/>
      <c r="F2180" s="740"/>
      <c r="G2180" s="740"/>
    </row>
    <row r="2181" spans="3:7">
      <c r="C2181" s="313"/>
      <c r="D2181" s="318"/>
      <c r="E2181" s="739"/>
      <c r="F2181" s="740"/>
      <c r="G2181" s="740"/>
    </row>
    <row r="2182" spans="3:7">
      <c r="C2182" s="313"/>
      <c r="D2182" s="318"/>
      <c r="E2182" s="739"/>
      <c r="F2182" s="740"/>
      <c r="G2182" s="740"/>
    </row>
    <row r="2183" spans="3:7">
      <c r="C2183" s="313"/>
      <c r="D2183" s="318"/>
      <c r="E2183" s="739"/>
      <c r="F2183" s="740"/>
      <c r="G2183" s="740"/>
    </row>
    <row r="2184" spans="3:7">
      <c r="C2184" s="313"/>
      <c r="D2184" s="318"/>
      <c r="E2184" s="739"/>
      <c r="F2184" s="740"/>
      <c r="G2184" s="740"/>
    </row>
    <row r="2185" spans="3:7">
      <c r="C2185" s="313"/>
      <c r="D2185" s="318"/>
      <c r="E2185" s="739"/>
      <c r="F2185" s="740"/>
      <c r="G2185" s="740"/>
    </row>
    <row r="2186" spans="3:7">
      <c r="C2186" s="313"/>
      <c r="D2186" s="318"/>
      <c r="E2186" s="739"/>
      <c r="F2186" s="740"/>
      <c r="G2186" s="740"/>
    </row>
    <row r="2187" spans="3:7">
      <c r="C2187" s="313"/>
      <c r="D2187" s="318"/>
      <c r="E2187" s="739"/>
      <c r="F2187" s="740"/>
      <c r="G2187" s="740"/>
    </row>
    <row r="2188" spans="3:7">
      <c r="C2188" s="313"/>
      <c r="D2188" s="318"/>
      <c r="E2188" s="739"/>
      <c r="F2188" s="740"/>
      <c r="G2188" s="740"/>
    </row>
    <row r="2189" spans="3:7">
      <c r="C2189" s="313"/>
      <c r="D2189" s="318"/>
      <c r="E2189" s="739"/>
      <c r="F2189" s="740"/>
      <c r="G2189" s="740"/>
    </row>
    <row r="2190" spans="3:7">
      <c r="C2190" s="313"/>
      <c r="D2190" s="318"/>
      <c r="E2190" s="739"/>
      <c r="F2190" s="740"/>
      <c r="G2190" s="740"/>
    </row>
    <row r="2191" spans="3:7">
      <c r="C2191" s="313"/>
      <c r="D2191" s="318"/>
      <c r="E2191" s="739"/>
      <c r="F2191" s="740"/>
      <c r="G2191" s="740"/>
    </row>
    <row r="2192" spans="3:7">
      <c r="C2192" s="313"/>
      <c r="D2192" s="318"/>
      <c r="E2192" s="739"/>
      <c r="F2192" s="740"/>
      <c r="G2192" s="740"/>
    </row>
    <row r="2193" spans="3:7">
      <c r="C2193" s="313"/>
      <c r="D2193" s="318"/>
      <c r="E2193" s="739"/>
      <c r="F2193" s="740"/>
      <c r="G2193" s="740"/>
    </row>
    <row r="2194" spans="3:7">
      <c r="C2194" s="313"/>
      <c r="D2194" s="318"/>
      <c r="E2194" s="739"/>
      <c r="F2194" s="740"/>
      <c r="G2194" s="740"/>
    </row>
    <row r="2195" spans="3:7">
      <c r="C2195" s="313"/>
      <c r="D2195" s="318"/>
      <c r="E2195" s="739"/>
      <c r="F2195" s="740"/>
      <c r="G2195" s="740"/>
    </row>
    <row r="2196" spans="3:7">
      <c r="C2196" s="313"/>
      <c r="D2196" s="318"/>
      <c r="E2196" s="739"/>
      <c r="F2196" s="740"/>
      <c r="G2196" s="740"/>
    </row>
    <row r="2197" spans="3:7">
      <c r="C2197" s="313"/>
      <c r="D2197" s="318"/>
      <c r="E2197" s="739"/>
      <c r="F2197" s="740"/>
      <c r="G2197" s="740"/>
    </row>
    <row r="2198" spans="3:7">
      <c r="C2198" s="313"/>
      <c r="D2198" s="318"/>
      <c r="E2198" s="739"/>
      <c r="F2198" s="740"/>
      <c r="G2198" s="740"/>
    </row>
    <row r="2199" spans="3:7">
      <c r="C2199" s="313"/>
      <c r="D2199" s="318"/>
      <c r="E2199" s="739"/>
      <c r="F2199" s="740"/>
      <c r="G2199" s="740"/>
    </row>
    <row r="2200" spans="3:7">
      <c r="C2200" s="313"/>
      <c r="D2200" s="318"/>
      <c r="E2200" s="739"/>
      <c r="F2200" s="740"/>
      <c r="G2200" s="740"/>
    </row>
    <row r="2201" spans="3:7">
      <c r="C2201" s="313"/>
      <c r="D2201" s="318"/>
      <c r="E2201" s="739"/>
      <c r="F2201" s="740"/>
      <c r="G2201" s="740"/>
    </row>
    <row r="2202" spans="3:7">
      <c r="C2202" s="313"/>
      <c r="D2202" s="318"/>
      <c r="E2202" s="739"/>
      <c r="F2202" s="740"/>
      <c r="G2202" s="740"/>
    </row>
    <row r="2203" spans="3:7">
      <c r="C2203" s="313"/>
      <c r="D2203" s="318"/>
      <c r="E2203" s="739"/>
      <c r="F2203" s="740"/>
      <c r="G2203" s="740"/>
    </row>
    <row r="2204" spans="3:7">
      <c r="C2204" s="313"/>
      <c r="D2204" s="318"/>
      <c r="E2204" s="739"/>
      <c r="F2204" s="740"/>
      <c r="G2204" s="740"/>
    </row>
    <row r="2205" spans="3:7">
      <c r="C2205" s="313"/>
      <c r="D2205" s="318"/>
      <c r="E2205" s="739"/>
      <c r="F2205" s="740"/>
      <c r="G2205" s="740"/>
    </row>
    <row r="2206" spans="3:7">
      <c r="C2206" s="313"/>
      <c r="D2206" s="318"/>
      <c r="E2206" s="739"/>
      <c r="F2206" s="740"/>
      <c r="G2206" s="740"/>
    </row>
    <row r="2207" spans="3:7">
      <c r="C2207" s="313"/>
      <c r="D2207" s="318"/>
      <c r="E2207" s="739"/>
      <c r="F2207" s="740"/>
      <c r="G2207" s="740"/>
    </row>
    <row r="2208" spans="3:7">
      <c r="C2208" s="313"/>
      <c r="D2208" s="318"/>
      <c r="E2208" s="739"/>
      <c r="F2208" s="740"/>
      <c r="G2208" s="740"/>
    </row>
    <row r="2209" spans="3:7">
      <c r="C2209" s="313"/>
      <c r="D2209" s="318"/>
      <c r="E2209" s="739"/>
      <c r="F2209" s="740"/>
      <c r="G2209" s="740"/>
    </row>
    <row r="2210" spans="3:7">
      <c r="C2210" s="313"/>
      <c r="D2210" s="318"/>
      <c r="E2210" s="739"/>
      <c r="F2210" s="740"/>
      <c r="G2210" s="740"/>
    </row>
    <row r="2211" spans="3:7">
      <c r="C2211" s="313"/>
      <c r="D2211" s="318"/>
      <c r="E2211" s="739"/>
      <c r="F2211" s="740"/>
      <c r="G2211" s="740"/>
    </row>
    <row r="2212" spans="3:7">
      <c r="C2212" s="313"/>
      <c r="D2212" s="318"/>
      <c r="E2212" s="739"/>
      <c r="F2212" s="740"/>
      <c r="G2212" s="740"/>
    </row>
    <row r="2213" spans="3:7">
      <c r="C2213" s="313"/>
      <c r="D2213" s="318"/>
      <c r="E2213" s="739"/>
      <c r="F2213" s="740"/>
      <c r="G2213" s="740"/>
    </row>
    <row r="2214" spans="3:7">
      <c r="C2214" s="313"/>
      <c r="D2214" s="318"/>
      <c r="E2214" s="739"/>
      <c r="F2214" s="740"/>
      <c r="G2214" s="740"/>
    </row>
    <row r="2215" spans="3:7">
      <c r="C2215" s="313"/>
      <c r="D2215" s="318"/>
      <c r="E2215" s="739"/>
      <c r="F2215" s="740"/>
      <c r="G2215" s="740"/>
    </row>
    <row r="2216" spans="3:7">
      <c r="C2216" s="313"/>
      <c r="D2216" s="318"/>
      <c r="E2216" s="739"/>
      <c r="F2216" s="740"/>
      <c r="G2216" s="740"/>
    </row>
    <row r="2217" spans="3:7">
      <c r="C2217" s="313"/>
      <c r="D2217" s="318"/>
      <c r="E2217" s="739"/>
      <c r="F2217" s="740"/>
      <c r="G2217" s="740"/>
    </row>
    <row r="2218" spans="3:7">
      <c r="C2218" s="313"/>
      <c r="D2218" s="318"/>
      <c r="E2218" s="739"/>
      <c r="F2218" s="740"/>
      <c r="G2218" s="740"/>
    </row>
    <row r="2219" spans="3:7">
      <c r="C2219" s="313"/>
      <c r="D2219" s="318"/>
      <c r="E2219" s="739"/>
      <c r="F2219" s="740"/>
      <c r="G2219" s="740"/>
    </row>
    <row r="2220" spans="3:7">
      <c r="C2220" s="313"/>
      <c r="D2220" s="318"/>
      <c r="E2220" s="739"/>
      <c r="F2220" s="740"/>
      <c r="G2220" s="740"/>
    </row>
    <row r="2221" spans="3:7">
      <c r="C2221" s="313"/>
      <c r="D2221" s="318"/>
      <c r="E2221" s="739"/>
      <c r="F2221" s="740"/>
      <c r="G2221" s="740"/>
    </row>
    <row r="2222" spans="3:7">
      <c r="C2222" s="313"/>
      <c r="D2222" s="318"/>
      <c r="E2222" s="739"/>
      <c r="F2222" s="740"/>
      <c r="G2222" s="740"/>
    </row>
    <row r="2223" spans="3:7">
      <c r="C2223" s="313"/>
      <c r="D2223" s="318"/>
      <c r="E2223" s="739"/>
      <c r="F2223" s="740"/>
      <c r="G2223" s="740"/>
    </row>
    <row r="2224" spans="3:7">
      <c r="C2224" s="313"/>
      <c r="D2224" s="318"/>
      <c r="E2224" s="739"/>
      <c r="F2224" s="740"/>
      <c r="G2224" s="740"/>
    </row>
    <row r="2225" spans="3:7">
      <c r="C2225" s="313"/>
      <c r="D2225" s="318"/>
      <c r="E2225" s="739"/>
      <c r="F2225" s="740"/>
      <c r="G2225" s="740"/>
    </row>
    <row r="2226" spans="3:7">
      <c r="C2226" s="313"/>
      <c r="D2226" s="318"/>
      <c r="E2226" s="739"/>
      <c r="F2226" s="740"/>
      <c r="G2226" s="740"/>
    </row>
    <row r="2227" spans="3:7">
      <c r="C2227" s="313"/>
      <c r="D2227" s="318"/>
      <c r="E2227" s="739"/>
      <c r="F2227" s="740"/>
      <c r="G2227" s="740"/>
    </row>
    <row r="2228" spans="3:7">
      <c r="C2228" s="313"/>
      <c r="D2228" s="318"/>
      <c r="E2228" s="739"/>
      <c r="F2228" s="740"/>
      <c r="G2228" s="740"/>
    </row>
    <row r="2229" spans="3:7">
      <c r="C2229" s="313"/>
      <c r="D2229" s="318"/>
      <c r="E2229" s="739"/>
      <c r="F2229" s="740"/>
      <c r="G2229" s="740"/>
    </row>
    <row r="2230" spans="3:7">
      <c r="C2230" s="313"/>
      <c r="D2230" s="318"/>
      <c r="E2230" s="739"/>
      <c r="F2230" s="740"/>
      <c r="G2230" s="740"/>
    </row>
    <row r="2231" spans="3:7">
      <c r="C2231" s="313"/>
      <c r="D2231" s="318"/>
      <c r="E2231" s="739"/>
      <c r="F2231" s="740"/>
      <c r="G2231" s="740"/>
    </row>
    <row r="2232" spans="3:7">
      <c r="C2232" s="313"/>
      <c r="D2232" s="318"/>
      <c r="E2232" s="739"/>
      <c r="F2232" s="740"/>
      <c r="G2232" s="740"/>
    </row>
    <row r="2233" spans="3:7">
      <c r="C2233" s="313"/>
      <c r="D2233" s="318"/>
      <c r="E2233" s="739"/>
      <c r="F2233" s="740"/>
      <c r="G2233" s="740"/>
    </row>
    <row r="2234" spans="3:7">
      <c r="C2234" s="313"/>
      <c r="D2234" s="318"/>
      <c r="E2234" s="739"/>
      <c r="F2234" s="740"/>
      <c r="G2234" s="740"/>
    </row>
    <row r="2235" spans="3:7">
      <c r="C2235" s="313"/>
      <c r="D2235" s="318"/>
      <c r="E2235" s="739"/>
      <c r="F2235" s="740"/>
      <c r="G2235" s="740"/>
    </row>
    <row r="2236" spans="3:7">
      <c r="C2236" s="313"/>
      <c r="D2236" s="318"/>
      <c r="E2236" s="739"/>
      <c r="F2236" s="740"/>
      <c r="G2236" s="740"/>
    </row>
    <row r="2237" spans="3:7">
      <c r="C2237" s="313"/>
      <c r="D2237" s="318"/>
      <c r="E2237" s="739"/>
      <c r="F2237" s="740"/>
      <c r="G2237" s="740"/>
    </row>
    <row r="2238" spans="3:7">
      <c r="C2238" s="313"/>
      <c r="D2238" s="318"/>
      <c r="E2238" s="739"/>
      <c r="F2238" s="740"/>
      <c r="G2238" s="740"/>
    </row>
    <row r="2239" spans="3:7">
      <c r="C2239" s="313"/>
      <c r="D2239" s="318"/>
      <c r="E2239" s="739"/>
      <c r="F2239" s="740"/>
      <c r="G2239" s="740"/>
    </row>
    <row r="2240" spans="3:7">
      <c r="C2240" s="313"/>
      <c r="D2240" s="318"/>
      <c r="E2240" s="739"/>
      <c r="F2240" s="740"/>
      <c r="G2240" s="740"/>
    </row>
    <row r="2241" spans="3:7">
      <c r="C2241" s="313"/>
      <c r="D2241" s="318"/>
      <c r="E2241" s="739"/>
      <c r="F2241" s="740"/>
      <c r="G2241" s="740"/>
    </row>
    <row r="2242" spans="3:7">
      <c r="C2242" s="313"/>
      <c r="D2242" s="318"/>
      <c r="E2242" s="739"/>
      <c r="F2242" s="740"/>
      <c r="G2242" s="740"/>
    </row>
    <row r="2243" spans="3:7">
      <c r="C2243" s="313"/>
      <c r="D2243" s="318"/>
      <c r="E2243" s="739"/>
      <c r="F2243" s="740"/>
      <c r="G2243" s="740"/>
    </row>
    <row r="2244" spans="3:7">
      <c r="C2244" s="313"/>
      <c r="D2244" s="318"/>
      <c r="E2244" s="739"/>
      <c r="F2244" s="740"/>
      <c r="G2244" s="740"/>
    </row>
    <row r="2245" spans="3:7">
      <c r="C2245" s="313"/>
      <c r="D2245" s="318"/>
      <c r="E2245" s="739"/>
      <c r="F2245" s="740"/>
      <c r="G2245" s="740"/>
    </row>
    <row r="2246" spans="3:7">
      <c r="C2246" s="313"/>
      <c r="D2246" s="318"/>
      <c r="E2246" s="739"/>
      <c r="F2246" s="740"/>
      <c r="G2246" s="740"/>
    </row>
    <row r="2247" spans="3:7">
      <c r="C2247" s="313"/>
      <c r="D2247" s="318"/>
      <c r="E2247" s="739"/>
      <c r="F2247" s="740"/>
      <c r="G2247" s="740"/>
    </row>
    <row r="2248" spans="3:7">
      <c r="C2248" s="313"/>
      <c r="D2248" s="318"/>
      <c r="E2248" s="739"/>
      <c r="F2248" s="740"/>
      <c r="G2248" s="740"/>
    </row>
    <row r="2249" spans="3:7">
      <c r="C2249" s="313"/>
      <c r="D2249" s="318"/>
      <c r="E2249" s="739"/>
      <c r="F2249" s="740"/>
      <c r="G2249" s="740"/>
    </row>
    <row r="2250" spans="3:7">
      <c r="C2250" s="313"/>
      <c r="D2250" s="318"/>
      <c r="E2250" s="739"/>
      <c r="F2250" s="740"/>
      <c r="G2250" s="740"/>
    </row>
    <row r="2251" spans="3:7">
      <c r="C2251" s="313"/>
      <c r="D2251" s="318"/>
      <c r="E2251" s="739"/>
      <c r="F2251" s="740"/>
      <c r="G2251" s="740"/>
    </row>
    <row r="2252" spans="3:7">
      <c r="C2252" s="313"/>
      <c r="D2252" s="318"/>
      <c r="E2252" s="739"/>
      <c r="F2252" s="740"/>
      <c r="G2252" s="740"/>
    </row>
    <row r="2253" spans="3:7">
      <c r="C2253" s="313"/>
      <c r="D2253" s="318"/>
      <c r="E2253" s="739"/>
      <c r="F2253" s="740"/>
      <c r="G2253" s="740"/>
    </row>
    <row r="2254" spans="3:7">
      <c r="C2254" s="313"/>
      <c r="D2254" s="318"/>
      <c r="E2254" s="739"/>
      <c r="F2254" s="740"/>
      <c r="G2254" s="740"/>
    </row>
    <row r="2255" spans="3:7">
      <c r="C2255" s="313"/>
      <c r="D2255" s="318"/>
      <c r="E2255" s="739"/>
      <c r="F2255" s="740"/>
      <c r="G2255" s="740"/>
    </row>
    <row r="2256" spans="3:7">
      <c r="C2256" s="313"/>
      <c r="D2256" s="318"/>
      <c r="E2256" s="739"/>
      <c r="F2256" s="740"/>
      <c r="G2256" s="740"/>
    </row>
    <row r="2257" spans="3:7">
      <c r="C2257" s="313"/>
      <c r="D2257" s="318"/>
      <c r="E2257" s="739"/>
      <c r="F2257" s="740"/>
      <c r="G2257" s="740"/>
    </row>
    <row r="2258" spans="3:7">
      <c r="C2258" s="313"/>
      <c r="D2258" s="318"/>
      <c r="E2258" s="739"/>
      <c r="F2258" s="740"/>
      <c r="G2258" s="740"/>
    </row>
    <row r="2259" spans="3:7">
      <c r="C2259" s="313"/>
      <c r="D2259" s="318"/>
      <c r="E2259" s="739"/>
      <c r="F2259" s="740"/>
      <c r="G2259" s="740"/>
    </row>
    <row r="2260" spans="3:7">
      <c r="C2260" s="313"/>
      <c r="D2260" s="318"/>
      <c r="E2260" s="739"/>
      <c r="F2260" s="740"/>
      <c r="G2260" s="740"/>
    </row>
    <row r="2261" spans="3:7">
      <c r="C2261" s="313"/>
      <c r="D2261" s="318"/>
      <c r="E2261" s="739"/>
      <c r="F2261" s="740"/>
      <c r="G2261" s="740"/>
    </row>
    <row r="2262" spans="3:7">
      <c r="C2262" s="313"/>
      <c r="D2262" s="318"/>
      <c r="E2262" s="739"/>
      <c r="F2262" s="740"/>
      <c r="G2262" s="740"/>
    </row>
    <row r="2263" spans="3:7">
      <c r="C2263" s="313"/>
      <c r="D2263" s="318"/>
      <c r="E2263" s="739"/>
      <c r="F2263" s="740"/>
      <c r="G2263" s="740"/>
    </row>
    <row r="2264" spans="3:7">
      <c r="C2264" s="313"/>
      <c r="D2264" s="318"/>
      <c r="E2264" s="739"/>
      <c r="F2264" s="740"/>
      <c r="G2264" s="740"/>
    </row>
    <row r="2265" spans="3:7">
      <c r="C2265" s="313"/>
      <c r="D2265" s="318"/>
      <c r="E2265" s="739"/>
      <c r="F2265" s="740"/>
      <c r="G2265" s="740"/>
    </row>
    <row r="2266" spans="3:7">
      <c r="C2266" s="313"/>
      <c r="D2266" s="318"/>
      <c r="E2266" s="739"/>
      <c r="F2266" s="740"/>
      <c r="G2266" s="740"/>
    </row>
    <row r="2267" spans="3:7">
      <c r="C2267" s="313"/>
      <c r="D2267" s="318"/>
      <c r="E2267" s="739"/>
      <c r="F2267" s="740"/>
      <c r="G2267" s="740"/>
    </row>
    <row r="2268" spans="3:7">
      <c r="C2268" s="313"/>
      <c r="D2268" s="318"/>
      <c r="E2268" s="739"/>
      <c r="F2268" s="740"/>
      <c r="G2268" s="740"/>
    </row>
    <row r="2269" spans="3:7">
      <c r="C2269" s="313"/>
      <c r="D2269" s="318"/>
      <c r="E2269" s="739"/>
      <c r="F2269" s="740"/>
      <c r="G2269" s="740"/>
    </row>
    <row r="2270" spans="3:7">
      <c r="C2270" s="313"/>
      <c r="D2270" s="318"/>
      <c r="E2270" s="739"/>
      <c r="F2270" s="740"/>
      <c r="G2270" s="740"/>
    </row>
    <row r="2271" spans="3:7">
      <c r="C2271" s="313"/>
      <c r="D2271" s="318"/>
      <c r="E2271" s="739"/>
      <c r="F2271" s="740"/>
      <c r="G2271" s="740"/>
    </row>
    <row r="2272" spans="3:7">
      <c r="C2272" s="313"/>
      <c r="D2272" s="318"/>
      <c r="E2272" s="739"/>
      <c r="F2272" s="740"/>
      <c r="G2272" s="740"/>
    </row>
    <row r="2273" spans="3:7">
      <c r="C2273" s="313"/>
      <c r="D2273" s="318"/>
      <c r="E2273" s="739"/>
      <c r="F2273" s="740"/>
      <c r="G2273" s="740"/>
    </row>
    <row r="2274" spans="3:7">
      <c r="C2274" s="313"/>
      <c r="D2274" s="318"/>
      <c r="E2274" s="739"/>
      <c r="F2274" s="740"/>
      <c r="G2274" s="740"/>
    </row>
    <row r="2275" spans="3:7">
      <c r="C2275" s="313"/>
      <c r="D2275" s="318"/>
      <c r="E2275" s="739"/>
      <c r="F2275" s="740"/>
      <c r="G2275" s="740"/>
    </row>
    <row r="2276" spans="3:7">
      <c r="C2276" s="313"/>
      <c r="D2276" s="318"/>
      <c r="E2276" s="739"/>
      <c r="F2276" s="740"/>
      <c r="G2276" s="740"/>
    </row>
    <row r="2277" spans="3:7">
      <c r="C2277" s="313"/>
      <c r="D2277" s="318"/>
      <c r="E2277" s="739"/>
      <c r="F2277" s="740"/>
      <c r="G2277" s="740"/>
    </row>
    <row r="2278" spans="3:7">
      <c r="C2278" s="313"/>
      <c r="D2278" s="318"/>
      <c r="E2278" s="739"/>
      <c r="F2278" s="740"/>
      <c r="G2278" s="740"/>
    </row>
    <row r="2279" spans="3:7">
      <c r="C2279" s="313"/>
      <c r="D2279" s="318"/>
      <c r="E2279" s="739"/>
      <c r="F2279" s="740"/>
      <c r="G2279" s="740"/>
    </row>
    <row r="2280" spans="3:7">
      <c r="C2280" s="313"/>
      <c r="D2280" s="318"/>
      <c r="E2280" s="739"/>
      <c r="F2280" s="740"/>
      <c r="G2280" s="740"/>
    </row>
    <row r="2281" spans="3:7">
      <c r="C2281" s="313"/>
      <c r="D2281" s="318"/>
      <c r="E2281" s="739"/>
      <c r="F2281" s="740"/>
      <c r="G2281" s="740"/>
    </row>
    <row r="2282" spans="3:7">
      <c r="C2282" s="313"/>
      <c r="D2282" s="318"/>
      <c r="E2282" s="739"/>
      <c r="F2282" s="740"/>
      <c r="G2282" s="740"/>
    </row>
    <row r="2283" spans="3:7">
      <c r="C2283" s="313"/>
      <c r="D2283" s="318"/>
      <c r="E2283" s="739"/>
      <c r="F2283" s="740"/>
      <c r="G2283" s="740"/>
    </row>
    <row r="2284" spans="3:7">
      <c r="C2284" s="313"/>
      <c r="D2284" s="318"/>
      <c r="E2284" s="739"/>
      <c r="F2284" s="740"/>
      <c r="G2284" s="740"/>
    </row>
    <row r="2285" spans="3:7">
      <c r="C2285" s="313"/>
      <c r="D2285" s="318"/>
      <c r="E2285" s="739"/>
      <c r="F2285" s="740"/>
      <c r="G2285" s="740"/>
    </row>
    <row r="2286" spans="3:7">
      <c r="C2286" s="313"/>
      <c r="D2286" s="318"/>
      <c r="E2286" s="739"/>
      <c r="F2286" s="740"/>
      <c r="G2286" s="740"/>
    </row>
    <row r="2287" spans="3:7">
      <c r="C2287" s="313"/>
      <c r="D2287" s="318"/>
      <c r="E2287" s="739"/>
      <c r="F2287" s="740"/>
      <c r="G2287" s="740"/>
    </row>
    <row r="2288" spans="3:7">
      <c r="C2288" s="313"/>
      <c r="D2288" s="318"/>
      <c r="E2288" s="739"/>
      <c r="F2288" s="740"/>
      <c r="G2288" s="740"/>
    </row>
    <row r="2289" spans="3:7">
      <c r="C2289" s="313"/>
      <c r="D2289" s="318"/>
      <c r="E2289" s="739"/>
      <c r="F2289" s="740"/>
      <c r="G2289" s="740"/>
    </row>
    <row r="2290" spans="3:7">
      <c r="C2290" s="313"/>
      <c r="D2290" s="318"/>
      <c r="E2290" s="739"/>
      <c r="F2290" s="740"/>
      <c r="G2290" s="740"/>
    </row>
    <row r="2291" spans="3:7">
      <c r="C2291" s="313"/>
      <c r="D2291" s="318"/>
      <c r="E2291" s="739"/>
      <c r="F2291" s="740"/>
      <c r="G2291" s="740"/>
    </row>
    <row r="2292" spans="3:7">
      <c r="C2292" s="313"/>
      <c r="D2292" s="318"/>
      <c r="E2292" s="739"/>
      <c r="F2292" s="740"/>
      <c r="G2292" s="740"/>
    </row>
    <row r="2293" spans="3:7">
      <c r="C2293" s="313"/>
      <c r="D2293" s="318"/>
      <c r="E2293" s="739"/>
      <c r="F2293" s="740"/>
      <c r="G2293" s="740"/>
    </row>
    <row r="2294" spans="3:7">
      <c r="C2294" s="313"/>
      <c r="D2294" s="318"/>
      <c r="E2294" s="739"/>
      <c r="F2294" s="740"/>
      <c r="G2294" s="740"/>
    </row>
    <row r="2295" spans="3:7">
      <c r="C2295" s="313"/>
      <c r="D2295" s="318"/>
      <c r="E2295" s="739"/>
      <c r="F2295" s="740"/>
      <c r="G2295" s="740"/>
    </row>
    <row r="2296" spans="3:7">
      <c r="C2296" s="313"/>
      <c r="D2296" s="318"/>
      <c r="E2296" s="739"/>
      <c r="F2296" s="740"/>
      <c r="G2296" s="740"/>
    </row>
    <row r="2297" spans="3:7">
      <c r="C2297" s="313"/>
      <c r="D2297" s="318"/>
      <c r="E2297" s="739"/>
      <c r="F2297" s="740"/>
      <c r="G2297" s="740"/>
    </row>
    <row r="2298" spans="3:7">
      <c r="C2298" s="313"/>
      <c r="D2298" s="318"/>
      <c r="E2298" s="739"/>
      <c r="F2298" s="740"/>
      <c r="G2298" s="740"/>
    </row>
    <row r="2299" spans="3:7">
      <c r="C2299" s="313"/>
      <c r="D2299" s="318"/>
      <c r="E2299" s="739"/>
      <c r="F2299" s="740"/>
      <c r="G2299" s="740"/>
    </row>
    <row r="2300" spans="3:7">
      <c r="C2300" s="313"/>
      <c r="D2300" s="318"/>
      <c r="E2300" s="739"/>
      <c r="F2300" s="740"/>
      <c r="G2300" s="740"/>
    </row>
    <row r="2301" spans="3:7">
      <c r="C2301" s="313"/>
      <c r="D2301" s="318"/>
      <c r="E2301" s="739"/>
      <c r="F2301" s="740"/>
      <c r="G2301" s="740"/>
    </row>
    <row r="2302" spans="3:7">
      <c r="C2302" s="313"/>
      <c r="D2302" s="318"/>
      <c r="E2302" s="739"/>
      <c r="F2302" s="740"/>
      <c r="G2302" s="740"/>
    </row>
    <row r="2303" spans="3:7">
      <c r="C2303" s="313"/>
      <c r="D2303" s="318"/>
      <c r="E2303" s="739"/>
      <c r="F2303" s="740"/>
      <c r="G2303" s="740"/>
    </row>
    <row r="2304" spans="3:7">
      <c r="C2304" s="313"/>
      <c r="D2304" s="318"/>
      <c r="E2304" s="739"/>
      <c r="F2304" s="740"/>
      <c r="G2304" s="740"/>
    </row>
    <row r="2305" spans="3:7">
      <c r="C2305" s="313"/>
      <c r="D2305" s="318"/>
      <c r="E2305" s="739"/>
      <c r="F2305" s="740"/>
      <c r="G2305" s="740"/>
    </row>
    <row r="2306" spans="3:7">
      <c r="C2306" s="313"/>
      <c r="D2306" s="318"/>
      <c r="E2306" s="739"/>
      <c r="F2306" s="740"/>
      <c r="G2306" s="740"/>
    </row>
    <row r="2307" spans="3:7">
      <c r="C2307" s="313"/>
      <c r="D2307" s="318"/>
      <c r="E2307" s="739"/>
      <c r="F2307" s="740"/>
      <c r="G2307" s="740"/>
    </row>
    <row r="2308" spans="3:7">
      <c r="C2308" s="313"/>
      <c r="D2308" s="318"/>
      <c r="E2308" s="739"/>
      <c r="F2308" s="740"/>
      <c r="G2308" s="740"/>
    </row>
    <row r="2309" spans="3:7">
      <c r="C2309" s="313"/>
      <c r="D2309" s="318"/>
      <c r="E2309" s="739"/>
      <c r="F2309" s="740"/>
      <c r="G2309" s="740"/>
    </row>
    <row r="2310" spans="3:7">
      <c r="C2310" s="313"/>
      <c r="D2310" s="318"/>
      <c r="E2310" s="739"/>
      <c r="F2310" s="740"/>
      <c r="G2310" s="740"/>
    </row>
    <row r="2311" spans="3:7">
      <c r="C2311" s="313"/>
      <c r="D2311" s="318"/>
      <c r="E2311" s="739"/>
      <c r="F2311" s="740"/>
      <c r="G2311" s="740"/>
    </row>
    <row r="2312" spans="3:7">
      <c r="C2312" s="313"/>
      <c r="D2312" s="318"/>
      <c r="E2312" s="739"/>
      <c r="F2312" s="740"/>
      <c r="G2312" s="740"/>
    </row>
    <row r="2313" spans="3:7">
      <c r="C2313" s="313"/>
      <c r="D2313" s="318"/>
      <c r="E2313" s="739"/>
      <c r="F2313" s="740"/>
      <c r="G2313" s="740"/>
    </row>
    <row r="2314" spans="3:7">
      <c r="C2314" s="313"/>
      <c r="D2314" s="318"/>
      <c r="E2314" s="739"/>
      <c r="F2314" s="740"/>
      <c r="G2314" s="740"/>
    </row>
    <row r="2315" spans="3:7">
      <c r="C2315" s="313"/>
      <c r="D2315" s="318"/>
      <c r="E2315" s="739"/>
      <c r="F2315" s="740"/>
      <c r="G2315" s="740"/>
    </row>
    <row r="2316" spans="3:7">
      <c r="C2316" s="313"/>
      <c r="D2316" s="318"/>
      <c r="E2316" s="739"/>
      <c r="F2316" s="740"/>
      <c r="G2316" s="740"/>
    </row>
    <row r="2317" spans="3:7">
      <c r="C2317" s="313"/>
      <c r="D2317" s="318"/>
      <c r="E2317" s="739"/>
      <c r="F2317" s="740"/>
      <c r="G2317" s="740"/>
    </row>
    <row r="2318" spans="3:7">
      <c r="C2318" s="313"/>
      <c r="D2318" s="318"/>
      <c r="E2318" s="739"/>
      <c r="F2318" s="740"/>
      <c r="G2318" s="740"/>
    </row>
    <row r="2319" spans="3:7">
      <c r="C2319" s="313"/>
      <c r="D2319" s="318"/>
      <c r="E2319" s="739"/>
      <c r="F2319" s="740"/>
      <c r="G2319" s="740"/>
    </row>
    <row r="2320" spans="3:7">
      <c r="C2320" s="313"/>
      <c r="D2320" s="318"/>
      <c r="E2320" s="739"/>
      <c r="F2320" s="740"/>
      <c r="G2320" s="740"/>
    </row>
    <row r="2321" spans="3:7">
      <c r="C2321" s="313"/>
      <c r="D2321" s="318"/>
      <c r="E2321" s="739"/>
      <c r="F2321" s="740"/>
      <c r="G2321" s="740"/>
    </row>
    <row r="2322" spans="3:7">
      <c r="C2322" s="313"/>
      <c r="D2322" s="318"/>
      <c r="E2322" s="739"/>
      <c r="F2322" s="740"/>
      <c r="G2322" s="740"/>
    </row>
    <row r="2323" spans="3:7">
      <c r="C2323" s="313"/>
      <c r="D2323" s="318"/>
      <c r="E2323" s="739"/>
      <c r="F2323" s="740"/>
      <c r="G2323" s="740"/>
    </row>
    <row r="2324" spans="3:7">
      <c r="C2324" s="313"/>
      <c r="D2324" s="318"/>
      <c r="E2324" s="739"/>
      <c r="F2324" s="740"/>
      <c r="G2324" s="740"/>
    </row>
    <row r="2325" spans="3:7">
      <c r="C2325" s="313"/>
      <c r="D2325" s="318"/>
      <c r="E2325" s="739"/>
      <c r="F2325" s="740"/>
      <c r="G2325" s="740"/>
    </row>
    <row r="2326" spans="3:7">
      <c r="C2326" s="313"/>
      <c r="D2326" s="318"/>
      <c r="E2326" s="739"/>
      <c r="F2326" s="740"/>
      <c r="G2326" s="740"/>
    </row>
    <row r="2327" spans="3:7">
      <c r="C2327" s="313"/>
      <c r="D2327" s="318"/>
      <c r="E2327" s="739"/>
      <c r="F2327" s="740"/>
      <c r="G2327" s="740"/>
    </row>
    <row r="2328" spans="3:7">
      <c r="C2328" s="313"/>
      <c r="D2328" s="318"/>
      <c r="E2328" s="739"/>
      <c r="F2328" s="740"/>
      <c r="G2328" s="740"/>
    </row>
    <row r="2329" spans="3:7">
      <c r="C2329" s="313"/>
      <c r="D2329" s="318"/>
      <c r="E2329" s="739"/>
      <c r="F2329" s="740"/>
      <c r="G2329" s="740"/>
    </row>
    <row r="2330" spans="3:7">
      <c r="C2330" s="313"/>
      <c r="D2330" s="318"/>
      <c r="E2330" s="739"/>
      <c r="F2330" s="740"/>
      <c r="G2330" s="740"/>
    </row>
    <row r="2331" spans="3:7">
      <c r="C2331" s="313"/>
      <c r="D2331" s="318"/>
      <c r="E2331" s="739"/>
      <c r="F2331" s="740"/>
      <c r="G2331" s="740"/>
    </row>
    <row r="2332" spans="3:7">
      <c r="C2332" s="313"/>
      <c r="D2332" s="318"/>
      <c r="E2332" s="739"/>
      <c r="F2332" s="740"/>
      <c r="G2332" s="740"/>
    </row>
    <row r="2333" spans="3:7">
      <c r="C2333" s="313"/>
      <c r="D2333" s="318"/>
      <c r="E2333" s="739"/>
      <c r="F2333" s="740"/>
      <c r="G2333" s="740"/>
    </row>
    <row r="2334" spans="3:7">
      <c r="C2334" s="313"/>
      <c r="D2334" s="318"/>
      <c r="E2334" s="739"/>
      <c r="F2334" s="740"/>
      <c r="G2334" s="740"/>
    </row>
    <row r="2335" spans="3:7">
      <c r="C2335" s="313"/>
      <c r="D2335" s="318"/>
      <c r="E2335" s="739"/>
      <c r="F2335" s="740"/>
      <c r="G2335" s="740"/>
    </row>
    <row r="2336" spans="3:7">
      <c r="C2336" s="313"/>
      <c r="D2336" s="318"/>
      <c r="E2336" s="739"/>
      <c r="F2336" s="740"/>
      <c r="G2336" s="740"/>
    </row>
    <row r="2337" spans="3:7">
      <c r="C2337" s="313"/>
      <c r="D2337" s="318"/>
      <c r="E2337" s="739"/>
      <c r="F2337" s="740"/>
      <c r="G2337" s="740"/>
    </row>
    <row r="2338" spans="3:7">
      <c r="C2338" s="313"/>
      <c r="D2338" s="318"/>
      <c r="E2338" s="739"/>
      <c r="F2338" s="740"/>
      <c r="G2338" s="740"/>
    </row>
    <row r="2339" spans="3:7">
      <c r="C2339" s="313"/>
      <c r="D2339" s="318"/>
      <c r="E2339" s="739"/>
      <c r="F2339" s="740"/>
      <c r="G2339" s="740"/>
    </row>
    <row r="2340" spans="3:7">
      <c r="C2340" s="313"/>
      <c r="D2340" s="318"/>
      <c r="E2340" s="739"/>
      <c r="F2340" s="740"/>
      <c r="G2340" s="740"/>
    </row>
    <row r="2341" spans="3:7">
      <c r="C2341" s="313"/>
      <c r="D2341" s="318"/>
      <c r="E2341" s="739"/>
      <c r="F2341" s="740"/>
      <c r="G2341" s="740"/>
    </row>
    <row r="2342" spans="3:7">
      <c r="C2342" s="313"/>
      <c r="D2342" s="318"/>
      <c r="E2342" s="739"/>
      <c r="F2342" s="740"/>
      <c r="G2342" s="740"/>
    </row>
    <row r="2343" spans="3:7">
      <c r="C2343" s="313"/>
      <c r="D2343" s="318"/>
      <c r="E2343" s="739"/>
      <c r="F2343" s="740"/>
      <c r="G2343" s="740"/>
    </row>
    <row r="2344" spans="3:7">
      <c r="C2344" s="313"/>
      <c r="D2344" s="318"/>
      <c r="E2344" s="739"/>
      <c r="F2344" s="740"/>
      <c r="G2344" s="740"/>
    </row>
    <row r="2345" spans="3:7">
      <c r="C2345" s="313"/>
      <c r="D2345" s="318"/>
      <c r="E2345" s="739"/>
      <c r="F2345" s="740"/>
      <c r="G2345" s="740"/>
    </row>
    <row r="2346" spans="3:7">
      <c r="C2346" s="313"/>
      <c r="D2346" s="318"/>
      <c r="E2346" s="739"/>
      <c r="F2346" s="740"/>
      <c r="G2346" s="740"/>
    </row>
    <row r="2347" spans="3:7">
      <c r="C2347" s="313"/>
      <c r="D2347" s="318"/>
      <c r="E2347" s="739"/>
      <c r="F2347" s="740"/>
      <c r="G2347" s="740"/>
    </row>
    <row r="2348" spans="3:7">
      <c r="C2348" s="313"/>
      <c r="D2348" s="318"/>
      <c r="E2348" s="739"/>
      <c r="F2348" s="740"/>
      <c r="G2348" s="740"/>
    </row>
    <row r="2349" spans="3:7">
      <c r="C2349" s="313"/>
      <c r="D2349" s="318"/>
      <c r="E2349" s="739"/>
      <c r="F2349" s="740"/>
      <c r="G2349" s="740"/>
    </row>
    <row r="2350" spans="3:7">
      <c r="C2350" s="313"/>
      <c r="D2350" s="318"/>
      <c r="E2350" s="739"/>
      <c r="F2350" s="740"/>
      <c r="G2350" s="740"/>
    </row>
    <row r="2351" spans="3:7">
      <c r="C2351" s="313"/>
      <c r="D2351" s="318"/>
      <c r="E2351" s="739"/>
      <c r="F2351" s="740"/>
      <c r="G2351" s="740"/>
    </row>
    <row r="2352" spans="3:7">
      <c r="C2352" s="313"/>
      <c r="D2352" s="318"/>
      <c r="E2352" s="739"/>
      <c r="F2352" s="740"/>
      <c r="G2352" s="740"/>
    </row>
    <row r="2353" spans="3:7">
      <c r="C2353" s="313"/>
      <c r="D2353" s="318"/>
      <c r="E2353" s="739"/>
      <c r="F2353" s="740"/>
      <c r="G2353" s="740"/>
    </row>
    <row r="2354" spans="3:7">
      <c r="C2354" s="313"/>
      <c r="D2354" s="318"/>
      <c r="E2354" s="739"/>
      <c r="F2354" s="740"/>
      <c r="G2354" s="740"/>
    </row>
    <row r="2355" spans="3:7">
      <c r="C2355" s="313"/>
      <c r="D2355" s="318"/>
      <c r="E2355" s="739"/>
      <c r="F2355" s="740"/>
      <c r="G2355" s="740"/>
    </row>
    <row r="2356" spans="3:7">
      <c r="C2356" s="313"/>
      <c r="D2356" s="318"/>
      <c r="E2356" s="739"/>
      <c r="F2356" s="740"/>
      <c r="G2356" s="740"/>
    </row>
    <row r="2357" spans="3:7">
      <c r="C2357" s="313"/>
      <c r="D2357" s="318"/>
      <c r="E2357" s="739"/>
      <c r="F2357" s="740"/>
      <c r="G2357" s="740"/>
    </row>
    <row r="2358" spans="3:7">
      <c r="C2358" s="313"/>
      <c r="D2358" s="318"/>
      <c r="E2358" s="739"/>
      <c r="F2358" s="740"/>
      <c r="G2358" s="740"/>
    </row>
    <row r="2359" spans="3:7">
      <c r="C2359" s="313"/>
      <c r="D2359" s="318"/>
      <c r="E2359" s="739"/>
      <c r="F2359" s="740"/>
      <c r="G2359" s="740"/>
    </row>
    <row r="2360" spans="3:7">
      <c r="C2360" s="313"/>
      <c r="D2360" s="318"/>
      <c r="E2360" s="739"/>
      <c r="F2360" s="740"/>
      <c r="G2360" s="740"/>
    </row>
    <row r="2361" spans="3:7">
      <c r="C2361" s="313"/>
      <c r="D2361" s="318"/>
      <c r="E2361" s="739"/>
      <c r="F2361" s="740"/>
      <c r="G2361" s="740"/>
    </row>
    <row r="2362" spans="3:7">
      <c r="C2362" s="313"/>
      <c r="D2362" s="318"/>
      <c r="E2362" s="739"/>
      <c r="F2362" s="740"/>
      <c r="G2362" s="740"/>
    </row>
    <row r="2363" spans="3:7">
      <c r="C2363" s="313"/>
      <c r="D2363" s="318"/>
      <c r="E2363" s="739"/>
      <c r="F2363" s="740"/>
      <c r="G2363" s="740"/>
    </row>
    <row r="2364" spans="3:7">
      <c r="C2364" s="313"/>
      <c r="D2364" s="318"/>
      <c r="E2364" s="739"/>
      <c r="F2364" s="740"/>
      <c r="G2364" s="740"/>
    </row>
    <row r="2365" spans="3:7">
      <c r="C2365" s="313"/>
      <c r="D2365" s="318"/>
      <c r="E2365" s="739"/>
      <c r="F2365" s="740"/>
      <c r="G2365" s="740"/>
    </row>
    <row r="2366" spans="3:7">
      <c r="C2366" s="313"/>
      <c r="D2366" s="318"/>
      <c r="E2366" s="739"/>
      <c r="F2366" s="740"/>
      <c r="G2366" s="740"/>
    </row>
    <row r="2367" spans="3:7">
      <c r="C2367" s="313"/>
      <c r="D2367" s="318"/>
      <c r="E2367" s="739"/>
      <c r="F2367" s="740"/>
      <c r="G2367" s="740"/>
    </row>
    <row r="2368" spans="3:7">
      <c r="C2368" s="313"/>
      <c r="D2368" s="318"/>
      <c r="E2368" s="739"/>
      <c r="F2368" s="740"/>
      <c r="G2368" s="740"/>
    </row>
    <row r="2369" spans="3:7">
      <c r="C2369" s="313"/>
      <c r="D2369" s="318"/>
      <c r="E2369" s="739"/>
      <c r="F2369" s="740"/>
      <c r="G2369" s="740"/>
    </row>
    <row r="2370" spans="3:7">
      <c r="C2370" s="313"/>
      <c r="D2370" s="318"/>
      <c r="E2370" s="739"/>
      <c r="F2370" s="740"/>
      <c r="G2370" s="740"/>
    </row>
    <row r="2371" spans="3:7">
      <c r="C2371" s="313"/>
      <c r="D2371" s="318"/>
      <c r="E2371" s="739"/>
      <c r="F2371" s="740"/>
      <c r="G2371" s="740"/>
    </row>
    <row r="2372" spans="3:7">
      <c r="C2372" s="313"/>
      <c r="D2372" s="318"/>
      <c r="E2372" s="739"/>
      <c r="F2372" s="740"/>
      <c r="G2372" s="740"/>
    </row>
    <row r="2373" spans="3:7">
      <c r="C2373" s="313"/>
      <c r="D2373" s="318"/>
      <c r="E2373" s="739"/>
      <c r="F2373" s="740"/>
      <c r="G2373" s="740"/>
    </row>
    <row r="2374" spans="3:7">
      <c r="C2374" s="313"/>
      <c r="D2374" s="318"/>
      <c r="E2374" s="739"/>
      <c r="F2374" s="740"/>
      <c r="G2374" s="740"/>
    </row>
    <row r="2375" spans="3:7">
      <c r="C2375" s="313"/>
      <c r="D2375" s="318"/>
      <c r="E2375" s="739"/>
      <c r="F2375" s="740"/>
      <c r="G2375" s="740"/>
    </row>
    <row r="2376" spans="3:7">
      <c r="C2376" s="313"/>
      <c r="D2376" s="318"/>
      <c r="E2376" s="739"/>
      <c r="F2376" s="740"/>
      <c r="G2376" s="740"/>
    </row>
    <row r="2377" spans="3:7">
      <c r="C2377" s="313"/>
      <c r="D2377" s="318"/>
      <c r="E2377" s="739"/>
      <c r="F2377" s="740"/>
      <c r="G2377" s="740"/>
    </row>
    <row r="2378" spans="3:7">
      <c r="C2378" s="313"/>
      <c r="D2378" s="318"/>
      <c r="E2378" s="739"/>
      <c r="F2378" s="740"/>
      <c r="G2378" s="740"/>
    </row>
    <row r="2379" spans="3:7">
      <c r="C2379" s="313"/>
      <c r="D2379" s="318"/>
      <c r="E2379" s="739"/>
      <c r="F2379" s="740"/>
      <c r="G2379" s="740"/>
    </row>
    <row r="2380" spans="3:7">
      <c r="C2380" s="313"/>
      <c r="D2380" s="318"/>
      <c r="E2380" s="739"/>
      <c r="F2380" s="740"/>
      <c r="G2380" s="740"/>
    </row>
    <row r="2381" spans="3:7">
      <c r="C2381" s="313"/>
      <c r="D2381" s="318"/>
      <c r="E2381" s="739"/>
      <c r="F2381" s="740"/>
      <c r="G2381" s="740"/>
    </row>
    <row r="2382" spans="3:7">
      <c r="C2382" s="313"/>
      <c r="D2382" s="318"/>
      <c r="E2382" s="739"/>
      <c r="F2382" s="740"/>
      <c r="G2382" s="740"/>
    </row>
    <row r="2383" spans="3:7">
      <c r="C2383" s="313"/>
      <c r="D2383" s="318"/>
      <c r="E2383" s="739"/>
      <c r="F2383" s="740"/>
      <c r="G2383" s="740"/>
    </row>
    <row r="2384" spans="3:7">
      <c r="C2384" s="313"/>
      <c r="D2384" s="318"/>
      <c r="E2384" s="739"/>
      <c r="F2384" s="740"/>
      <c r="G2384" s="740"/>
    </row>
    <row r="2385" spans="3:7">
      <c r="C2385" s="313"/>
      <c r="D2385" s="318"/>
      <c r="E2385" s="739"/>
      <c r="F2385" s="740"/>
      <c r="G2385" s="740"/>
    </row>
    <row r="2386" spans="3:7">
      <c r="C2386" s="313"/>
      <c r="D2386" s="318"/>
      <c r="E2386" s="739"/>
      <c r="F2386" s="740"/>
      <c r="G2386" s="740"/>
    </row>
    <row r="2387" spans="3:7">
      <c r="C2387" s="313"/>
      <c r="D2387" s="318"/>
      <c r="E2387" s="739"/>
      <c r="F2387" s="740"/>
      <c r="G2387" s="740"/>
    </row>
    <row r="2388" spans="3:7">
      <c r="C2388" s="313"/>
      <c r="D2388" s="318"/>
      <c r="E2388" s="739"/>
      <c r="F2388" s="740"/>
      <c r="G2388" s="740"/>
    </row>
    <row r="2389" spans="3:7">
      <c r="C2389" s="313"/>
      <c r="D2389" s="318"/>
      <c r="E2389" s="739"/>
      <c r="F2389" s="740"/>
      <c r="G2389" s="740"/>
    </row>
    <row r="2390" spans="3:7">
      <c r="C2390" s="313"/>
      <c r="D2390" s="318"/>
      <c r="E2390" s="739"/>
      <c r="F2390" s="740"/>
      <c r="G2390" s="740"/>
    </row>
    <row r="2391" spans="3:7">
      <c r="C2391" s="313"/>
      <c r="D2391" s="318"/>
      <c r="E2391" s="739"/>
      <c r="F2391" s="740"/>
      <c r="G2391" s="740"/>
    </row>
    <row r="2392" spans="3:7">
      <c r="C2392" s="313"/>
      <c r="D2392" s="318"/>
      <c r="E2392" s="739"/>
      <c r="F2392" s="740"/>
      <c r="G2392" s="740"/>
    </row>
    <row r="2393" spans="3:7">
      <c r="C2393" s="313"/>
      <c r="D2393" s="318"/>
      <c r="E2393" s="739"/>
      <c r="F2393" s="740"/>
      <c r="G2393" s="740"/>
    </row>
    <row r="2394" spans="3:7">
      <c r="C2394" s="313"/>
      <c r="D2394" s="318"/>
      <c r="E2394" s="739"/>
      <c r="F2394" s="740"/>
      <c r="G2394" s="740"/>
    </row>
    <row r="2395" spans="3:7">
      <c r="C2395" s="313"/>
      <c r="D2395" s="318"/>
      <c r="E2395" s="739"/>
      <c r="F2395" s="740"/>
      <c r="G2395" s="740"/>
    </row>
    <row r="2396" spans="3:7">
      <c r="C2396" s="313"/>
      <c r="D2396" s="318"/>
      <c r="E2396" s="739"/>
      <c r="F2396" s="740"/>
      <c r="G2396" s="740"/>
    </row>
    <row r="2397" spans="3:7">
      <c r="C2397" s="313"/>
      <c r="D2397" s="318"/>
      <c r="E2397" s="739"/>
      <c r="F2397" s="740"/>
      <c r="G2397" s="740"/>
    </row>
    <row r="2398" spans="3:7">
      <c r="C2398" s="313"/>
      <c r="D2398" s="318"/>
      <c r="E2398" s="739"/>
      <c r="F2398" s="740"/>
      <c r="G2398" s="740"/>
    </row>
    <row r="2399" spans="3:7">
      <c r="C2399" s="313"/>
      <c r="D2399" s="318"/>
      <c r="E2399" s="739"/>
      <c r="F2399" s="740"/>
      <c r="G2399" s="740"/>
    </row>
    <row r="2400" spans="3:7">
      <c r="C2400" s="313"/>
      <c r="D2400" s="318"/>
      <c r="E2400" s="739"/>
      <c r="F2400" s="740"/>
      <c r="G2400" s="740"/>
    </row>
    <row r="2401" spans="3:7">
      <c r="C2401" s="313"/>
      <c r="D2401" s="318"/>
      <c r="E2401" s="739"/>
      <c r="F2401" s="740"/>
      <c r="G2401" s="740"/>
    </row>
    <row r="2402" spans="3:7">
      <c r="C2402" s="313"/>
      <c r="D2402" s="318"/>
      <c r="E2402" s="739"/>
      <c r="F2402" s="740"/>
      <c r="G2402" s="740"/>
    </row>
    <row r="2403" spans="3:7">
      <c r="C2403" s="313"/>
      <c r="D2403" s="318"/>
      <c r="E2403" s="739"/>
      <c r="F2403" s="740"/>
      <c r="G2403" s="740"/>
    </row>
    <row r="2404" spans="3:7">
      <c r="C2404" s="313"/>
      <c r="D2404" s="318"/>
      <c r="E2404" s="739"/>
      <c r="F2404" s="740"/>
      <c r="G2404" s="740"/>
    </row>
    <row r="2405" spans="3:7">
      <c r="C2405" s="313"/>
      <c r="D2405" s="318"/>
      <c r="E2405" s="739"/>
      <c r="F2405" s="740"/>
      <c r="G2405" s="740"/>
    </row>
    <row r="2406" spans="3:7">
      <c r="C2406" s="313"/>
      <c r="D2406" s="318"/>
      <c r="E2406" s="739"/>
      <c r="F2406" s="740"/>
      <c r="G2406" s="740"/>
    </row>
    <row r="2407" spans="3:7">
      <c r="C2407" s="313"/>
      <c r="D2407" s="318"/>
      <c r="E2407" s="739"/>
      <c r="F2407" s="740"/>
      <c r="G2407" s="740"/>
    </row>
    <row r="2408" spans="3:7">
      <c r="C2408" s="313"/>
      <c r="D2408" s="318"/>
      <c r="E2408" s="739"/>
      <c r="F2408" s="740"/>
      <c r="G2408" s="740"/>
    </row>
    <row r="2409" spans="3:7">
      <c r="C2409" s="313"/>
      <c r="D2409" s="318"/>
      <c r="E2409" s="739"/>
      <c r="F2409" s="740"/>
      <c r="G2409" s="740"/>
    </row>
    <row r="2410" spans="3:7">
      <c r="C2410" s="313"/>
      <c r="D2410" s="318"/>
      <c r="E2410" s="739"/>
      <c r="F2410" s="740"/>
      <c r="G2410" s="740"/>
    </row>
    <row r="2411" spans="3:7">
      <c r="C2411" s="313"/>
      <c r="D2411" s="318"/>
      <c r="E2411" s="739"/>
      <c r="F2411" s="740"/>
      <c r="G2411" s="740"/>
    </row>
    <row r="2412" spans="3:7">
      <c r="C2412" s="313"/>
      <c r="D2412" s="318"/>
      <c r="E2412" s="739"/>
      <c r="F2412" s="740"/>
      <c r="G2412" s="740"/>
    </row>
    <row r="2413" spans="3:7">
      <c r="C2413" s="313"/>
      <c r="D2413" s="318"/>
      <c r="E2413" s="739"/>
      <c r="F2413" s="740"/>
      <c r="G2413" s="740"/>
    </row>
    <row r="2414" spans="3:7">
      <c r="C2414" s="313"/>
      <c r="D2414" s="318"/>
      <c r="E2414" s="739"/>
      <c r="F2414" s="740"/>
      <c r="G2414" s="740"/>
    </row>
    <row r="2415" spans="3:7">
      <c r="C2415" s="313"/>
      <c r="D2415" s="318"/>
      <c r="E2415" s="739"/>
      <c r="F2415" s="740"/>
      <c r="G2415" s="740"/>
    </row>
    <row r="2416" spans="3:7">
      <c r="C2416" s="313"/>
      <c r="D2416" s="318"/>
      <c r="E2416" s="739"/>
      <c r="F2416" s="740"/>
      <c r="G2416" s="740"/>
    </row>
    <row r="2417" spans="3:7">
      <c r="C2417" s="313"/>
      <c r="D2417" s="318"/>
      <c r="E2417" s="739"/>
      <c r="F2417" s="740"/>
      <c r="G2417" s="740"/>
    </row>
    <row r="2418" spans="3:7">
      <c r="C2418" s="313"/>
      <c r="D2418" s="318"/>
      <c r="E2418" s="739"/>
      <c r="F2418" s="740"/>
      <c r="G2418" s="740"/>
    </row>
    <row r="2419" spans="3:7">
      <c r="C2419" s="313"/>
      <c r="D2419" s="318"/>
      <c r="E2419" s="739"/>
      <c r="F2419" s="740"/>
      <c r="G2419" s="740"/>
    </row>
    <row r="2420" spans="3:7">
      <c r="C2420" s="313"/>
      <c r="D2420" s="318"/>
      <c r="E2420" s="739"/>
      <c r="F2420" s="740"/>
      <c r="G2420" s="740"/>
    </row>
    <row r="2421" spans="3:7">
      <c r="C2421" s="313"/>
      <c r="D2421" s="318"/>
      <c r="E2421" s="739"/>
      <c r="F2421" s="740"/>
      <c r="G2421" s="740"/>
    </row>
    <row r="2422" spans="3:7">
      <c r="C2422" s="313"/>
      <c r="D2422" s="318"/>
      <c r="E2422" s="739"/>
      <c r="F2422" s="740"/>
      <c r="G2422" s="740"/>
    </row>
    <row r="2423" spans="3:7">
      <c r="C2423" s="313"/>
      <c r="D2423" s="318"/>
      <c r="E2423" s="739"/>
      <c r="F2423" s="740"/>
      <c r="G2423" s="740"/>
    </row>
    <row r="2424" spans="3:7">
      <c r="C2424" s="313"/>
      <c r="D2424" s="318"/>
      <c r="E2424" s="739"/>
      <c r="F2424" s="740"/>
      <c r="G2424" s="740"/>
    </row>
    <row r="2425" spans="3:7">
      <c r="C2425" s="313"/>
      <c r="D2425" s="318"/>
      <c r="E2425" s="739"/>
      <c r="F2425" s="740"/>
      <c r="G2425" s="740"/>
    </row>
    <row r="2426" spans="3:7">
      <c r="C2426" s="313"/>
      <c r="D2426" s="318"/>
      <c r="E2426" s="739"/>
      <c r="F2426" s="740"/>
      <c r="G2426" s="740"/>
    </row>
    <row r="2427" spans="3:7">
      <c r="C2427" s="313"/>
      <c r="D2427" s="318"/>
      <c r="E2427" s="739"/>
      <c r="F2427" s="740"/>
      <c r="G2427" s="740"/>
    </row>
    <row r="2428" spans="3:7">
      <c r="C2428" s="313"/>
      <c r="D2428" s="318"/>
      <c r="E2428" s="739"/>
      <c r="F2428" s="740"/>
      <c r="G2428" s="740"/>
    </row>
    <row r="2429" spans="3:7">
      <c r="C2429" s="313"/>
      <c r="D2429" s="318"/>
      <c r="E2429" s="739"/>
      <c r="F2429" s="740"/>
      <c r="G2429" s="740"/>
    </row>
    <row r="2430" spans="3:7">
      <c r="C2430" s="313"/>
      <c r="D2430" s="318"/>
      <c r="E2430" s="739"/>
      <c r="F2430" s="740"/>
      <c r="G2430" s="740"/>
    </row>
    <row r="2431" spans="3:7">
      <c r="C2431" s="313"/>
      <c r="D2431" s="318"/>
      <c r="E2431" s="739"/>
      <c r="F2431" s="740"/>
      <c r="G2431" s="740"/>
    </row>
    <row r="2432" spans="3:7">
      <c r="C2432" s="313"/>
      <c r="D2432" s="318"/>
      <c r="E2432" s="739"/>
      <c r="F2432" s="740"/>
      <c r="G2432" s="740"/>
    </row>
    <row r="2433" spans="3:7">
      <c r="C2433" s="313"/>
      <c r="D2433" s="318"/>
      <c r="E2433" s="739"/>
      <c r="F2433" s="740"/>
      <c r="G2433" s="740"/>
    </row>
    <row r="2434" spans="3:7">
      <c r="C2434" s="313"/>
      <c r="D2434" s="318"/>
      <c r="E2434" s="739"/>
      <c r="F2434" s="740"/>
      <c r="G2434" s="740"/>
    </row>
    <row r="2435" spans="3:7">
      <c r="C2435" s="313"/>
      <c r="D2435" s="318"/>
      <c r="E2435" s="739"/>
      <c r="F2435" s="740"/>
      <c r="G2435" s="740"/>
    </row>
    <row r="2436" spans="3:7">
      <c r="C2436" s="313"/>
      <c r="D2436" s="318"/>
      <c r="E2436" s="739"/>
      <c r="F2436" s="740"/>
      <c r="G2436" s="740"/>
    </row>
    <row r="2437" spans="3:7">
      <c r="C2437" s="313"/>
      <c r="D2437" s="318"/>
      <c r="E2437" s="739"/>
      <c r="F2437" s="740"/>
      <c r="G2437" s="740"/>
    </row>
    <row r="2438" spans="3:7">
      <c r="C2438" s="313"/>
      <c r="D2438" s="318"/>
      <c r="E2438" s="739"/>
      <c r="F2438" s="740"/>
      <c r="G2438" s="740"/>
    </row>
    <row r="2439" spans="3:7">
      <c r="C2439" s="313"/>
      <c r="D2439" s="318"/>
      <c r="E2439" s="739"/>
      <c r="F2439" s="740"/>
      <c r="G2439" s="740"/>
    </row>
    <row r="2440" spans="3:7">
      <c r="C2440" s="313"/>
      <c r="D2440" s="318"/>
      <c r="E2440" s="739"/>
      <c r="F2440" s="740"/>
      <c r="G2440" s="740"/>
    </row>
    <row r="2441" spans="3:7">
      <c r="C2441" s="313"/>
      <c r="D2441" s="318"/>
      <c r="E2441" s="739"/>
      <c r="F2441" s="740"/>
      <c r="G2441" s="740"/>
    </row>
    <row r="2442" spans="3:7">
      <c r="C2442" s="313"/>
      <c r="D2442" s="318"/>
      <c r="E2442" s="739"/>
      <c r="F2442" s="740"/>
      <c r="G2442" s="740"/>
    </row>
    <row r="2443" spans="3:7">
      <c r="C2443" s="313"/>
      <c r="D2443" s="318"/>
      <c r="E2443" s="739"/>
      <c r="F2443" s="740"/>
      <c r="G2443" s="740"/>
    </row>
    <row r="2444" spans="3:7">
      <c r="C2444" s="313"/>
      <c r="D2444" s="318"/>
      <c r="E2444" s="739"/>
      <c r="F2444" s="740"/>
      <c r="G2444" s="740"/>
    </row>
    <row r="2445" spans="3:7">
      <c r="C2445" s="313"/>
      <c r="D2445" s="318"/>
      <c r="E2445" s="739"/>
      <c r="F2445" s="740"/>
      <c r="G2445" s="740"/>
    </row>
    <row r="2446" spans="3:7">
      <c r="C2446" s="313"/>
      <c r="D2446" s="318"/>
      <c r="E2446" s="739"/>
      <c r="F2446" s="740"/>
      <c r="G2446" s="740"/>
    </row>
    <row r="2447" spans="3:7">
      <c r="C2447" s="313"/>
      <c r="D2447" s="318"/>
      <c r="E2447" s="739"/>
      <c r="F2447" s="740"/>
      <c r="G2447" s="740"/>
    </row>
    <row r="2448" spans="3:7">
      <c r="C2448" s="313"/>
      <c r="D2448" s="318"/>
      <c r="E2448" s="739"/>
      <c r="F2448" s="740"/>
      <c r="G2448" s="740"/>
    </row>
    <row r="2449" spans="3:7">
      <c r="C2449" s="313"/>
      <c r="D2449" s="318"/>
      <c r="E2449" s="739"/>
      <c r="F2449" s="740"/>
      <c r="G2449" s="740"/>
    </row>
    <row r="2450" spans="3:7">
      <c r="C2450" s="313"/>
      <c r="D2450" s="318"/>
      <c r="E2450" s="739"/>
      <c r="F2450" s="740"/>
      <c r="G2450" s="740"/>
    </row>
    <row r="2451" spans="3:7">
      <c r="C2451" s="313"/>
      <c r="D2451" s="318"/>
      <c r="E2451" s="739"/>
      <c r="F2451" s="740"/>
      <c r="G2451" s="740"/>
    </row>
    <row r="2452" spans="3:7">
      <c r="C2452" s="313"/>
      <c r="D2452" s="318"/>
      <c r="E2452" s="739"/>
      <c r="F2452" s="740"/>
      <c r="G2452" s="740"/>
    </row>
    <row r="2453" spans="3:7">
      <c r="C2453" s="313"/>
      <c r="D2453" s="318"/>
      <c r="E2453" s="739"/>
      <c r="F2453" s="740"/>
      <c r="G2453" s="740"/>
    </row>
    <row r="2454" spans="3:7">
      <c r="C2454" s="313"/>
      <c r="D2454" s="318"/>
      <c r="E2454" s="739"/>
      <c r="F2454" s="740"/>
      <c r="G2454" s="740"/>
    </row>
    <row r="2455" spans="3:7">
      <c r="C2455" s="313"/>
      <c r="D2455" s="318"/>
      <c r="E2455" s="739"/>
      <c r="F2455" s="740"/>
      <c r="G2455" s="740"/>
    </row>
    <row r="2456" spans="3:7">
      <c r="C2456" s="313"/>
      <c r="D2456" s="318"/>
      <c r="E2456" s="739"/>
      <c r="F2456" s="740"/>
      <c r="G2456" s="740"/>
    </row>
    <row r="2457" spans="3:7">
      <c r="C2457" s="313"/>
      <c r="D2457" s="318"/>
      <c r="E2457" s="739"/>
      <c r="F2457" s="740"/>
      <c r="G2457" s="740"/>
    </row>
    <row r="2458" spans="3:7">
      <c r="C2458" s="313"/>
      <c r="D2458" s="318"/>
      <c r="E2458" s="739"/>
      <c r="F2458" s="740"/>
      <c r="G2458" s="740"/>
    </row>
    <row r="2459" spans="3:7">
      <c r="C2459" s="313"/>
      <c r="D2459" s="318"/>
      <c r="E2459" s="739"/>
      <c r="F2459" s="740"/>
      <c r="G2459" s="740"/>
    </row>
    <row r="2460" spans="3:7">
      <c r="C2460" s="313"/>
      <c r="D2460" s="318"/>
      <c r="E2460" s="739"/>
      <c r="F2460" s="740"/>
      <c r="G2460" s="740"/>
    </row>
    <row r="2461" spans="3:7">
      <c r="C2461" s="313"/>
      <c r="D2461" s="318"/>
      <c r="E2461" s="739"/>
      <c r="F2461" s="740"/>
      <c r="G2461" s="740"/>
    </row>
    <row r="2462" spans="3:7">
      <c r="C2462" s="313"/>
      <c r="D2462" s="318"/>
      <c r="E2462" s="739"/>
      <c r="F2462" s="740"/>
      <c r="G2462" s="740"/>
    </row>
    <row r="2463" spans="3:7">
      <c r="C2463" s="313"/>
      <c r="D2463" s="318"/>
      <c r="E2463" s="739"/>
      <c r="F2463" s="740"/>
      <c r="G2463" s="740"/>
    </row>
    <row r="2464" spans="3:7">
      <c r="C2464" s="313"/>
      <c r="D2464" s="318"/>
      <c r="E2464" s="739"/>
      <c r="F2464" s="740"/>
      <c r="G2464" s="740"/>
    </row>
    <row r="2465" spans="3:7">
      <c r="C2465" s="313"/>
      <c r="D2465" s="318"/>
      <c r="E2465" s="739"/>
      <c r="F2465" s="740"/>
      <c r="G2465" s="740"/>
    </row>
    <row r="2466" spans="3:7">
      <c r="C2466" s="313"/>
      <c r="D2466" s="318"/>
      <c r="E2466" s="739"/>
      <c r="F2466" s="740"/>
      <c r="G2466" s="740"/>
    </row>
    <row r="2467" spans="3:7">
      <c r="C2467" s="313"/>
      <c r="D2467" s="318"/>
      <c r="E2467" s="739"/>
      <c r="F2467" s="740"/>
      <c r="G2467" s="740"/>
    </row>
    <row r="2468" spans="3:7">
      <c r="C2468" s="313"/>
      <c r="D2468" s="318"/>
      <c r="E2468" s="739"/>
      <c r="F2468" s="740"/>
      <c r="G2468" s="740"/>
    </row>
    <row r="2469" spans="3:7">
      <c r="C2469" s="313"/>
      <c r="D2469" s="318"/>
      <c r="E2469" s="739"/>
      <c r="F2469" s="740"/>
      <c r="G2469" s="740"/>
    </row>
    <row r="2470" spans="3:7">
      <c r="C2470" s="313"/>
      <c r="D2470" s="318"/>
      <c r="E2470" s="739"/>
      <c r="F2470" s="740"/>
      <c r="G2470" s="740"/>
    </row>
    <row r="2471" spans="3:7">
      <c r="C2471" s="313"/>
      <c r="D2471" s="318"/>
      <c r="E2471" s="739"/>
      <c r="F2471" s="740"/>
      <c r="G2471" s="740"/>
    </row>
    <row r="2472" spans="3:7">
      <c r="C2472" s="313"/>
      <c r="D2472" s="318"/>
      <c r="E2472" s="739"/>
      <c r="F2472" s="740"/>
      <c r="G2472" s="740"/>
    </row>
    <row r="2473" spans="3:7">
      <c r="C2473" s="313"/>
      <c r="D2473" s="318"/>
      <c r="E2473" s="739"/>
      <c r="F2473" s="740"/>
      <c r="G2473" s="740"/>
    </row>
    <row r="2474" spans="3:7">
      <c r="C2474" s="313"/>
      <c r="D2474" s="318"/>
      <c r="E2474" s="739"/>
      <c r="F2474" s="740"/>
      <c r="G2474" s="740"/>
    </row>
    <row r="2475" spans="3:7">
      <c r="C2475" s="313"/>
      <c r="D2475" s="318"/>
      <c r="E2475" s="739"/>
      <c r="F2475" s="740"/>
      <c r="G2475" s="740"/>
    </row>
    <row r="2476" spans="3:7">
      <c r="C2476" s="313"/>
      <c r="D2476" s="318"/>
      <c r="E2476" s="739"/>
      <c r="F2476" s="740"/>
      <c r="G2476" s="740"/>
    </row>
    <row r="2477" spans="3:7">
      <c r="C2477" s="313"/>
      <c r="D2477" s="318"/>
      <c r="E2477" s="739"/>
      <c r="F2477" s="740"/>
      <c r="G2477" s="740"/>
    </row>
    <row r="2478" spans="3:7">
      <c r="C2478" s="313"/>
      <c r="D2478" s="318"/>
      <c r="E2478" s="739"/>
      <c r="F2478" s="740"/>
      <c r="G2478" s="740"/>
    </row>
    <row r="2479" spans="3:7">
      <c r="C2479" s="313"/>
      <c r="D2479" s="318"/>
      <c r="E2479" s="739"/>
      <c r="F2479" s="740"/>
      <c r="G2479" s="740"/>
    </row>
    <row r="2480" spans="3:7">
      <c r="C2480" s="313"/>
      <c r="D2480" s="318"/>
      <c r="E2480" s="739"/>
      <c r="F2480" s="740"/>
      <c r="G2480" s="740"/>
    </row>
    <row r="2481" spans="3:7">
      <c r="C2481" s="313"/>
      <c r="D2481" s="318"/>
      <c r="E2481" s="739"/>
      <c r="F2481" s="740"/>
      <c r="G2481" s="740"/>
    </row>
    <row r="2482" spans="3:7">
      <c r="C2482" s="313"/>
      <c r="D2482" s="318"/>
      <c r="E2482" s="739"/>
      <c r="F2482" s="740"/>
      <c r="G2482" s="740"/>
    </row>
    <row r="2483" spans="3:7">
      <c r="C2483" s="313"/>
      <c r="D2483" s="318"/>
      <c r="E2483" s="739"/>
      <c r="F2483" s="740"/>
      <c r="G2483" s="740"/>
    </row>
    <row r="2484" spans="3:7">
      <c r="C2484" s="313"/>
      <c r="D2484" s="318"/>
      <c r="E2484" s="739"/>
      <c r="F2484" s="740"/>
      <c r="G2484" s="740"/>
    </row>
    <row r="2485" spans="3:7">
      <c r="C2485" s="313"/>
      <c r="D2485" s="318"/>
      <c r="E2485" s="739"/>
      <c r="F2485" s="740"/>
      <c r="G2485" s="740"/>
    </row>
    <row r="2486" spans="3:7">
      <c r="C2486" s="313"/>
      <c r="D2486" s="318"/>
      <c r="E2486" s="739"/>
      <c r="F2486" s="740"/>
      <c r="G2486" s="740"/>
    </row>
    <row r="2487" spans="3:7">
      <c r="C2487" s="313"/>
      <c r="D2487" s="318"/>
      <c r="E2487" s="739"/>
      <c r="F2487" s="740"/>
      <c r="G2487" s="740"/>
    </row>
    <row r="2488" spans="3:7">
      <c r="C2488" s="313"/>
      <c r="D2488" s="318"/>
      <c r="E2488" s="739"/>
      <c r="F2488" s="740"/>
      <c r="G2488" s="740"/>
    </row>
    <row r="2489" spans="3:7">
      <c r="C2489" s="313"/>
      <c r="D2489" s="318"/>
      <c r="E2489" s="739"/>
      <c r="F2489" s="740"/>
      <c r="G2489" s="740"/>
    </row>
    <row r="2490" spans="3:7">
      <c r="C2490" s="313"/>
      <c r="D2490" s="318"/>
      <c r="E2490" s="739"/>
      <c r="F2490" s="740"/>
      <c r="G2490" s="740"/>
    </row>
    <row r="2491" spans="3:7">
      <c r="C2491" s="313"/>
      <c r="D2491" s="318"/>
      <c r="E2491" s="739"/>
      <c r="F2491" s="740"/>
      <c r="G2491" s="740"/>
    </row>
    <row r="2492" spans="3:7">
      <c r="C2492" s="313"/>
      <c r="D2492" s="318"/>
      <c r="E2492" s="739"/>
      <c r="F2492" s="740"/>
      <c r="G2492" s="740"/>
    </row>
    <row r="2493" spans="3:7">
      <c r="C2493" s="313"/>
      <c r="D2493" s="318"/>
      <c r="E2493" s="739"/>
      <c r="F2493" s="740"/>
      <c r="G2493" s="740"/>
    </row>
    <row r="2494" spans="3:7">
      <c r="C2494" s="313"/>
      <c r="D2494" s="318"/>
      <c r="E2494" s="739"/>
      <c r="F2494" s="740"/>
      <c r="G2494" s="740"/>
    </row>
    <row r="2495" spans="3:7">
      <c r="C2495" s="313"/>
      <c r="D2495" s="318"/>
      <c r="E2495" s="739"/>
      <c r="F2495" s="740"/>
      <c r="G2495" s="740"/>
    </row>
    <row r="2496" spans="3:7">
      <c r="C2496" s="313"/>
      <c r="D2496" s="318"/>
      <c r="E2496" s="739"/>
      <c r="F2496" s="740"/>
      <c r="G2496" s="740"/>
    </row>
    <row r="2497" spans="3:7">
      <c r="C2497" s="313"/>
      <c r="D2497" s="318"/>
      <c r="E2497" s="739"/>
      <c r="F2497" s="740"/>
      <c r="G2497" s="740"/>
    </row>
    <row r="2498" spans="3:7">
      <c r="C2498" s="313"/>
      <c r="D2498" s="318"/>
      <c r="E2498" s="739"/>
      <c r="F2498" s="740"/>
      <c r="G2498" s="740"/>
    </row>
    <row r="2499" spans="3:7">
      <c r="C2499" s="313"/>
      <c r="D2499" s="318"/>
      <c r="E2499" s="739"/>
      <c r="F2499" s="740"/>
      <c r="G2499" s="740"/>
    </row>
    <row r="2500" spans="3:7">
      <c r="C2500" s="313"/>
      <c r="D2500" s="318"/>
      <c r="E2500" s="739"/>
      <c r="F2500" s="740"/>
      <c r="G2500" s="740"/>
    </row>
    <row r="2501" spans="3:7">
      <c r="C2501" s="313"/>
      <c r="D2501" s="318"/>
      <c r="E2501" s="739"/>
      <c r="F2501" s="740"/>
      <c r="G2501" s="740"/>
    </row>
    <row r="2502" spans="3:7">
      <c r="C2502" s="313"/>
      <c r="D2502" s="318"/>
      <c r="E2502" s="739"/>
      <c r="F2502" s="740"/>
      <c r="G2502" s="740"/>
    </row>
    <row r="2503" spans="3:7">
      <c r="C2503" s="313"/>
      <c r="D2503" s="318"/>
      <c r="E2503" s="739"/>
      <c r="F2503" s="740"/>
      <c r="G2503" s="740"/>
    </row>
    <row r="2504" spans="3:7">
      <c r="C2504" s="313"/>
      <c r="D2504" s="318"/>
      <c r="E2504" s="739"/>
      <c r="F2504" s="740"/>
      <c r="G2504" s="740"/>
    </row>
    <row r="2505" spans="3:7">
      <c r="C2505" s="313"/>
      <c r="D2505" s="318"/>
      <c r="E2505" s="739"/>
      <c r="F2505" s="740"/>
      <c r="G2505" s="740"/>
    </row>
    <row r="2506" spans="3:7">
      <c r="C2506" s="313"/>
      <c r="D2506" s="318"/>
      <c r="E2506" s="739"/>
      <c r="F2506" s="740"/>
      <c r="G2506" s="740"/>
    </row>
    <row r="2507" spans="3:7">
      <c r="C2507" s="313"/>
      <c r="D2507" s="318"/>
      <c r="E2507" s="739"/>
      <c r="F2507" s="740"/>
      <c r="G2507" s="740"/>
    </row>
    <row r="2508" spans="3:7">
      <c r="C2508" s="313"/>
      <c r="D2508" s="318"/>
      <c r="E2508" s="739"/>
      <c r="F2508" s="740"/>
      <c r="G2508" s="740"/>
    </row>
    <row r="2509" spans="3:7">
      <c r="C2509" s="313"/>
      <c r="D2509" s="318"/>
      <c r="E2509" s="739"/>
      <c r="F2509" s="740"/>
      <c r="G2509" s="740"/>
    </row>
    <row r="2510" spans="3:7">
      <c r="C2510" s="313"/>
      <c r="D2510" s="318"/>
      <c r="E2510" s="739"/>
      <c r="F2510" s="740"/>
      <c r="G2510" s="740"/>
    </row>
    <row r="2511" spans="3:7">
      <c r="C2511" s="313"/>
      <c r="D2511" s="318"/>
      <c r="E2511" s="739"/>
      <c r="F2511" s="740"/>
      <c r="G2511" s="740"/>
    </row>
    <row r="2512" spans="3:7">
      <c r="C2512" s="313"/>
      <c r="D2512" s="318"/>
      <c r="E2512" s="739"/>
      <c r="F2512" s="740"/>
      <c r="G2512" s="740"/>
    </row>
    <row r="2513" spans="3:7">
      <c r="C2513" s="313"/>
      <c r="D2513" s="318"/>
      <c r="E2513" s="739"/>
      <c r="F2513" s="740"/>
      <c r="G2513" s="740"/>
    </row>
    <row r="2514" spans="3:7">
      <c r="C2514" s="313"/>
      <c r="D2514" s="318"/>
      <c r="E2514" s="739"/>
      <c r="F2514" s="740"/>
      <c r="G2514" s="740"/>
    </row>
    <row r="2515" spans="3:7">
      <c r="C2515" s="313"/>
      <c r="D2515" s="318"/>
      <c r="E2515" s="739"/>
      <c r="F2515" s="740"/>
      <c r="G2515" s="740"/>
    </row>
    <row r="2516" spans="3:7">
      <c r="C2516" s="313"/>
      <c r="D2516" s="318"/>
      <c r="E2516" s="739"/>
      <c r="F2516" s="740"/>
      <c r="G2516" s="740"/>
    </row>
    <row r="2517" spans="3:7">
      <c r="C2517" s="313"/>
      <c r="D2517" s="318"/>
      <c r="E2517" s="739"/>
      <c r="F2517" s="740"/>
      <c r="G2517" s="740"/>
    </row>
    <row r="2518" spans="3:7">
      <c r="C2518" s="313"/>
      <c r="D2518" s="318"/>
      <c r="E2518" s="739"/>
      <c r="F2518" s="740"/>
      <c r="G2518" s="740"/>
    </row>
    <row r="2519" spans="3:7">
      <c r="C2519" s="313"/>
      <c r="D2519" s="318"/>
      <c r="E2519" s="739"/>
      <c r="F2519" s="740"/>
      <c r="G2519" s="740"/>
    </row>
    <row r="2520" spans="3:7">
      <c r="C2520" s="313"/>
      <c r="D2520" s="318"/>
      <c r="E2520" s="739"/>
      <c r="F2520" s="740"/>
      <c r="G2520" s="740"/>
    </row>
    <row r="2521" spans="3:7">
      <c r="C2521" s="313"/>
      <c r="D2521" s="318"/>
      <c r="E2521" s="739"/>
      <c r="F2521" s="740"/>
      <c r="G2521" s="740"/>
    </row>
    <row r="2522" spans="3:7">
      <c r="C2522" s="313"/>
      <c r="D2522" s="318"/>
      <c r="E2522" s="739"/>
      <c r="F2522" s="740"/>
      <c r="G2522" s="740"/>
    </row>
    <row r="2523" spans="3:7">
      <c r="C2523" s="313"/>
      <c r="D2523" s="318"/>
      <c r="E2523" s="739"/>
      <c r="F2523" s="740"/>
      <c r="G2523" s="740"/>
    </row>
    <row r="2524" spans="3:7">
      <c r="C2524" s="313"/>
      <c r="D2524" s="318"/>
      <c r="E2524" s="739"/>
      <c r="F2524" s="740"/>
      <c r="G2524" s="740"/>
    </row>
    <row r="2525" spans="3:7">
      <c r="C2525" s="313"/>
      <c r="D2525" s="318"/>
      <c r="E2525" s="739"/>
      <c r="F2525" s="740"/>
      <c r="G2525" s="740"/>
    </row>
    <row r="2526" spans="3:7">
      <c r="C2526" s="313"/>
      <c r="D2526" s="318"/>
      <c r="E2526" s="739"/>
      <c r="F2526" s="740"/>
      <c r="G2526" s="740"/>
    </row>
    <row r="2527" spans="3:7">
      <c r="C2527" s="313"/>
      <c r="D2527" s="318"/>
      <c r="E2527" s="739"/>
      <c r="F2527" s="740"/>
      <c r="G2527" s="740"/>
    </row>
    <row r="2528" spans="3:7">
      <c r="C2528" s="313"/>
      <c r="D2528" s="318"/>
      <c r="E2528" s="739"/>
      <c r="F2528" s="740"/>
      <c r="G2528" s="740"/>
    </row>
    <row r="2529" spans="3:7">
      <c r="C2529" s="313"/>
      <c r="D2529" s="318"/>
      <c r="E2529" s="739"/>
      <c r="F2529" s="740"/>
      <c r="G2529" s="740"/>
    </row>
    <row r="2530" spans="3:7">
      <c r="C2530" s="313"/>
      <c r="D2530" s="318"/>
      <c r="E2530" s="739"/>
      <c r="F2530" s="740"/>
      <c r="G2530" s="740"/>
    </row>
    <row r="2531" spans="3:7">
      <c r="C2531" s="313"/>
      <c r="D2531" s="318"/>
      <c r="E2531" s="739"/>
      <c r="F2531" s="740"/>
      <c r="G2531" s="740"/>
    </row>
    <row r="2532" spans="3:7">
      <c r="C2532" s="313"/>
      <c r="D2532" s="318"/>
      <c r="E2532" s="739"/>
      <c r="F2532" s="740"/>
      <c r="G2532" s="740"/>
    </row>
    <row r="2533" spans="3:7">
      <c r="C2533" s="313"/>
      <c r="D2533" s="318"/>
      <c r="E2533" s="739"/>
      <c r="F2533" s="740"/>
      <c r="G2533" s="740"/>
    </row>
    <row r="2534" spans="3:7">
      <c r="C2534" s="313"/>
      <c r="D2534" s="318"/>
      <c r="E2534" s="739"/>
      <c r="F2534" s="740"/>
      <c r="G2534" s="740"/>
    </row>
    <row r="2535" spans="3:7">
      <c r="C2535" s="313"/>
      <c r="D2535" s="318"/>
      <c r="E2535" s="739"/>
      <c r="F2535" s="740"/>
      <c r="G2535" s="740"/>
    </row>
    <row r="2536" spans="3:7">
      <c r="C2536" s="313"/>
      <c r="D2536" s="318"/>
      <c r="E2536" s="739"/>
      <c r="F2536" s="740"/>
      <c r="G2536" s="740"/>
    </row>
    <row r="2537" spans="3:7">
      <c r="C2537" s="313"/>
      <c r="D2537" s="318"/>
      <c r="E2537" s="739"/>
      <c r="F2537" s="740"/>
      <c r="G2537" s="740"/>
    </row>
    <row r="2538" spans="3:7">
      <c r="C2538" s="313"/>
      <c r="D2538" s="318"/>
      <c r="E2538" s="739"/>
      <c r="F2538" s="740"/>
      <c r="G2538" s="740"/>
    </row>
    <row r="2539" spans="3:7">
      <c r="C2539" s="313"/>
      <c r="D2539" s="318"/>
      <c r="E2539" s="739"/>
      <c r="F2539" s="740"/>
      <c r="G2539" s="740"/>
    </row>
    <row r="2540" spans="3:7">
      <c r="C2540" s="313"/>
      <c r="D2540" s="318"/>
      <c r="E2540" s="739"/>
      <c r="F2540" s="740"/>
      <c r="G2540" s="740"/>
    </row>
    <row r="2541" spans="3:7">
      <c r="C2541" s="313"/>
      <c r="D2541" s="318"/>
      <c r="E2541" s="739"/>
      <c r="F2541" s="740"/>
      <c r="G2541" s="740"/>
    </row>
    <row r="2542" spans="3:7">
      <c r="C2542" s="313"/>
      <c r="D2542" s="318"/>
      <c r="E2542" s="739"/>
      <c r="F2542" s="740"/>
      <c r="G2542" s="740"/>
    </row>
    <row r="2543" spans="3:7">
      <c r="C2543" s="313"/>
      <c r="D2543" s="318"/>
      <c r="E2543" s="739"/>
      <c r="F2543" s="740"/>
      <c r="G2543" s="740"/>
    </row>
    <row r="2544" spans="3:7">
      <c r="C2544" s="313"/>
      <c r="D2544" s="318"/>
      <c r="E2544" s="739"/>
      <c r="F2544" s="740"/>
      <c r="G2544" s="740"/>
    </row>
    <row r="2545" spans="3:7">
      <c r="C2545" s="313"/>
      <c r="D2545" s="318"/>
      <c r="E2545" s="739"/>
      <c r="F2545" s="740"/>
      <c r="G2545" s="740"/>
    </row>
    <row r="2546" spans="3:7">
      <c r="C2546" s="313"/>
      <c r="D2546" s="318"/>
      <c r="E2546" s="739"/>
      <c r="F2546" s="740"/>
      <c r="G2546" s="740"/>
    </row>
    <row r="2547" spans="3:7">
      <c r="C2547" s="313"/>
      <c r="D2547" s="318"/>
      <c r="E2547" s="739"/>
      <c r="F2547" s="740"/>
      <c r="G2547" s="740"/>
    </row>
    <row r="2548" spans="3:7">
      <c r="C2548" s="313"/>
      <c r="D2548" s="318"/>
      <c r="E2548" s="739"/>
      <c r="F2548" s="740"/>
      <c r="G2548" s="740"/>
    </row>
    <row r="2549" spans="3:7">
      <c r="C2549" s="313"/>
      <c r="D2549" s="318"/>
      <c r="E2549" s="739"/>
      <c r="F2549" s="740"/>
      <c r="G2549" s="740"/>
    </row>
    <row r="2550" spans="3:7">
      <c r="C2550" s="313"/>
      <c r="D2550" s="318"/>
      <c r="E2550" s="739"/>
      <c r="F2550" s="740"/>
      <c r="G2550" s="740"/>
    </row>
    <row r="2551" spans="3:7">
      <c r="C2551" s="313"/>
      <c r="D2551" s="318"/>
      <c r="E2551" s="739"/>
      <c r="F2551" s="740"/>
      <c r="G2551" s="740"/>
    </row>
    <row r="2552" spans="3:7">
      <c r="C2552" s="313"/>
      <c r="D2552" s="318"/>
      <c r="E2552" s="739"/>
      <c r="F2552" s="740"/>
      <c r="G2552" s="740"/>
    </row>
    <row r="2553" spans="3:7">
      <c r="C2553" s="313"/>
      <c r="D2553" s="318"/>
      <c r="E2553" s="739"/>
      <c r="F2553" s="740"/>
      <c r="G2553" s="740"/>
    </row>
    <row r="2554" spans="3:7">
      <c r="C2554" s="313"/>
      <c r="D2554" s="318"/>
      <c r="E2554" s="739"/>
      <c r="F2554" s="740"/>
      <c r="G2554" s="740"/>
    </row>
    <row r="2555" spans="3:7">
      <c r="C2555" s="313"/>
      <c r="D2555" s="318"/>
      <c r="E2555" s="739"/>
      <c r="F2555" s="740"/>
      <c r="G2555" s="740"/>
    </row>
    <row r="2556" spans="3:7">
      <c r="C2556" s="313"/>
      <c r="D2556" s="318"/>
      <c r="E2556" s="739"/>
      <c r="F2556" s="740"/>
      <c r="G2556" s="740"/>
    </row>
    <row r="2557" spans="3:7">
      <c r="C2557" s="313"/>
      <c r="D2557" s="318"/>
      <c r="E2557" s="739"/>
      <c r="F2557" s="740"/>
      <c r="G2557" s="740"/>
    </row>
    <row r="2558" spans="3:7">
      <c r="C2558" s="313"/>
      <c r="D2558" s="318"/>
      <c r="E2558" s="739"/>
      <c r="F2558" s="740"/>
      <c r="G2558" s="740"/>
    </row>
    <row r="2559" spans="3:7">
      <c r="C2559" s="313"/>
      <c r="D2559" s="318"/>
      <c r="E2559" s="739"/>
      <c r="F2559" s="740"/>
      <c r="G2559" s="740"/>
    </row>
    <row r="2560" spans="3:7">
      <c r="C2560" s="313"/>
      <c r="D2560" s="318"/>
      <c r="E2560" s="739"/>
      <c r="F2560" s="740"/>
      <c r="G2560" s="740"/>
    </row>
    <row r="2561" spans="3:7">
      <c r="C2561" s="313"/>
      <c r="D2561" s="318"/>
      <c r="E2561" s="739"/>
      <c r="F2561" s="740"/>
      <c r="G2561" s="740"/>
    </row>
    <row r="2562" spans="3:7">
      <c r="C2562" s="313"/>
      <c r="D2562" s="318"/>
      <c r="E2562" s="739"/>
      <c r="F2562" s="740"/>
      <c r="G2562" s="740"/>
    </row>
    <row r="2563" spans="3:7">
      <c r="C2563" s="313"/>
      <c r="D2563" s="318"/>
      <c r="E2563" s="739"/>
      <c r="F2563" s="740"/>
      <c r="G2563" s="740"/>
    </row>
    <row r="2564" spans="3:7">
      <c r="C2564" s="313"/>
      <c r="D2564" s="318"/>
      <c r="E2564" s="739"/>
      <c r="F2564" s="740"/>
      <c r="G2564" s="740"/>
    </row>
    <row r="2565" spans="3:7">
      <c r="C2565" s="313"/>
      <c r="D2565" s="318"/>
      <c r="E2565" s="739"/>
      <c r="F2565" s="740"/>
      <c r="G2565" s="740"/>
    </row>
    <row r="2566" spans="3:7">
      <c r="C2566" s="313"/>
      <c r="D2566" s="318"/>
      <c r="E2566" s="739"/>
      <c r="F2566" s="740"/>
      <c r="G2566" s="740"/>
    </row>
    <row r="2567" spans="3:7">
      <c r="C2567" s="313"/>
      <c r="D2567" s="318"/>
      <c r="E2567" s="739"/>
      <c r="F2567" s="740"/>
      <c r="G2567" s="740"/>
    </row>
    <row r="2568" spans="3:7">
      <c r="C2568" s="313"/>
      <c r="D2568" s="318"/>
      <c r="E2568" s="739"/>
      <c r="F2568" s="740"/>
      <c r="G2568" s="740"/>
    </row>
    <row r="2569" spans="3:7">
      <c r="C2569" s="313"/>
      <c r="D2569" s="318"/>
      <c r="E2569" s="739"/>
      <c r="F2569" s="740"/>
      <c r="G2569" s="740"/>
    </row>
    <row r="2570" spans="3:7">
      <c r="C2570" s="313"/>
      <c r="D2570" s="318"/>
      <c r="E2570" s="739"/>
      <c r="F2570" s="740"/>
      <c r="G2570" s="740"/>
    </row>
    <row r="2571" spans="3:7">
      <c r="C2571" s="313"/>
      <c r="D2571" s="318"/>
      <c r="E2571" s="739"/>
      <c r="F2571" s="740"/>
      <c r="G2571" s="740"/>
    </row>
    <row r="2572" spans="3:7">
      <c r="C2572" s="313"/>
      <c r="D2572" s="318"/>
      <c r="E2572" s="739"/>
      <c r="F2572" s="740"/>
      <c r="G2572" s="740"/>
    </row>
    <row r="2573" spans="3:7">
      <c r="C2573" s="313"/>
      <c r="D2573" s="318"/>
      <c r="E2573" s="739"/>
      <c r="F2573" s="740"/>
      <c r="G2573" s="740"/>
    </row>
    <row r="2574" spans="3:7">
      <c r="C2574" s="313"/>
      <c r="D2574" s="318"/>
      <c r="E2574" s="739"/>
      <c r="F2574" s="740"/>
      <c r="G2574" s="740"/>
    </row>
    <row r="2575" spans="3:7">
      <c r="C2575" s="313"/>
      <c r="D2575" s="318"/>
      <c r="E2575" s="739"/>
      <c r="F2575" s="740"/>
      <c r="G2575" s="740"/>
    </row>
    <row r="2576" spans="3:7">
      <c r="C2576" s="313"/>
      <c r="D2576" s="318"/>
      <c r="E2576" s="739"/>
      <c r="F2576" s="740"/>
      <c r="G2576" s="740"/>
    </row>
    <row r="2577" spans="3:7">
      <c r="C2577" s="313"/>
      <c r="D2577" s="318"/>
      <c r="E2577" s="739"/>
      <c r="F2577" s="740"/>
      <c r="G2577" s="740"/>
    </row>
    <row r="2578" spans="3:7">
      <c r="C2578" s="313"/>
      <c r="D2578" s="318"/>
      <c r="E2578" s="739"/>
      <c r="F2578" s="740"/>
      <c r="G2578" s="740"/>
    </row>
    <row r="2579" spans="3:7">
      <c r="C2579" s="313"/>
      <c r="D2579" s="318"/>
      <c r="E2579" s="739"/>
      <c r="F2579" s="740"/>
      <c r="G2579" s="740"/>
    </row>
    <row r="2580" spans="3:7">
      <c r="C2580" s="313"/>
      <c r="D2580" s="318"/>
      <c r="E2580" s="739"/>
      <c r="F2580" s="740"/>
      <c r="G2580" s="740"/>
    </row>
    <row r="2581" spans="3:7">
      <c r="C2581" s="313"/>
      <c r="D2581" s="318"/>
      <c r="E2581" s="739"/>
      <c r="F2581" s="740"/>
      <c r="G2581" s="740"/>
    </row>
    <row r="2582" spans="3:7">
      <c r="C2582" s="313"/>
      <c r="D2582" s="318"/>
      <c r="E2582" s="739"/>
      <c r="F2582" s="740"/>
      <c r="G2582" s="740"/>
    </row>
    <row r="2583" spans="3:7">
      <c r="C2583" s="313"/>
      <c r="D2583" s="318"/>
      <c r="E2583" s="739"/>
      <c r="F2583" s="740"/>
      <c r="G2583" s="740"/>
    </row>
    <row r="2584" spans="3:7">
      <c r="C2584" s="313"/>
      <c r="D2584" s="318"/>
      <c r="E2584" s="739"/>
      <c r="F2584" s="740"/>
      <c r="G2584" s="740"/>
    </row>
    <row r="2585" spans="3:7">
      <c r="C2585" s="313"/>
      <c r="D2585" s="318"/>
      <c r="E2585" s="739"/>
      <c r="F2585" s="740"/>
      <c r="G2585" s="740"/>
    </row>
    <row r="2586" spans="3:7">
      <c r="C2586" s="313"/>
      <c r="D2586" s="318"/>
      <c r="E2586" s="739"/>
      <c r="F2586" s="740"/>
      <c r="G2586" s="740"/>
    </row>
    <row r="2587" spans="3:7">
      <c r="C2587" s="313"/>
      <c r="D2587" s="318"/>
      <c r="E2587" s="739"/>
      <c r="F2587" s="740"/>
      <c r="G2587" s="740"/>
    </row>
    <row r="2588" spans="3:7">
      <c r="C2588" s="313"/>
      <c r="D2588" s="318"/>
      <c r="E2588" s="739"/>
      <c r="F2588" s="740"/>
      <c r="G2588" s="740"/>
    </row>
    <row r="2589" spans="3:7">
      <c r="C2589" s="313"/>
      <c r="D2589" s="318"/>
      <c r="E2589" s="739"/>
      <c r="F2589" s="740"/>
      <c r="G2589" s="740"/>
    </row>
    <row r="2590" spans="3:7">
      <c r="C2590" s="313"/>
      <c r="D2590" s="318"/>
      <c r="E2590" s="739"/>
      <c r="F2590" s="740"/>
      <c r="G2590" s="740"/>
    </row>
    <row r="2591" spans="3:7">
      <c r="C2591" s="313"/>
      <c r="D2591" s="318"/>
      <c r="E2591" s="739"/>
      <c r="F2591" s="740"/>
      <c r="G2591" s="740"/>
    </row>
    <row r="2592" spans="3:7">
      <c r="C2592" s="313"/>
      <c r="D2592" s="318"/>
      <c r="E2592" s="739"/>
      <c r="F2592" s="740"/>
      <c r="G2592" s="740"/>
    </row>
    <row r="2593" spans="3:7">
      <c r="C2593" s="313"/>
      <c r="D2593" s="318"/>
      <c r="E2593" s="739"/>
      <c r="F2593" s="740"/>
      <c r="G2593" s="740"/>
    </row>
    <row r="2594" spans="3:7">
      <c r="C2594" s="313"/>
      <c r="D2594" s="318"/>
      <c r="E2594" s="739"/>
      <c r="F2594" s="740"/>
      <c r="G2594" s="740"/>
    </row>
    <row r="2595" spans="3:7">
      <c r="C2595" s="313"/>
      <c r="D2595" s="318"/>
      <c r="E2595" s="739"/>
      <c r="F2595" s="740"/>
      <c r="G2595" s="740"/>
    </row>
    <row r="2596" spans="3:7">
      <c r="C2596" s="313"/>
      <c r="D2596" s="318"/>
      <c r="E2596" s="739"/>
      <c r="F2596" s="740"/>
      <c r="G2596" s="740"/>
    </row>
    <row r="2597" spans="3:7">
      <c r="C2597" s="313"/>
      <c r="D2597" s="318"/>
      <c r="E2597" s="739"/>
      <c r="F2597" s="740"/>
      <c r="G2597" s="740"/>
    </row>
    <row r="2598" spans="3:7">
      <c r="C2598" s="313"/>
      <c r="D2598" s="318"/>
      <c r="E2598" s="739"/>
      <c r="F2598" s="740"/>
      <c r="G2598" s="740"/>
    </row>
    <row r="2599" spans="3:7">
      <c r="C2599" s="313"/>
      <c r="D2599" s="318"/>
      <c r="E2599" s="739"/>
      <c r="F2599" s="740"/>
      <c r="G2599" s="740"/>
    </row>
    <row r="2600" spans="3:7">
      <c r="C2600" s="313"/>
      <c r="D2600" s="318"/>
      <c r="E2600" s="739"/>
      <c r="F2600" s="740"/>
      <c r="G2600" s="740"/>
    </row>
    <row r="2601" spans="3:7">
      <c r="C2601" s="313"/>
      <c r="D2601" s="318"/>
      <c r="E2601" s="739"/>
      <c r="F2601" s="740"/>
      <c r="G2601" s="740"/>
    </row>
    <row r="2602" spans="3:7">
      <c r="C2602" s="313"/>
      <c r="D2602" s="318"/>
      <c r="E2602" s="739"/>
      <c r="F2602" s="740"/>
      <c r="G2602" s="740"/>
    </row>
    <row r="2603" spans="3:7">
      <c r="C2603" s="313"/>
      <c r="D2603" s="318"/>
      <c r="E2603" s="739"/>
      <c r="F2603" s="740"/>
      <c r="G2603" s="740"/>
    </row>
    <row r="2604" spans="3:7">
      <c r="C2604" s="313"/>
      <c r="D2604" s="318"/>
      <c r="E2604" s="739"/>
      <c r="F2604" s="740"/>
      <c r="G2604" s="740"/>
    </row>
    <row r="2605" spans="3:7">
      <c r="C2605" s="313"/>
      <c r="D2605" s="318"/>
      <c r="E2605" s="739"/>
      <c r="F2605" s="740"/>
      <c r="G2605" s="740"/>
    </row>
    <row r="2606" spans="3:7">
      <c r="C2606" s="313"/>
      <c r="D2606" s="318"/>
      <c r="E2606" s="739"/>
      <c r="F2606" s="740"/>
      <c r="G2606" s="740"/>
    </row>
    <row r="2607" spans="3:7">
      <c r="C2607" s="313"/>
      <c r="D2607" s="318"/>
      <c r="E2607" s="739"/>
      <c r="F2607" s="740"/>
      <c r="G2607" s="740"/>
    </row>
    <row r="2608" spans="3:7">
      <c r="C2608" s="313"/>
      <c r="D2608" s="318"/>
      <c r="E2608" s="739"/>
      <c r="F2608" s="740"/>
      <c r="G2608" s="740"/>
    </row>
    <row r="2609" spans="3:7">
      <c r="C2609" s="313"/>
      <c r="D2609" s="318"/>
      <c r="E2609" s="739"/>
      <c r="F2609" s="740"/>
      <c r="G2609" s="740"/>
    </row>
    <row r="2610" spans="3:7">
      <c r="C2610" s="313"/>
      <c r="D2610" s="318"/>
      <c r="E2610" s="739"/>
      <c r="F2610" s="740"/>
      <c r="G2610" s="740"/>
    </row>
    <row r="2611" spans="3:7">
      <c r="C2611" s="313"/>
      <c r="D2611" s="318"/>
      <c r="E2611" s="739"/>
      <c r="F2611" s="740"/>
      <c r="G2611" s="740"/>
    </row>
  </sheetData>
  <mergeCells count="2">
    <mergeCell ref="B1:G1"/>
    <mergeCell ref="B2:G2"/>
  </mergeCells>
  <pageMargins left="0.74803149606299213" right="0.74803149606299213" top="0.98425196850393704" bottom="0.98425196850393704" header="0.51181102362204722" footer="0.51181102362204722"/>
  <pageSetup paperSize="9" scale="72" fitToHeight="5" orientation="portrait" horizontalDpi="300" verticalDpi="300" r:id="rId1"/>
  <headerFooter alignWithMargins="0">
    <oddFooter>&amp;LBill No. NAM W-14&amp;RNAM W-14/&amp;P</oddFooter>
  </headerFooter>
  <rowBreaks count="6" manualBreakCount="6">
    <brk id="66" min="1" max="6" man="1"/>
    <brk id="124" min="1" max="6" man="1"/>
    <brk id="167" min="1" max="6" man="1"/>
    <brk id="214" min="1" max="6" man="1"/>
    <brk id="263" min="1" max="6" man="1"/>
    <brk id="288" min="1"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5:I16"/>
  <sheetViews>
    <sheetView view="pageBreakPreview" zoomScale="60" zoomScaleNormal="100" workbookViewId="0">
      <selection activeCell="H33" sqref="H33"/>
    </sheetView>
  </sheetViews>
  <sheetFormatPr defaultRowHeight="15"/>
  <sheetData>
    <row r="15" spans="1:9" ht="26.25">
      <c r="D15" s="1766" t="s">
        <v>2547</v>
      </c>
    </row>
    <row r="16" spans="1:9" ht="55.5" customHeight="1">
      <c r="A16" s="3420" t="s">
        <v>1752</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5"/>
  <sheetViews>
    <sheetView showGridLines="0" view="pageBreakPreview" zoomScaleNormal="100" zoomScaleSheetLayoutView="100" workbookViewId="0">
      <selection activeCell="H78" sqref="H78:K94"/>
    </sheetView>
  </sheetViews>
  <sheetFormatPr defaultRowHeight="12.75"/>
  <cols>
    <col min="1" max="1" width="12.7109375" style="3" customWidth="1"/>
    <col min="2" max="2" width="56.42578125" style="2" customWidth="1"/>
    <col min="3" max="3" width="7.140625" style="3" customWidth="1"/>
    <col min="4" max="4" width="10.7109375" style="3" customWidth="1"/>
    <col min="5" max="5" width="13" style="485" customWidth="1"/>
    <col min="6" max="6" width="20.85546875" style="485" customWidth="1"/>
    <col min="7" max="7" width="17.5703125" style="2" customWidth="1"/>
    <col min="8" max="255" width="9.140625" style="2"/>
    <col min="256" max="256" width="9.140625" style="2" customWidth="1"/>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511" width="9.140625" style="2"/>
    <col min="512" max="512" width="9.140625" style="2" customWidth="1"/>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767" width="9.140625" style="2"/>
    <col min="768" max="768" width="9.140625" style="2" customWidth="1"/>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1023" width="9.140625" style="2"/>
    <col min="1024" max="1024" width="9.140625" style="2" customWidth="1"/>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279" width="9.140625" style="2"/>
    <col min="1280" max="1280" width="9.140625" style="2" customWidth="1"/>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535" width="9.140625" style="2"/>
    <col min="1536" max="1536" width="9.140625" style="2" customWidth="1"/>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791" width="9.140625" style="2"/>
    <col min="1792" max="1792" width="9.140625" style="2" customWidth="1"/>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2047" width="9.140625" style="2"/>
    <col min="2048" max="2048" width="9.140625" style="2" customWidth="1"/>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303" width="9.140625" style="2"/>
    <col min="2304" max="2304" width="9.140625" style="2" customWidth="1"/>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559" width="9.140625" style="2"/>
    <col min="2560" max="2560" width="9.140625" style="2" customWidth="1"/>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815" width="9.140625" style="2"/>
    <col min="2816" max="2816" width="9.140625" style="2" customWidth="1"/>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3071" width="9.140625" style="2"/>
    <col min="3072" max="3072" width="9.140625" style="2" customWidth="1"/>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327" width="9.140625" style="2"/>
    <col min="3328" max="3328" width="9.140625" style="2" customWidth="1"/>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583" width="9.140625" style="2"/>
    <col min="3584" max="3584" width="9.140625" style="2" customWidth="1"/>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839" width="9.140625" style="2"/>
    <col min="3840" max="3840" width="9.140625" style="2" customWidth="1"/>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4095" width="9.140625" style="2"/>
    <col min="4096" max="4096" width="9.140625" style="2" customWidth="1"/>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351" width="9.140625" style="2"/>
    <col min="4352" max="4352" width="9.140625" style="2" customWidth="1"/>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607" width="9.140625" style="2"/>
    <col min="4608" max="4608" width="9.140625" style="2" customWidth="1"/>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863" width="9.140625" style="2"/>
    <col min="4864" max="4864" width="9.140625" style="2" customWidth="1"/>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5119" width="9.140625" style="2"/>
    <col min="5120" max="5120" width="9.140625" style="2" customWidth="1"/>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375" width="9.140625" style="2"/>
    <col min="5376" max="5376" width="9.140625" style="2" customWidth="1"/>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631" width="9.140625" style="2"/>
    <col min="5632" max="5632" width="9.140625" style="2" customWidth="1"/>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887" width="9.140625" style="2"/>
    <col min="5888" max="5888" width="9.140625" style="2" customWidth="1"/>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6143" width="9.140625" style="2"/>
    <col min="6144" max="6144" width="9.140625" style="2" customWidth="1"/>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399" width="9.140625" style="2"/>
    <col min="6400" max="6400" width="9.140625" style="2" customWidth="1"/>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655" width="9.140625" style="2"/>
    <col min="6656" max="6656" width="9.140625" style="2" customWidth="1"/>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911" width="9.140625" style="2"/>
    <col min="6912" max="6912" width="9.140625" style="2" customWidth="1"/>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7167" width="9.140625" style="2"/>
    <col min="7168" max="7168" width="9.140625" style="2" customWidth="1"/>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423" width="9.140625" style="2"/>
    <col min="7424" max="7424" width="9.140625" style="2" customWidth="1"/>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679" width="9.140625" style="2"/>
    <col min="7680" max="7680" width="9.140625" style="2" customWidth="1"/>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935" width="9.140625" style="2"/>
    <col min="7936" max="7936" width="9.140625" style="2" customWidth="1"/>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8191" width="9.140625" style="2"/>
    <col min="8192" max="8192" width="9.140625" style="2" customWidth="1"/>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447" width="9.140625" style="2"/>
    <col min="8448" max="8448" width="9.140625" style="2" customWidth="1"/>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703" width="9.140625" style="2"/>
    <col min="8704" max="8704" width="9.140625" style="2" customWidth="1"/>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959" width="9.140625" style="2"/>
    <col min="8960" max="8960" width="9.140625" style="2" customWidth="1"/>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9215" width="9.140625" style="2"/>
    <col min="9216" max="9216" width="9.140625" style="2" customWidth="1"/>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471" width="9.140625" style="2"/>
    <col min="9472" max="9472" width="9.140625" style="2" customWidth="1"/>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727" width="9.140625" style="2"/>
    <col min="9728" max="9728" width="9.140625" style="2" customWidth="1"/>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983" width="9.140625" style="2"/>
    <col min="9984" max="9984" width="9.140625" style="2" customWidth="1"/>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10239" width="9.140625" style="2"/>
    <col min="10240" max="10240" width="9.140625" style="2" customWidth="1"/>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495" width="9.140625" style="2"/>
    <col min="10496" max="10496" width="9.140625" style="2" customWidth="1"/>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751" width="9.140625" style="2"/>
    <col min="10752" max="10752" width="9.140625" style="2" customWidth="1"/>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1007" width="9.140625" style="2"/>
    <col min="11008" max="11008" width="9.140625" style="2" customWidth="1"/>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263" width="9.140625" style="2"/>
    <col min="11264" max="11264" width="9.140625" style="2" customWidth="1"/>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519" width="9.140625" style="2"/>
    <col min="11520" max="11520" width="9.140625" style="2" customWidth="1"/>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775" width="9.140625" style="2"/>
    <col min="11776" max="11776" width="9.140625" style="2" customWidth="1"/>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2031" width="9.140625" style="2"/>
    <col min="12032" max="12032" width="9.140625" style="2" customWidth="1"/>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287" width="9.140625" style="2"/>
    <col min="12288" max="12288" width="9.140625" style="2" customWidth="1"/>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543" width="9.140625" style="2"/>
    <col min="12544" max="12544" width="9.140625" style="2" customWidth="1"/>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799" width="9.140625" style="2"/>
    <col min="12800" max="12800" width="9.140625" style="2" customWidth="1"/>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3055" width="9.140625" style="2"/>
    <col min="13056" max="13056" width="9.140625" style="2" customWidth="1"/>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311" width="9.140625" style="2"/>
    <col min="13312" max="13312" width="9.140625" style="2" customWidth="1"/>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567" width="9.140625" style="2"/>
    <col min="13568" max="13568" width="9.140625" style="2" customWidth="1"/>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823" width="9.140625" style="2"/>
    <col min="13824" max="13824" width="9.140625" style="2" customWidth="1"/>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4079" width="9.140625" style="2"/>
    <col min="14080" max="14080" width="9.140625" style="2" customWidth="1"/>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335" width="9.140625" style="2"/>
    <col min="14336" max="14336" width="9.140625" style="2" customWidth="1"/>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591" width="9.140625" style="2"/>
    <col min="14592" max="14592" width="9.140625" style="2" customWidth="1"/>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847" width="9.140625" style="2"/>
    <col min="14848" max="14848" width="9.140625" style="2" customWidth="1"/>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5103" width="9.140625" style="2"/>
    <col min="15104" max="15104" width="9.140625" style="2" customWidth="1"/>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359" width="9.140625" style="2"/>
    <col min="15360" max="15360" width="9.140625" style="2" customWidth="1"/>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615" width="9.140625" style="2"/>
    <col min="15616" max="15616" width="9.140625" style="2" customWidth="1"/>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871" width="9.140625" style="2"/>
    <col min="15872" max="15872" width="9.140625" style="2" customWidth="1"/>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6127" width="9.140625" style="2"/>
    <col min="16128" max="16128" width="9.140625" style="2" customWidth="1"/>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383" width="9.140625" style="2"/>
    <col min="16384" max="16384" width="9.140625" style="2" customWidth="1"/>
  </cols>
  <sheetData>
    <row r="1" spans="1:7" ht="20.100000000000001" customHeight="1">
      <c r="A1" s="3456" t="s">
        <v>2129</v>
      </c>
      <c r="B1" s="3456"/>
      <c r="C1" s="3456"/>
      <c r="D1" s="3456"/>
      <c r="E1" s="3456"/>
      <c r="F1" s="3456"/>
      <c r="G1" s="1"/>
    </row>
    <row r="2" spans="1:7" ht="20.100000000000001" customHeight="1">
      <c r="A2" s="3455" t="s">
        <v>2531</v>
      </c>
      <c r="B2" s="3455"/>
      <c r="C2" s="3455"/>
      <c r="D2" s="3455"/>
      <c r="E2" s="3455"/>
      <c r="F2" s="3455"/>
      <c r="G2" s="3455"/>
    </row>
    <row r="3" spans="1:7" ht="20.100000000000001" customHeight="1">
      <c r="A3" s="2441" t="s">
        <v>1000</v>
      </c>
      <c r="B3" s="57"/>
      <c r="C3" s="87"/>
      <c r="D3" s="87"/>
      <c r="E3" s="422"/>
      <c r="F3" s="422"/>
    </row>
    <row r="4" spans="1:7" ht="20.100000000000001" customHeight="1">
      <c r="A4" s="423" t="s">
        <v>399</v>
      </c>
      <c r="B4" s="424"/>
      <c r="C4" s="425"/>
      <c r="D4" s="426"/>
      <c r="E4" s="427"/>
      <c r="F4" s="427"/>
    </row>
    <row r="5" spans="1:7">
      <c r="A5" s="87"/>
      <c r="B5" s="57"/>
      <c r="C5" s="87"/>
      <c r="D5" s="428"/>
      <c r="E5" s="429"/>
      <c r="F5" s="429"/>
    </row>
    <row r="6" spans="1:7">
      <c r="A6" s="12" t="s">
        <v>1</v>
      </c>
      <c r="B6" s="12" t="s">
        <v>2</v>
      </c>
      <c r="C6" s="12" t="s">
        <v>3</v>
      </c>
      <c r="D6" s="13" t="s">
        <v>4</v>
      </c>
      <c r="E6" s="430" t="s">
        <v>5</v>
      </c>
      <c r="F6" s="431" t="s">
        <v>6</v>
      </c>
      <c r="G6" s="16"/>
    </row>
    <row r="7" spans="1:7">
      <c r="A7" s="17"/>
      <c r="B7" s="18"/>
      <c r="C7" s="17"/>
      <c r="D7" s="19"/>
      <c r="E7" s="432" t="s">
        <v>160</v>
      </c>
      <c r="F7" s="432" t="s">
        <v>160</v>
      </c>
      <c r="G7" s="16"/>
    </row>
    <row r="8" spans="1:7">
      <c r="A8" s="154"/>
      <c r="B8" s="155"/>
      <c r="C8" s="154"/>
      <c r="D8" s="156"/>
      <c r="E8" s="433"/>
      <c r="F8" s="434"/>
    </row>
    <row r="9" spans="1:7">
      <c r="A9" s="154"/>
      <c r="B9" s="163" t="s">
        <v>161</v>
      </c>
      <c r="C9" s="154"/>
      <c r="D9" s="156"/>
      <c r="E9" s="433"/>
      <c r="F9" s="434"/>
    </row>
    <row r="10" spans="1:7">
      <c r="A10" s="154"/>
      <c r="B10" s="406"/>
      <c r="C10" s="154"/>
      <c r="D10" s="156"/>
      <c r="E10" s="433"/>
      <c r="F10" s="434"/>
    </row>
    <row r="11" spans="1:7" ht="51">
      <c r="A11" s="154"/>
      <c r="B11" s="338" t="s">
        <v>2677</v>
      </c>
      <c r="C11" s="154"/>
      <c r="D11" s="167"/>
      <c r="E11" s="433"/>
      <c r="F11" s="434"/>
    </row>
    <row r="12" spans="1:7">
      <c r="A12" s="154"/>
      <c r="B12" s="155"/>
      <c r="C12" s="154"/>
      <c r="D12" s="167"/>
      <c r="E12" s="433">
        <v>0</v>
      </c>
      <c r="F12" s="434"/>
    </row>
    <row r="13" spans="1:7">
      <c r="A13" s="170"/>
      <c r="B13" s="435" t="s">
        <v>162</v>
      </c>
      <c r="C13" s="170"/>
      <c r="D13" s="436"/>
      <c r="E13" s="437">
        <v>0</v>
      </c>
      <c r="F13" s="438"/>
    </row>
    <row r="14" spans="1:7">
      <c r="A14" s="170"/>
      <c r="B14" s="202"/>
      <c r="C14" s="170"/>
      <c r="D14" s="436"/>
      <c r="E14" s="437"/>
      <c r="F14" s="438"/>
    </row>
    <row r="15" spans="1:7">
      <c r="A15" s="170"/>
      <c r="B15" s="435" t="s">
        <v>163</v>
      </c>
      <c r="C15" s="170"/>
      <c r="D15" s="436"/>
      <c r="E15" s="437"/>
      <c r="F15" s="438"/>
    </row>
    <row r="16" spans="1:7">
      <c r="A16" s="170"/>
      <c r="B16" s="202"/>
      <c r="C16" s="170"/>
      <c r="D16" s="436"/>
      <c r="E16" s="437"/>
      <c r="F16" s="438"/>
    </row>
    <row r="17" spans="1:6">
      <c r="A17" s="170" t="s">
        <v>164</v>
      </c>
      <c r="B17" s="439" t="s">
        <v>400</v>
      </c>
      <c r="C17" s="170" t="s">
        <v>165</v>
      </c>
      <c r="D17" s="274">
        <v>0.1</v>
      </c>
      <c r="E17" s="440"/>
      <c r="F17" s="438">
        <f>D17*E17</f>
        <v>0</v>
      </c>
    </row>
    <row r="18" spans="1:6">
      <c r="A18" s="154"/>
      <c r="B18" s="155"/>
      <c r="C18" s="154"/>
      <c r="D18" s="167"/>
      <c r="E18" s="440"/>
      <c r="F18" s="438"/>
    </row>
    <row r="19" spans="1:6">
      <c r="A19" s="174"/>
      <c r="B19" s="175" t="s">
        <v>212</v>
      </c>
      <c r="C19" s="174"/>
      <c r="D19" s="176"/>
      <c r="E19" s="440"/>
      <c r="F19" s="438"/>
    </row>
    <row r="20" spans="1:6">
      <c r="A20" s="174"/>
      <c r="B20" s="184"/>
      <c r="C20" s="174"/>
      <c r="D20" s="176"/>
      <c r="E20" s="440"/>
      <c r="F20" s="438"/>
    </row>
    <row r="21" spans="1:6" ht="30" customHeight="1">
      <c r="A21" s="174"/>
      <c r="B21" s="184" t="s">
        <v>401</v>
      </c>
      <c r="C21" s="174"/>
      <c r="D21" s="176"/>
      <c r="E21" s="440"/>
      <c r="F21" s="438"/>
    </row>
    <row r="22" spans="1:6">
      <c r="A22" s="174"/>
      <c r="B22" s="184"/>
      <c r="C22" s="174"/>
      <c r="D22" s="176"/>
      <c r="E22" s="440"/>
      <c r="F22" s="438"/>
    </row>
    <row r="23" spans="1:6">
      <c r="A23" s="170" t="s">
        <v>214</v>
      </c>
      <c r="B23" s="245" t="s">
        <v>215</v>
      </c>
      <c r="C23" s="170" t="s">
        <v>31</v>
      </c>
      <c r="D23" s="204">
        <v>1</v>
      </c>
      <c r="E23" s="440"/>
      <c r="F23" s="438">
        <f>D23*E23</f>
        <v>0</v>
      </c>
    </row>
    <row r="24" spans="1:6">
      <c r="A24" s="154"/>
      <c r="B24" s="155"/>
      <c r="C24" s="154"/>
      <c r="D24" s="156"/>
      <c r="E24" s="440"/>
      <c r="F24" s="438"/>
    </row>
    <row r="25" spans="1:6">
      <c r="A25" s="174"/>
      <c r="B25" s="175" t="s">
        <v>166</v>
      </c>
      <c r="C25" s="174"/>
      <c r="D25" s="274"/>
      <c r="E25" s="440"/>
      <c r="F25" s="438"/>
    </row>
    <row r="26" spans="1:6">
      <c r="A26" s="174"/>
      <c r="B26" s="175"/>
      <c r="C26" s="174"/>
      <c r="D26" s="274"/>
      <c r="E26" s="440"/>
      <c r="F26" s="438"/>
    </row>
    <row r="27" spans="1:6">
      <c r="A27" s="174"/>
      <c r="B27" s="175" t="s">
        <v>277</v>
      </c>
      <c r="C27" s="174"/>
      <c r="D27" s="274"/>
      <c r="E27" s="440"/>
      <c r="F27" s="438"/>
    </row>
    <row r="28" spans="1:6">
      <c r="A28" s="174"/>
      <c r="B28" s="175"/>
      <c r="C28" s="174"/>
      <c r="D28" s="274"/>
      <c r="E28" s="440"/>
      <c r="F28" s="438"/>
    </row>
    <row r="29" spans="1:6">
      <c r="A29" s="201"/>
      <c r="B29" s="183" t="s">
        <v>390</v>
      </c>
      <c r="C29" s="174"/>
      <c r="D29" s="441"/>
      <c r="E29" s="440"/>
      <c r="F29" s="438"/>
    </row>
    <row r="30" spans="1:6">
      <c r="A30" s="201"/>
      <c r="B30" s="183"/>
      <c r="C30" s="174"/>
      <c r="D30" s="441"/>
      <c r="E30" s="440"/>
      <c r="F30" s="438"/>
    </row>
    <row r="31" spans="1:6">
      <c r="A31" s="201" t="s">
        <v>402</v>
      </c>
      <c r="B31" s="442" t="s">
        <v>403</v>
      </c>
      <c r="C31" s="174" t="s">
        <v>404</v>
      </c>
      <c r="D31" s="274">
        <v>21.06</v>
      </c>
      <c r="E31" s="440"/>
      <c r="F31" s="438">
        <f>D31*E31</f>
        <v>0</v>
      </c>
    </row>
    <row r="32" spans="1:6">
      <c r="A32" s="174"/>
      <c r="B32" s="175"/>
      <c r="C32" s="174"/>
      <c r="D32" s="274"/>
      <c r="E32" s="440"/>
      <c r="F32" s="438"/>
    </row>
    <row r="33" spans="1:6">
      <c r="A33" s="174"/>
      <c r="B33" s="188" t="s">
        <v>278</v>
      </c>
      <c r="C33" s="174"/>
      <c r="D33" s="274"/>
      <c r="E33" s="440">
        <v>0</v>
      </c>
      <c r="F33" s="438"/>
    </row>
    <row r="34" spans="1:6">
      <c r="A34" s="174"/>
      <c r="B34" s="188"/>
      <c r="C34" s="174"/>
      <c r="D34" s="274"/>
      <c r="E34" s="440">
        <v>0</v>
      </c>
      <c r="F34" s="438"/>
    </row>
    <row r="35" spans="1:6" ht="39" customHeight="1">
      <c r="A35" s="174"/>
      <c r="B35" s="184" t="s">
        <v>279</v>
      </c>
      <c r="C35" s="174"/>
      <c r="D35" s="274"/>
      <c r="E35" s="440"/>
      <c r="F35" s="438"/>
    </row>
    <row r="36" spans="1:6">
      <c r="A36" s="174"/>
      <c r="B36" s="189"/>
      <c r="C36" s="174"/>
      <c r="D36" s="274"/>
      <c r="E36" s="440"/>
      <c r="F36" s="438"/>
    </row>
    <row r="37" spans="1:6">
      <c r="A37" s="174" t="s">
        <v>405</v>
      </c>
      <c r="B37" s="187" t="s">
        <v>353</v>
      </c>
      <c r="C37" s="174" t="s">
        <v>88</v>
      </c>
      <c r="D37" s="177">
        <v>33.299999999999997</v>
      </c>
      <c r="E37" s="440"/>
      <c r="F37" s="438">
        <f>D37*E37</f>
        <v>0</v>
      </c>
    </row>
    <row r="38" spans="1:6">
      <c r="A38" s="174"/>
      <c r="B38" s="187"/>
      <c r="C38" s="174"/>
      <c r="D38" s="274"/>
      <c r="E38" s="440"/>
      <c r="F38" s="438"/>
    </row>
    <row r="39" spans="1:6">
      <c r="A39" s="174"/>
      <c r="B39" s="188" t="s">
        <v>282</v>
      </c>
      <c r="C39" s="174"/>
      <c r="D39" s="274"/>
      <c r="E39" s="440"/>
      <c r="F39" s="438"/>
    </row>
    <row r="40" spans="1:6">
      <c r="A40" s="174"/>
      <c r="B40" s="188"/>
      <c r="C40" s="174"/>
      <c r="D40" s="274"/>
      <c r="E40" s="440"/>
      <c r="F40" s="438"/>
    </row>
    <row r="41" spans="1:6" ht="38.25">
      <c r="A41" s="174"/>
      <c r="B41" s="184" t="s">
        <v>279</v>
      </c>
      <c r="C41" s="174"/>
      <c r="D41" s="274"/>
      <c r="E41" s="440"/>
      <c r="F41" s="438"/>
    </row>
    <row r="42" spans="1:6">
      <c r="A42" s="174"/>
      <c r="B42" s="189"/>
      <c r="C42" s="174"/>
      <c r="D42" s="274"/>
      <c r="E42" s="440"/>
      <c r="F42" s="438"/>
    </row>
    <row r="43" spans="1:6">
      <c r="A43" s="174" t="s">
        <v>406</v>
      </c>
      <c r="B43" s="187" t="s">
        <v>407</v>
      </c>
      <c r="C43" s="174" t="s">
        <v>88</v>
      </c>
      <c r="D43" s="177">
        <v>4</v>
      </c>
      <c r="E43" s="440"/>
      <c r="F43" s="438">
        <f>D43*E43</f>
        <v>0</v>
      </c>
    </row>
    <row r="44" spans="1:6">
      <c r="A44" s="174"/>
      <c r="B44" s="178"/>
      <c r="C44" s="174"/>
      <c r="D44" s="274"/>
      <c r="E44" s="440"/>
      <c r="F44" s="438"/>
    </row>
    <row r="45" spans="1:6">
      <c r="A45" s="174"/>
      <c r="B45" s="193" t="s">
        <v>389</v>
      </c>
      <c r="C45" s="174"/>
      <c r="D45" s="274"/>
      <c r="E45" s="440"/>
      <c r="F45" s="438"/>
    </row>
    <row r="46" spans="1:6">
      <c r="A46" s="174"/>
      <c r="B46" s="178"/>
      <c r="C46" s="174"/>
      <c r="D46" s="274"/>
      <c r="E46" s="440"/>
      <c r="F46" s="438"/>
    </row>
    <row r="47" spans="1:6">
      <c r="A47" s="201"/>
      <c r="B47" s="183" t="s">
        <v>278</v>
      </c>
      <c r="C47" s="174"/>
      <c r="D47" s="441"/>
      <c r="E47" s="440"/>
      <c r="F47" s="438"/>
    </row>
    <row r="48" spans="1:6">
      <c r="A48" s="201"/>
      <c r="B48" s="183"/>
      <c r="C48" s="174"/>
      <c r="D48" s="441"/>
      <c r="E48" s="440"/>
      <c r="F48" s="438"/>
    </row>
    <row r="49" spans="1:6" ht="38.25">
      <c r="A49" s="201"/>
      <c r="B49" s="180" t="s">
        <v>408</v>
      </c>
      <c r="C49" s="174"/>
      <c r="D49" s="441"/>
      <c r="E49" s="440"/>
      <c r="F49" s="438"/>
    </row>
    <row r="50" spans="1:6">
      <c r="A50" s="201"/>
      <c r="B50" s="353"/>
      <c r="C50" s="174"/>
      <c r="D50" s="441"/>
      <c r="E50" s="440"/>
      <c r="F50" s="438"/>
    </row>
    <row r="51" spans="1:6">
      <c r="A51" s="201" t="s">
        <v>391</v>
      </c>
      <c r="B51" s="181" t="s">
        <v>409</v>
      </c>
      <c r="C51" s="174" t="s">
        <v>88</v>
      </c>
      <c r="D51" s="177">
        <v>36</v>
      </c>
      <c r="E51" s="440"/>
      <c r="F51" s="438">
        <f>D51*E51</f>
        <v>0</v>
      </c>
    </row>
    <row r="52" spans="1:6">
      <c r="A52" s="201"/>
      <c r="B52" s="181"/>
      <c r="C52" s="174"/>
      <c r="D52" s="177"/>
      <c r="E52" s="440"/>
      <c r="F52" s="438"/>
    </row>
    <row r="53" spans="1:6">
      <c r="A53" s="174"/>
      <c r="B53" s="178" t="s">
        <v>284</v>
      </c>
      <c r="C53" s="174"/>
      <c r="D53" s="274"/>
      <c r="E53" s="443"/>
      <c r="F53" s="444"/>
    </row>
    <row r="54" spans="1:6">
      <c r="A54" s="174"/>
      <c r="B54" s="187"/>
      <c r="C54" s="174"/>
      <c r="D54" s="274"/>
      <c r="E54" s="443"/>
      <c r="F54" s="444"/>
    </row>
    <row r="55" spans="1:6">
      <c r="A55" s="174"/>
      <c r="B55" s="345" t="s">
        <v>285</v>
      </c>
      <c r="C55" s="174"/>
      <c r="D55" s="274"/>
      <c r="E55" s="443"/>
      <c r="F55" s="444"/>
    </row>
    <row r="56" spans="1:6">
      <c r="A56" s="174"/>
      <c r="B56" s="345"/>
      <c r="C56" s="174"/>
      <c r="D56" s="274"/>
      <c r="E56" s="443"/>
      <c r="F56" s="444"/>
    </row>
    <row r="57" spans="1:6">
      <c r="A57" s="174"/>
      <c r="B57" s="199" t="s">
        <v>286</v>
      </c>
      <c r="C57" s="174"/>
      <c r="D57" s="274"/>
      <c r="E57" s="443"/>
      <c r="F57" s="444"/>
    </row>
    <row r="58" spans="1:6">
      <c r="A58" s="174"/>
      <c r="B58" s="187"/>
      <c r="C58" s="174"/>
      <c r="D58" s="274"/>
      <c r="E58" s="443"/>
      <c r="F58" s="444"/>
    </row>
    <row r="59" spans="1:6" ht="25.5">
      <c r="A59" s="247" t="s">
        <v>287</v>
      </c>
      <c r="B59" s="187" t="s">
        <v>288</v>
      </c>
      <c r="C59" s="174" t="s">
        <v>96</v>
      </c>
      <c r="D59" s="177">
        <f>46.6+98</f>
        <v>144.6</v>
      </c>
      <c r="E59" s="440"/>
      <c r="F59" s="445">
        <f>D59*E59</f>
        <v>0</v>
      </c>
    </row>
    <row r="60" spans="1:6">
      <c r="A60" s="174"/>
      <c r="B60" s="181"/>
      <c r="C60" s="176"/>
      <c r="D60" s="446"/>
      <c r="E60" s="440"/>
      <c r="F60" s="445"/>
    </row>
    <row r="61" spans="1:6" ht="25.5">
      <c r="A61" s="247" t="s">
        <v>289</v>
      </c>
      <c r="B61" s="181" t="s">
        <v>290</v>
      </c>
      <c r="C61" s="174" t="s">
        <v>96</v>
      </c>
      <c r="D61" s="177">
        <v>2</v>
      </c>
      <c r="E61" s="440"/>
      <c r="F61" s="445">
        <f>D61*E61</f>
        <v>0</v>
      </c>
    </row>
    <row r="62" spans="1:6">
      <c r="A62" s="201"/>
      <c r="B62" s="181"/>
      <c r="C62" s="174"/>
      <c r="D62" s="274"/>
      <c r="E62" s="440">
        <v>0</v>
      </c>
      <c r="F62" s="438"/>
    </row>
    <row r="63" spans="1:6">
      <c r="A63" s="174"/>
      <c r="B63" s="189"/>
      <c r="C63" s="174"/>
      <c r="D63" s="274"/>
      <c r="E63" s="443"/>
      <c r="F63" s="447"/>
    </row>
    <row r="64" spans="1:6">
      <c r="A64" s="448"/>
      <c r="B64" s="449"/>
      <c r="C64" s="450"/>
      <c r="D64" s="451"/>
      <c r="E64" s="452" t="s">
        <v>48</v>
      </c>
      <c r="F64" s="453">
        <f>SUM(F11:F63)</f>
        <v>0</v>
      </c>
    </row>
    <row r="65" spans="1:6">
      <c r="A65" s="174"/>
      <c r="B65" s="189"/>
      <c r="C65" s="174"/>
      <c r="D65" s="274"/>
      <c r="E65" s="443"/>
      <c r="F65" s="444"/>
    </row>
    <row r="66" spans="1:6">
      <c r="A66" s="174"/>
      <c r="B66" s="200" t="s">
        <v>291</v>
      </c>
      <c r="C66" s="176"/>
      <c r="D66" s="446"/>
      <c r="E66" s="440">
        <v>0</v>
      </c>
      <c r="F66" s="445"/>
    </row>
    <row r="67" spans="1:6">
      <c r="A67" s="174"/>
      <c r="B67" s="200"/>
      <c r="C67" s="174"/>
      <c r="D67" s="274"/>
      <c r="E67" s="440">
        <v>0</v>
      </c>
      <c r="F67" s="445"/>
    </row>
    <row r="68" spans="1:6" ht="25.5">
      <c r="A68" s="174"/>
      <c r="B68" s="192" t="s">
        <v>410</v>
      </c>
      <c r="C68" s="174"/>
      <c r="D68" s="274"/>
      <c r="E68" s="440"/>
      <c r="F68" s="445"/>
    </row>
    <row r="69" spans="1:6">
      <c r="A69" s="174"/>
      <c r="B69" s="181"/>
      <c r="C69" s="174"/>
      <c r="D69" s="274"/>
      <c r="E69" s="440"/>
      <c r="F69" s="445"/>
    </row>
    <row r="70" spans="1:6">
      <c r="A70" s="174" t="s">
        <v>411</v>
      </c>
      <c r="B70" s="181" t="s">
        <v>412</v>
      </c>
      <c r="C70" s="174" t="s">
        <v>88</v>
      </c>
      <c r="D70" s="274">
        <v>23</v>
      </c>
      <c r="E70" s="440"/>
      <c r="F70" s="445">
        <f>D70*E70</f>
        <v>0</v>
      </c>
    </row>
    <row r="71" spans="1:6">
      <c r="A71" s="174"/>
      <c r="B71" s="181"/>
      <c r="C71" s="174"/>
      <c r="D71" s="274"/>
      <c r="E71" s="440"/>
      <c r="F71" s="445"/>
    </row>
    <row r="72" spans="1:6">
      <c r="A72" s="174" t="s">
        <v>294</v>
      </c>
      <c r="B72" s="187" t="s">
        <v>282</v>
      </c>
      <c r="C72" s="174" t="s">
        <v>88</v>
      </c>
      <c r="D72" s="177">
        <f>D61</f>
        <v>2</v>
      </c>
      <c r="E72" s="440"/>
      <c r="F72" s="445">
        <f>D72*E72</f>
        <v>0</v>
      </c>
    </row>
    <row r="73" spans="1:6">
      <c r="A73" s="174"/>
      <c r="B73" s="181"/>
      <c r="C73" s="174"/>
      <c r="D73" s="274"/>
      <c r="E73" s="440"/>
      <c r="F73" s="445"/>
    </row>
    <row r="74" spans="1:6">
      <c r="A74" s="174"/>
      <c r="B74" s="175" t="s">
        <v>167</v>
      </c>
      <c r="C74" s="174"/>
      <c r="D74" s="274"/>
      <c r="E74" s="440"/>
      <c r="F74" s="445"/>
    </row>
    <row r="75" spans="1:6">
      <c r="A75" s="174"/>
      <c r="B75" s="189"/>
      <c r="C75" s="174"/>
      <c r="D75" s="274"/>
      <c r="E75" s="440"/>
      <c r="F75" s="445"/>
    </row>
    <row r="76" spans="1:6">
      <c r="A76" s="174"/>
      <c r="B76" s="188" t="s">
        <v>295</v>
      </c>
      <c r="C76" s="174"/>
      <c r="D76" s="274"/>
      <c r="E76" s="440"/>
      <c r="F76" s="445"/>
    </row>
    <row r="77" spans="1:6">
      <c r="A77" s="174"/>
      <c r="B77" s="188"/>
      <c r="C77" s="174"/>
      <c r="D77" s="274"/>
      <c r="E77" s="440"/>
      <c r="F77" s="445"/>
    </row>
    <row r="78" spans="1:6" ht="25.5">
      <c r="A78" s="174"/>
      <c r="B78" s="199" t="s">
        <v>296</v>
      </c>
      <c r="C78" s="174"/>
      <c r="D78" s="274"/>
      <c r="E78" s="440"/>
      <c r="F78" s="445"/>
    </row>
    <row r="79" spans="1:6">
      <c r="A79" s="174"/>
      <c r="B79" s="187"/>
      <c r="C79" s="174"/>
      <c r="D79" s="274"/>
      <c r="E79" s="440"/>
      <c r="F79" s="445"/>
    </row>
    <row r="80" spans="1:6" ht="25.5">
      <c r="A80" s="174" t="s">
        <v>297</v>
      </c>
      <c r="B80" s="187" t="s">
        <v>298</v>
      </c>
      <c r="C80" s="174" t="s">
        <v>88</v>
      </c>
      <c r="D80" s="177">
        <f>D59-D70</f>
        <v>121.6</v>
      </c>
      <c r="E80" s="440"/>
      <c r="F80" s="445">
        <f>D80*E80</f>
        <v>0</v>
      </c>
    </row>
    <row r="81" spans="1:6">
      <c r="A81" s="174"/>
      <c r="B81" s="187"/>
      <c r="C81" s="174"/>
      <c r="D81" s="274"/>
      <c r="E81" s="440"/>
      <c r="F81" s="445"/>
    </row>
    <row r="82" spans="1:6">
      <c r="A82" s="174" t="s">
        <v>299</v>
      </c>
      <c r="B82" s="187" t="s">
        <v>300</v>
      </c>
      <c r="C82" s="174" t="s">
        <v>88</v>
      </c>
      <c r="D82" s="177">
        <v>24.5</v>
      </c>
      <c r="E82" s="440"/>
      <c r="F82" s="445">
        <f>D82*E82</f>
        <v>0</v>
      </c>
    </row>
    <row r="83" spans="1:6">
      <c r="A83" s="174"/>
      <c r="B83" s="187"/>
      <c r="C83" s="174"/>
      <c r="D83" s="274"/>
      <c r="E83" s="440"/>
      <c r="F83" s="445"/>
    </row>
    <row r="84" spans="1:6">
      <c r="A84" s="174"/>
      <c r="B84" s="175" t="s">
        <v>301</v>
      </c>
      <c r="C84" s="174"/>
      <c r="D84" s="274"/>
      <c r="E84" s="440"/>
      <c r="F84" s="445"/>
    </row>
    <row r="85" spans="1:6">
      <c r="A85" s="174"/>
      <c r="B85" s="175"/>
      <c r="C85" s="174"/>
      <c r="D85" s="274"/>
      <c r="E85" s="440">
        <v>0</v>
      </c>
      <c r="F85" s="445"/>
    </row>
    <row r="86" spans="1:6">
      <c r="A86" s="174"/>
      <c r="B86" s="349" t="s">
        <v>302</v>
      </c>
      <c r="C86" s="174"/>
      <c r="D86" s="274"/>
      <c r="E86" s="440">
        <v>0</v>
      </c>
      <c r="F86" s="445"/>
    </row>
    <row r="87" spans="1:6">
      <c r="A87" s="174"/>
      <c r="B87" s="349"/>
      <c r="C87" s="174"/>
      <c r="D87" s="274"/>
      <c r="E87" s="440">
        <v>0</v>
      </c>
      <c r="F87" s="445"/>
    </row>
    <row r="88" spans="1:6" ht="25.5">
      <c r="A88" s="174"/>
      <c r="B88" s="184" t="s">
        <v>303</v>
      </c>
      <c r="C88" s="174"/>
      <c r="D88" s="274"/>
      <c r="E88" s="440"/>
      <c r="F88" s="445"/>
    </row>
    <row r="89" spans="1:6">
      <c r="A89" s="174"/>
      <c r="B89" s="189"/>
      <c r="C89" s="174"/>
      <c r="D89" s="274"/>
      <c r="E89" s="440"/>
      <c r="F89" s="445"/>
    </row>
    <row r="90" spans="1:6" ht="25.5">
      <c r="A90" s="247" t="s">
        <v>304</v>
      </c>
      <c r="B90" s="187" t="s">
        <v>305</v>
      </c>
      <c r="C90" s="174" t="s">
        <v>96</v>
      </c>
      <c r="D90" s="177">
        <v>145</v>
      </c>
      <c r="E90" s="440"/>
      <c r="F90" s="445">
        <f>D90*E90</f>
        <v>0</v>
      </c>
    </row>
    <row r="91" spans="1:6">
      <c r="A91" s="174"/>
      <c r="B91" s="189"/>
      <c r="C91" s="174"/>
      <c r="D91" s="274"/>
      <c r="E91" s="440"/>
      <c r="F91" s="445"/>
    </row>
    <row r="92" spans="1:6" ht="25.5">
      <c r="A92" s="174"/>
      <c r="B92" s="184" t="s">
        <v>413</v>
      </c>
      <c r="C92" s="174"/>
      <c r="D92" s="274"/>
      <c r="E92" s="440"/>
      <c r="F92" s="445"/>
    </row>
    <row r="93" spans="1:6">
      <c r="A93" s="174"/>
      <c r="B93" s="189"/>
      <c r="C93" s="174"/>
      <c r="D93" s="274"/>
      <c r="E93" s="440"/>
      <c r="F93" s="445"/>
    </row>
    <row r="94" spans="1:6" ht="25.5">
      <c r="A94" s="247" t="s">
        <v>414</v>
      </c>
      <c r="B94" s="187" t="s">
        <v>305</v>
      </c>
      <c r="C94" s="174" t="s">
        <v>96</v>
      </c>
      <c r="D94" s="177">
        <v>98</v>
      </c>
      <c r="E94" s="440"/>
      <c r="F94" s="445">
        <f>D94*E94</f>
        <v>0</v>
      </c>
    </row>
    <row r="95" spans="1:6">
      <c r="A95" s="174"/>
      <c r="B95" s="181"/>
      <c r="C95" s="174"/>
      <c r="D95" s="274"/>
      <c r="E95" s="440"/>
      <c r="F95" s="444"/>
    </row>
    <row r="96" spans="1:6">
      <c r="A96" s="174"/>
      <c r="B96" s="179" t="s">
        <v>306</v>
      </c>
      <c r="C96" s="174"/>
      <c r="D96" s="274"/>
      <c r="E96" s="443"/>
      <c r="F96" s="444"/>
    </row>
    <row r="97" spans="1:6">
      <c r="A97" s="174"/>
      <c r="B97" s="181"/>
      <c r="C97" s="174"/>
      <c r="D97" s="274"/>
      <c r="E97" s="443"/>
      <c r="F97" s="444"/>
    </row>
    <row r="98" spans="1:6">
      <c r="A98" s="174"/>
      <c r="B98" s="179" t="s">
        <v>307</v>
      </c>
      <c r="C98" s="174"/>
      <c r="D98" s="274"/>
      <c r="E98" s="443"/>
      <c r="F98" s="444"/>
    </row>
    <row r="99" spans="1:6">
      <c r="A99" s="174"/>
      <c r="B99" s="200"/>
      <c r="C99" s="174"/>
      <c r="D99" s="274"/>
      <c r="E99" s="443"/>
      <c r="F99" s="444"/>
    </row>
    <row r="100" spans="1:6">
      <c r="A100" s="174"/>
      <c r="B100" s="200" t="s">
        <v>168</v>
      </c>
      <c r="C100" s="174"/>
      <c r="D100" s="274"/>
      <c r="E100" s="443"/>
      <c r="F100" s="444"/>
    </row>
    <row r="101" spans="1:6">
      <c r="A101" s="174"/>
      <c r="B101" s="200"/>
      <c r="C101" s="174"/>
      <c r="D101" s="274"/>
      <c r="E101" s="443"/>
      <c r="F101" s="444"/>
    </row>
    <row r="102" spans="1:6">
      <c r="A102" s="174"/>
      <c r="B102" s="183" t="s">
        <v>309</v>
      </c>
      <c r="C102" s="174"/>
      <c r="D102" s="274"/>
      <c r="E102" s="443">
        <v>0</v>
      </c>
      <c r="F102" s="444"/>
    </row>
    <row r="103" spans="1:6">
      <c r="A103" s="174"/>
      <c r="B103" s="183"/>
      <c r="C103" s="174"/>
      <c r="D103" s="274"/>
      <c r="E103" s="443">
        <v>0</v>
      </c>
      <c r="F103" s="444"/>
    </row>
    <row r="104" spans="1:6" ht="38.25">
      <c r="A104" s="174"/>
      <c r="B104" s="180" t="s">
        <v>310</v>
      </c>
      <c r="C104" s="174"/>
      <c r="D104" s="177"/>
      <c r="E104" s="443"/>
      <c r="F104" s="444"/>
    </row>
    <row r="105" spans="1:6">
      <c r="A105" s="174"/>
      <c r="B105" s="181"/>
      <c r="C105" s="174"/>
      <c r="D105" s="274"/>
      <c r="E105" s="443"/>
      <c r="F105" s="444"/>
    </row>
    <row r="106" spans="1:6">
      <c r="A106" s="174" t="s">
        <v>311</v>
      </c>
      <c r="B106" s="181" t="s">
        <v>308</v>
      </c>
      <c r="C106" s="174" t="s">
        <v>88</v>
      </c>
      <c r="D106" s="274">
        <f>105.3*0.1</f>
        <v>10.530000000000001</v>
      </c>
      <c r="E106" s="440"/>
      <c r="F106" s="445">
        <f>D106*E106</f>
        <v>0</v>
      </c>
    </row>
    <row r="107" spans="1:6">
      <c r="A107" s="174"/>
      <c r="B107" s="181"/>
      <c r="C107" s="174"/>
      <c r="D107" s="274"/>
      <c r="E107" s="440"/>
      <c r="F107" s="444"/>
    </row>
    <row r="108" spans="1:6">
      <c r="A108" s="174"/>
      <c r="B108" s="183" t="s">
        <v>170</v>
      </c>
      <c r="C108" s="174"/>
      <c r="D108" s="274"/>
      <c r="E108" s="440"/>
      <c r="F108" s="445"/>
    </row>
    <row r="109" spans="1:6">
      <c r="A109" s="174"/>
      <c r="B109" s="183"/>
      <c r="C109" s="174"/>
      <c r="D109" s="274"/>
      <c r="E109" s="440"/>
      <c r="F109" s="445"/>
    </row>
    <row r="110" spans="1:6" ht="38.25">
      <c r="A110" s="174"/>
      <c r="B110" s="180" t="s">
        <v>312</v>
      </c>
      <c r="C110" s="174"/>
      <c r="D110" s="274"/>
      <c r="E110" s="440"/>
      <c r="F110" s="445"/>
    </row>
    <row r="111" spans="1:6">
      <c r="A111" s="174"/>
      <c r="B111" s="181"/>
      <c r="C111" s="174"/>
      <c r="D111" s="274"/>
      <c r="E111" s="440"/>
      <c r="F111" s="445"/>
    </row>
    <row r="112" spans="1:6">
      <c r="A112" s="174" t="s">
        <v>171</v>
      </c>
      <c r="B112" s="181" t="s">
        <v>308</v>
      </c>
      <c r="C112" s="174" t="s">
        <v>88</v>
      </c>
      <c r="D112" s="177">
        <v>25.3</v>
      </c>
      <c r="E112" s="440"/>
      <c r="F112" s="445">
        <f>D112*E112</f>
        <v>0</v>
      </c>
    </row>
    <row r="113" spans="1:7">
      <c r="A113" s="174"/>
      <c r="B113" s="181"/>
      <c r="C113" s="174"/>
      <c r="D113" s="274"/>
      <c r="E113" s="440"/>
      <c r="F113" s="444"/>
    </row>
    <row r="114" spans="1:7">
      <c r="A114" s="174"/>
      <c r="B114" s="193" t="s">
        <v>313</v>
      </c>
      <c r="C114" s="174"/>
      <c r="D114" s="274"/>
      <c r="E114" s="440"/>
      <c r="F114" s="445"/>
    </row>
    <row r="115" spans="1:7">
      <c r="A115" s="174"/>
      <c r="B115" s="353"/>
      <c r="C115" s="174"/>
      <c r="D115" s="274"/>
      <c r="E115" s="440"/>
      <c r="F115" s="445"/>
    </row>
    <row r="116" spans="1:7">
      <c r="A116" s="174"/>
      <c r="B116" s="183" t="s">
        <v>314</v>
      </c>
      <c r="C116" s="174"/>
      <c r="D116" s="274"/>
      <c r="E116" s="440"/>
      <c r="F116" s="445"/>
    </row>
    <row r="117" spans="1:7">
      <c r="A117" s="174"/>
      <c r="B117" s="183"/>
      <c r="C117" s="174"/>
      <c r="D117" s="274"/>
      <c r="E117" s="440"/>
      <c r="F117" s="445"/>
    </row>
    <row r="118" spans="1:7">
      <c r="A118" s="174"/>
      <c r="B118" s="354" t="s">
        <v>356</v>
      </c>
      <c r="C118" s="174"/>
      <c r="D118" s="274"/>
      <c r="E118" s="440"/>
      <c r="F118" s="445"/>
    </row>
    <row r="119" spans="1:7">
      <c r="A119" s="174"/>
      <c r="B119" s="181"/>
      <c r="C119" s="174"/>
      <c r="D119" s="274"/>
      <c r="E119" s="440"/>
      <c r="F119" s="445"/>
    </row>
    <row r="120" spans="1:7">
      <c r="A120" s="247" t="s">
        <v>315</v>
      </c>
      <c r="B120" s="181" t="s">
        <v>316</v>
      </c>
      <c r="C120" s="174" t="s">
        <v>88</v>
      </c>
      <c r="D120" s="177">
        <f>D106</f>
        <v>10.530000000000001</v>
      </c>
      <c r="E120" s="440"/>
      <c r="F120" s="445">
        <f>D120*E120</f>
        <v>0</v>
      </c>
    </row>
    <row r="121" spans="1:7">
      <c r="A121" s="174"/>
      <c r="B121" s="181"/>
      <c r="C121" s="174"/>
      <c r="D121" s="274"/>
      <c r="E121" s="440"/>
      <c r="F121" s="445"/>
    </row>
    <row r="122" spans="1:7">
      <c r="A122" s="174"/>
      <c r="B122" s="181"/>
      <c r="C122" s="174"/>
      <c r="D122" s="274"/>
      <c r="E122" s="440"/>
      <c r="F122" s="444"/>
    </row>
    <row r="123" spans="1:7">
      <c r="A123" s="174"/>
      <c r="B123" s="181"/>
      <c r="C123" s="174"/>
      <c r="D123" s="274"/>
      <c r="E123" s="443"/>
      <c r="F123" s="444"/>
    </row>
    <row r="124" spans="1:7" s="57" customFormat="1">
      <c r="A124" s="50"/>
      <c r="B124" s="51"/>
      <c r="C124" s="52"/>
      <c r="D124" s="454"/>
      <c r="E124" s="452" t="s">
        <v>48</v>
      </c>
      <c r="F124" s="453">
        <f>SUM(F66:F123)</f>
        <v>0</v>
      </c>
    </row>
    <row r="125" spans="1:7">
      <c r="A125" s="174"/>
      <c r="B125" s="181"/>
      <c r="C125" s="174"/>
      <c r="D125" s="274"/>
      <c r="E125" s="443"/>
      <c r="F125" s="444"/>
    </row>
    <row r="126" spans="1:7">
      <c r="A126" s="455"/>
      <c r="B126" s="200" t="s">
        <v>317</v>
      </c>
      <c r="C126" s="174"/>
      <c r="D126" s="177"/>
      <c r="E126" s="456">
        <v>0</v>
      </c>
      <c r="F126" s="457"/>
      <c r="G126" s="63"/>
    </row>
    <row r="127" spans="1:7">
      <c r="A127" s="455"/>
      <c r="B127" s="181"/>
      <c r="C127" s="174"/>
      <c r="D127" s="177"/>
      <c r="E127" s="456">
        <v>0</v>
      </c>
      <c r="F127" s="457"/>
      <c r="G127" s="63"/>
    </row>
    <row r="128" spans="1:7" s="172" customFormat="1" ht="25.5">
      <c r="A128" s="458"/>
      <c r="B128" s="180" t="s">
        <v>415</v>
      </c>
      <c r="C128" s="174"/>
      <c r="D128" s="177"/>
      <c r="E128" s="456"/>
      <c r="F128" s="457"/>
    </row>
    <row r="129" spans="1:6" s="172" customFormat="1">
      <c r="A129" s="458"/>
      <c r="B129" s="180"/>
      <c r="C129" s="174"/>
      <c r="D129" s="177"/>
      <c r="E129" s="456"/>
      <c r="F129" s="457"/>
    </row>
    <row r="130" spans="1:6" s="172" customFormat="1">
      <c r="A130" s="458" t="s">
        <v>318</v>
      </c>
      <c r="B130" s="181" t="s">
        <v>320</v>
      </c>
      <c r="C130" s="174" t="s">
        <v>88</v>
      </c>
      <c r="D130" s="177">
        <v>7</v>
      </c>
      <c r="E130" s="456"/>
      <c r="F130" s="457">
        <f>D130*E130</f>
        <v>0</v>
      </c>
    </row>
    <row r="131" spans="1:6" s="172" customFormat="1">
      <c r="A131" s="458"/>
      <c r="B131" s="181"/>
      <c r="C131" s="174"/>
      <c r="D131" s="177"/>
      <c r="E131" s="456"/>
      <c r="F131" s="457"/>
    </row>
    <row r="132" spans="1:6">
      <c r="A132" s="174"/>
      <c r="B132" s="179" t="s">
        <v>416</v>
      </c>
      <c r="C132" s="174"/>
      <c r="D132" s="274"/>
      <c r="E132" s="440"/>
      <c r="F132" s="445"/>
    </row>
    <row r="133" spans="1:6">
      <c r="A133" s="174"/>
      <c r="B133" s="181"/>
      <c r="C133" s="174"/>
      <c r="D133" s="274"/>
      <c r="E133" s="440"/>
      <c r="F133" s="445"/>
    </row>
    <row r="134" spans="1:6">
      <c r="A134" s="174"/>
      <c r="B134" s="345" t="s">
        <v>317</v>
      </c>
      <c r="C134" s="174"/>
      <c r="D134" s="274"/>
      <c r="E134" s="440"/>
      <c r="F134" s="445"/>
    </row>
    <row r="135" spans="1:6">
      <c r="A135" s="174"/>
      <c r="B135" s="345"/>
      <c r="C135" s="174"/>
      <c r="D135" s="177"/>
      <c r="E135" s="440"/>
      <c r="F135" s="445"/>
    </row>
    <row r="136" spans="1:6" s="172" customFormat="1" ht="25.5">
      <c r="A136" s="458"/>
      <c r="B136" s="354" t="s">
        <v>417</v>
      </c>
      <c r="C136" s="174"/>
      <c r="D136" s="177"/>
      <c r="E136" s="456"/>
      <c r="F136" s="457"/>
    </row>
    <row r="137" spans="1:6" s="172" customFormat="1">
      <c r="A137" s="458"/>
      <c r="B137" s="180"/>
      <c r="C137" s="174"/>
      <c r="D137" s="177"/>
      <c r="E137" s="456"/>
      <c r="F137" s="457"/>
    </row>
    <row r="138" spans="1:6" s="172" customFormat="1">
      <c r="A138" s="458" t="s">
        <v>319</v>
      </c>
      <c r="B138" s="181" t="s">
        <v>320</v>
      </c>
      <c r="C138" s="174" t="s">
        <v>88</v>
      </c>
      <c r="D138" s="177">
        <v>15</v>
      </c>
      <c r="E138" s="456"/>
      <c r="F138" s="457">
        <f>D138*E138</f>
        <v>0</v>
      </c>
    </row>
    <row r="139" spans="1:6" s="172" customFormat="1">
      <c r="A139" s="458"/>
      <c r="B139" s="181"/>
      <c r="C139" s="174"/>
      <c r="D139" s="177"/>
      <c r="E139" s="456"/>
      <c r="F139" s="457"/>
    </row>
    <row r="140" spans="1:6">
      <c r="A140" s="174"/>
      <c r="B140" s="345" t="s">
        <v>323</v>
      </c>
      <c r="C140" s="174"/>
      <c r="D140" s="274"/>
      <c r="E140" s="440"/>
      <c r="F140" s="445"/>
    </row>
    <row r="141" spans="1:6">
      <c r="A141" s="174"/>
      <c r="B141" s="187"/>
      <c r="C141" s="174"/>
      <c r="D141" s="274"/>
      <c r="E141" s="440"/>
      <c r="F141" s="445"/>
    </row>
    <row r="142" spans="1:6">
      <c r="A142" s="174"/>
      <c r="B142" s="184" t="s">
        <v>418</v>
      </c>
      <c r="C142" s="174"/>
      <c r="D142" s="274"/>
      <c r="E142" s="440"/>
      <c r="F142" s="445"/>
    </row>
    <row r="143" spans="1:6">
      <c r="A143" s="174"/>
      <c r="B143" s="187"/>
      <c r="C143" s="174"/>
      <c r="D143" s="274"/>
      <c r="E143" s="440"/>
      <c r="F143" s="445"/>
    </row>
    <row r="144" spans="1:6" ht="14.25">
      <c r="A144" s="247" t="s">
        <v>324</v>
      </c>
      <c r="B144" s="187" t="s">
        <v>419</v>
      </c>
      <c r="C144" s="174" t="s">
        <v>88</v>
      </c>
      <c r="D144" s="177">
        <v>3.3</v>
      </c>
      <c r="E144" s="440"/>
      <c r="F144" s="445">
        <f>D144*E144</f>
        <v>0</v>
      </c>
    </row>
    <row r="145" spans="1:6">
      <c r="A145" s="247"/>
      <c r="B145" s="187"/>
      <c r="C145" s="174"/>
      <c r="D145" s="274"/>
      <c r="E145" s="440">
        <v>0</v>
      </c>
      <c r="F145" s="445"/>
    </row>
    <row r="146" spans="1:6">
      <c r="A146" s="174"/>
      <c r="B146" s="175" t="s">
        <v>172</v>
      </c>
      <c r="C146" s="174"/>
      <c r="D146" s="274"/>
      <c r="E146" s="440"/>
      <c r="F146" s="445"/>
    </row>
    <row r="147" spans="1:6">
      <c r="A147" s="174"/>
      <c r="B147" s="189"/>
      <c r="C147" s="174"/>
      <c r="D147" s="274"/>
      <c r="E147" s="440"/>
      <c r="F147" s="445"/>
    </row>
    <row r="148" spans="1:6">
      <c r="A148" s="174"/>
      <c r="B148" s="178" t="s">
        <v>173</v>
      </c>
      <c r="C148" s="174"/>
      <c r="D148" s="274"/>
      <c r="E148" s="440"/>
      <c r="F148" s="445"/>
    </row>
    <row r="149" spans="1:6">
      <c r="A149" s="174"/>
      <c r="B149" s="179"/>
      <c r="C149" s="174"/>
      <c r="D149" s="177"/>
      <c r="E149" s="440"/>
      <c r="F149" s="445"/>
    </row>
    <row r="150" spans="1:6">
      <c r="A150" s="174"/>
      <c r="B150" s="183" t="s">
        <v>174</v>
      </c>
      <c r="C150" s="174"/>
      <c r="D150" s="274"/>
      <c r="E150" s="440"/>
      <c r="F150" s="445"/>
    </row>
    <row r="151" spans="1:6">
      <c r="A151" s="174"/>
      <c r="B151" s="181"/>
      <c r="C151" s="174"/>
      <c r="D151" s="274"/>
      <c r="E151" s="440"/>
      <c r="F151" s="445"/>
    </row>
    <row r="152" spans="1:6">
      <c r="A152" s="174"/>
      <c r="B152" s="180" t="s">
        <v>326</v>
      </c>
      <c r="C152" s="174"/>
      <c r="D152" s="274"/>
      <c r="E152" s="440"/>
      <c r="F152" s="445"/>
    </row>
    <row r="153" spans="1:6">
      <c r="A153" s="174"/>
      <c r="B153" s="181"/>
      <c r="C153" s="174"/>
      <c r="D153" s="274"/>
      <c r="E153" s="440"/>
      <c r="F153" s="445"/>
    </row>
    <row r="154" spans="1:6">
      <c r="A154" s="174" t="s">
        <v>175</v>
      </c>
      <c r="B154" s="187" t="s">
        <v>328</v>
      </c>
      <c r="C154" s="174" t="s">
        <v>96</v>
      </c>
      <c r="D154" s="177">
        <v>5</v>
      </c>
      <c r="E154" s="440"/>
      <c r="F154" s="445">
        <f>D154*E154</f>
        <v>0</v>
      </c>
    </row>
    <row r="155" spans="1:6">
      <c r="A155" s="174"/>
      <c r="B155" s="181"/>
      <c r="C155" s="174"/>
      <c r="D155" s="274"/>
      <c r="E155" s="440"/>
      <c r="F155" s="445"/>
    </row>
    <row r="156" spans="1:6">
      <c r="A156" s="174"/>
      <c r="B156" s="183" t="s">
        <v>176</v>
      </c>
      <c r="C156" s="174"/>
      <c r="D156" s="274"/>
      <c r="E156" s="459"/>
      <c r="F156" s="445"/>
    </row>
    <row r="157" spans="1:6">
      <c r="A157" s="174"/>
      <c r="B157" s="353"/>
      <c r="C157" s="174"/>
      <c r="D157" s="274"/>
      <c r="E157" s="459"/>
      <c r="F157" s="445"/>
    </row>
    <row r="158" spans="1:6">
      <c r="A158" s="174"/>
      <c r="B158" s="180" t="s">
        <v>177</v>
      </c>
      <c r="C158" s="174"/>
      <c r="D158" s="274"/>
      <c r="E158" s="459"/>
      <c r="F158" s="445"/>
    </row>
    <row r="159" spans="1:6">
      <c r="A159" s="174"/>
      <c r="B159" s="181"/>
      <c r="C159" s="174"/>
      <c r="D159" s="274"/>
      <c r="E159" s="459"/>
      <c r="F159" s="445"/>
    </row>
    <row r="160" spans="1:6">
      <c r="A160" s="174" t="s">
        <v>420</v>
      </c>
      <c r="B160" s="181" t="s">
        <v>421</v>
      </c>
      <c r="C160" s="174" t="s">
        <v>96</v>
      </c>
      <c r="D160" s="177">
        <v>8.5</v>
      </c>
      <c r="E160" s="440"/>
      <c r="F160" s="445">
        <f>D160*E160</f>
        <v>0</v>
      </c>
    </row>
    <row r="161" spans="1:6">
      <c r="A161" s="174" t="s">
        <v>327</v>
      </c>
      <c r="B161" s="187" t="s">
        <v>328</v>
      </c>
      <c r="C161" s="174" t="s">
        <v>96</v>
      </c>
      <c r="D161" s="177">
        <v>33</v>
      </c>
      <c r="E161" s="440"/>
      <c r="F161" s="444">
        <f>D161*E161</f>
        <v>0</v>
      </c>
    </row>
    <row r="162" spans="1:6">
      <c r="A162" s="174"/>
      <c r="B162" s="181"/>
      <c r="C162" s="174"/>
      <c r="D162" s="274"/>
      <c r="E162" s="440"/>
      <c r="F162" s="444"/>
    </row>
    <row r="163" spans="1:6">
      <c r="A163" s="174"/>
      <c r="B163" s="193" t="s">
        <v>178</v>
      </c>
      <c r="C163" s="174"/>
      <c r="D163" s="274"/>
      <c r="E163" s="440"/>
      <c r="F163" s="444"/>
    </row>
    <row r="164" spans="1:6">
      <c r="A164" s="174"/>
      <c r="B164" s="353"/>
      <c r="C164" s="174"/>
      <c r="D164" s="177"/>
      <c r="E164" s="440"/>
      <c r="F164" s="444"/>
    </row>
    <row r="165" spans="1:6">
      <c r="A165" s="174"/>
      <c r="B165" s="183" t="s">
        <v>331</v>
      </c>
      <c r="C165" s="174"/>
      <c r="D165" s="274"/>
      <c r="E165" s="440">
        <v>0</v>
      </c>
      <c r="F165" s="444"/>
    </row>
    <row r="166" spans="1:6">
      <c r="A166" s="174"/>
      <c r="B166" s="353"/>
      <c r="C166" s="174"/>
      <c r="D166" s="274"/>
      <c r="E166" s="440"/>
      <c r="F166" s="444"/>
    </row>
    <row r="167" spans="1:6">
      <c r="A167" s="174"/>
      <c r="B167" s="180" t="s">
        <v>422</v>
      </c>
      <c r="C167" s="174"/>
      <c r="D167" s="274"/>
      <c r="E167" s="440"/>
      <c r="F167" s="444"/>
    </row>
    <row r="168" spans="1:6">
      <c r="A168" s="174"/>
      <c r="B168" s="353"/>
      <c r="C168" s="174"/>
      <c r="D168" s="274"/>
      <c r="E168" s="440"/>
      <c r="F168" s="444"/>
    </row>
    <row r="169" spans="1:6">
      <c r="A169" s="174" t="s">
        <v>179</v>
      </c>
      <c r="B169" s="353" t="s">
        <v>423</v>
      </c>
      <c r="C169" s="174" t="s">
        <v>86</v>
      </c>
      <c r="D169" s="274">
        <v>0.23</v>
      </c>
      <c r="E169" s="440"/>
      <c r="F169" s="445">
        <f>D169*E169</f>
        <v>0</v>
      </c>
    </row>
    <row r="170" spans="1:6">
      <c r="A170" s="174"/>
      <c r="B170" s="181"/>
      <c r="C170" s="174"/>
      <c r="D170" s="274"/>
      <c r="E170" s="440"/>
      <c r="F170" s="444"/>
    </row>
    <row r="171" spans="1:6">
      <c r="A171" s="174"/>
      <c r="B171" s="188" t="s">
        <v>424</v>
      </c>
      <c r="C171" s="174"/>
      <c r="D171" s="274"/>
      <c r="E171" s="440"/>
      <c r="F171" s="445"/>
    </row>
    <row r="172" spans="1:6">
      <c r="A172" s="174"/>
      <c r="B172" s="189"/>
      <c r="C172" s="174"/>
      <c r="D172" s="274"/>
      <c r="E172" s="440"/>
      <c r="F172" s="445"/>
    </row>
    <row r="173" spans="1:6" ht="25.5">
      <c r="A173" s="174"/>
      <c r="B173" s="184" t="s">
        <v>425</v>
      </c>
      <c r="C173" s="174"/>
      <c r="D173" s="274"/>
      <c r="E173" s="440"/>
      <c r="F173" s="445"/>
    </row>
    <row r="174" spans="1:6">
      <c r="A174" s="174"/>
      <c r="B174" s="189"/>
      <c r="C174" s="174"/>
      <c r="D174" s="274"/>
      <c r="E174" s="440"/>
      <c r="F174" s="445"/>
    </row>
    <row r="175" spans="1:6">
      <c r="A175" s="174" t="s">
        <v>426</v>
      </c>
      <c r="B175" s="189" t="s">
        <v>427</v>
      </c>
      <c r="C175" s="174" t="s">
        <v>96</v>
      </c>
      <c r="D175" s="177">
        <f>14*7</f>
        <v>98</v>
      </c>
      <c r="E175" s="440"/>
      <c r="F175" s="445">
        <f>D175*E175</f>
        <v>0</v>
      </c>
    </row>
    <row r="176" spans="1:6">
      <c r="A176" s="247"/>
      <c r="B176" s="187"/>
      <c r="C176" s="174"/>
      <c r="D176" s="274"/>
      <c r="E176" s="440"/>
      <c r="F176" s="445"/>
    </row>
    <row r="177" spans="1:6">
      <c r="A177" s="170"/>
      <c r="B177" s="197" t="s">
        <v>332</v>
      </c>
      <c r="C177" s="170"/>
      <c r="D177" s="196"/>
      <c r="E177" s="440"/>
      <c r="F177" s="445"/>
    </row>
    <row r="178" spans="1:6">
      <c r="A178" s="174"/>
      <c r="B178" s="353"/>
      <c r="C178" s="174"/>
      <c r="D178" s="274"/>
      <c r="E178" s="440"/>
      <c r="F178" s="444"/>
    </row>
    <row r="179" spans="1:6">
      <c r="A179" s="170"/>
      <c r="B179" s="197" t="s">
        <v>333</v>
      </c>
      <c r="C179" s="170"/>
      <c r="D179" s="196"/>
      <c r="E179" s="440"/>
      <c r="F179" s="445"/>
    </row>
    <row r="180" spans="1:6">
      <c r="A180" s="170"/>
      <c r="B180" s="205"/>
      <c r="C180" s="170"/>
      <c r="D180" s="196"/>
      <c r="E180" s="440"/>
      <c r="F180" s="445"/>
    </row>
    <row r="181" spans="1:6" ht="25.5">
      <c r="A181" s="170"/>
      <c r="B181" s="192" t="s">
        <v>428</v>
      </c>
      <c r="C181" s="170"/>
      <c r="D181" s="177"/>
      <c r="E181" s="440"/>
      <c r="F181" s="445"/>
    </row>
    <row r="182" spans="1:6">
      <c r="A182" s="170"/>
      <c r="B182" s="205"/>
      <c r="C182" s="170"/>
      <c r="D182" s="196"/>
      <c r="E182" s="440"/>
      <c r="F182" s="445"/>
    </row>
    <row r="183" spans="1:6">
      <c r="A183" s="170" t="s">
        <v>429</v>
      </c>
      <c r="B183" s="173" t="s">
        <v>430</v>
      </c>
      <c r="C183" s="170" t="s">
        <v>431</v>
      </c>
      <c r="D183" s="177">
        <v>270</v>
      </c>
      <c r="E183" s="440"/>
      <c r="F183" s="445">
        <f>D183*E183</f>
        <v>0</v>
      </c>
    </row>
    <row r="184" spans="1:6">
      <c r="A184" s="247"/>
      <c r="B184" s="187"/>
      <c r="C184" s="174"/>
      <c r="D184" s="274"/>
      <c r="E184" s="440"/>
      <c r="F184" s="445"/>
    </row>
    <row r="185" spans="1:6">
      <c r="A185" s="174"/>
      <c r="B185" s="175"/>
      <c r="C185" s="174"/>
      <c r="D185" s="274"/>
      <c r="E185" s="440">
        <v>0</v>
      </c>
      <c r="F185" s="445"/>
    </row>
    <row r="186" spans="1:6">
      <c r="A186" s="174"/>
      <c r="B186" s="189"/>
      <c r="C186" s="174"/>
      <c r="D186" s="274"/>
      <c r="E186" s="440">
        <v>0</v>
      </c>
      <c r="F186" s="445"/>
    </row>
    <row r="187" spans="1:6">
      <c r="A187" s="174"/>
      <c r="B187" s="178"/>
      <c r="C187" s="174"/>
      <c r="D187" s="274"/>
      <c r="E187" s="440">
        <v>0</v>
      </c>
      <c r="F187" s="445"/>
    </row>
    <row r="188" spans="1:6">
      <c r="A188" s="174"/>
      <c r="B188" s="181"/>
      <c r="C188" s="174"/>
      <c r="D188" s="274"/>
      <c r="E188" s="440"/>
      <c r="F188" s="445"/>
    </row>
    <row r="189" spans="1:6">
      <c r="A189" s="174"/>
      <c r="B189" s="181"/>
      <c r="C189" s="174"/>
      <c r="D189" s="274"/>
      <c r="E189" s="440"/>
      <c r="F189" s="445"/>
    </row>
    <row r="190" spans="1:6">
      <c r="A190" s="174"/>
      <c r="B190" s="187"/>
      <c r="C190" s="174"/>
      <c r="D190" s="274"/>
      <c r="E190" s="443"/>
      <c r="F190" s="444"/>
    </row>
    <row r="191" spans="1:6" s="57" customFormat="1">
      <c r="A191" s="50"/>
      <c r="B191" s="51"/>
      <c r="C191" s="52"/>
      <c r="D191" s="454"/>
      <c r="E191" s="452" t="s">
        <v>48</v>
      </c>
      <c r="F191" s="453">
        <f>SUM(F126:F190)</f>
        <v>0</v>
      </c>
    </row>
    <row r="192" spans="1:6">
      <c r="A192" s="174"/>
      <c r="B192" s="181"/>
      <c r="C192" s="174"/>
      <c r="D192" s="274"/>
      <c r="E192" s="443"/>
      <c r="F192" s="444"/>
    </row>
    <row r="193" spans="1:7" s="172" customFormat="1" ht="25.5">
      <c r="A193" s="170"/>
      <c r="B193" s="192" t="s">
        <v>432</v>
      </c>
      <c r="C193" s="170"/>
      <c r="D193" s="446"/>
      <c r="E193" s="440">
        <v>0</v>
      </c>
      <c r="F193" s="445"/>
      <c r="G193" s="171"/>
    </row>
    <row r="194" spans="1:7" s="172" customFormat="1" ht="12.75" customHeight="1">
      <c r="A194" s="170"/>
      <c r="B194" s="205"/>
      <c r="C194" s="170"/>
      <c r="D194" s="196"/>
      <c r="E194" s="440">
        <v>0</v>
      </c>
      <c r="F194" s="445"/>
      <c r="G194" s="171"/>
    </row>
    <row r="195" spans="1:7" s="172" customFormat="1" ht="12.75" customHeight="1">
      <c r="A195" s="170" t="s">
        <v>433</v>
      </c>
      <c r="B195" s="173" t="s">
        <v>430</v>
      </c>
      <c r="C195" s="170" t="s">
        <v>209</v>
      </c>
      <c r="D195" s="436">
        <v>66.5</v>
      </c>
      <c r="E195" s="440"/>
      <c r="F195" s="445">
        <f>D195*E195</f>
        <v>0</v>
      </c>
      <c r="G195" s="171"/>
    </row>
    <row r="196" spans="1:7" ht="12.75" customHeight="1">
      <c r="A196" s="174"/>
      <c r="B196" s="353"/>
      <c r="C196" s="174"/>
      <c r="D196" s="274"/>
      <c r="E196" s="440">
        <v>0</v>
      </c>
      <c r="F196" s="445"/>
    </row>
    <row r="197" spans="1:7">
      <c r="A197" s="174"/>
      <c r="B197" s="193" t="s">
        <v>196</v>
      </c>
      <c r="C197" s="174"/>
      <c r="D197" s="274"/>
      <c r="E197" s="440">
        <v>0</v>
      </c>
      <c r="F197" s="445"/>
    </row>
    <row r="198" spans="1:7">
      <c r="A198" s="174"/>
      <c r="B198" s="353"/>
      <c r="C198" s="174"/>
      <c r="D198" s="177"/>
      <c r="E198" s="440">
        <v>0</v>
      </c>
      <c r="F198" s="445"/>
    </row>
    <row r="199" spans="1:7">
      <c r="A199" s="174"/>
      <c r="B199" s="179" t="s">
        <v>434</v>
      </c>
      <c r="C199" s="174"/>
      <c r="D199" s="274"/>
      <c r="E199" s="440">
        <v>0</v>
      </c>
      <c r="F199" s="445"/>
    </row>
    <row r="200" spans="1:7">
      <c r="A200" s="174"/>
      <c r="B200" s="179"/>
      <c r="C200" s="174"/>
      <c r="D200" s="274"/>
      <c r="E200" s="440">
        <v>0</v>
      </c>
      <c r="F200" s="445"/>
    </row>
    <row r="201" spans="1:7">
      <c r="A201" s="174"/>
      <c r="B201" s="200" t="s">
        <v>335</v>
      </c>
      <c r="C201" s="174"/>
      <c r="D201" s="274"/>
      <c r="E201" s="440">
        <v>0</v>
      </c>
      <c r="F201" s="445"/>
    </row>
    <row r="202" spans="1:7">
      <c r="A202" s="174"/>
      <c r="B202" s="200"/>
      <c r="C202" s="174"/>
      <c r="D202" s="274"/>
      <c r="E202" s="440">
        <v>0</v>
      </c>
      <c r="F202" s="445"/>
    </row>
    <row r="203" spans="1:7" ht="27" customHeight="1">
      <c r="A203" s="174"/>
      <c r="B203" s="180" t="s">
        <v>435</v>
      </c>
      <c r="C203" s="174"/>
      <c r="D203" s="176"/>
      <c r="E203" s="440"/>
      <c r="F203" s="445"/>
    </row>
    <row r="204" spans="1:7">
      <c r="A204" s="174"/>
      <c r="B204" s="353"/>
      <c r="C204" s="174"/>
      <c r="D204" s="274"/>
      <c r="E204" s="440"/>
      <c r="F204" s="445"/>
    </row>
    <row r="205" spans="1:7" ht="25.5">
      <c r="A205" s="174" t="s">
        <v>336</v>
      </c>
      <c r="B205" s="460" t="s">
        <v>436</v>
      </c>
      <c r="C205" s="174" t="s">
        <v>96</v>
      </c>
      <c r="D205" s="177">
        <v>12</v>
      </c>
      <c r="E205" s="440"/>
      <c r="F205" s="445">
        <f>D205*E205</f>
        <v>0</v>
      </c>
    </row>
    <row r="206" spans="1:7">
      <c r="A206" s="174"/>
      <c r="B206" s="460"/>
      <c r="C206" s="174"/>
      <c r="D206" s="177"/>
      <c r="E206" s="440"/>
      <c r="F206" s="445"/>
    </row>
    <row r="207" spans="1:7">
      <c r="A207" s="174"/>
      <c r="B207" s="200" t="s">
        <v>437</v>
      </c>
      <c r="C207" s="174"/>
      <c r="D207" s="274"/>
      <c r="E207" s="440"/>
      <c r="F207" s="445"/>
    </row>
    <row r="208" spans="1:7">
      <c r="A208" s="174"/>
      <c r="B208" s="200"/>
      <c r="C208" s="174"/>
      <c r="D208" s="274"/>
      <c r="E208" s="440"/>
      <c r="F208" s="445"/>
    </row>
    <row r="209" spans="1:6" ht="27.95" customHeight="1">
      <c r="A209" s="174"/>
      <c r="B209" s="354" t="s">
        <v>438</v>
      </c>
      <c r="C209" s="174"/>
      <c r="D209" s="274"/>
      <c r="E209" s="440"/>
      <c r="F209" s="445"/>
    </row>
    <row r="210" spans="1:6">
      <c r="A210" s="174"/>
      <c r="B210" s="353"/>
      <c r="C210" s="174"/>
      <c r="D210" s="274"/>
      <c r="E210" s="440"/>
      <c r="F210" s="445"/>
    </row>
    <row r="211" spans="1:6" ht="25.5">
      <c r="A211" s="174" t="s">
        <v>439</v>
      </c>
      <c r="B211" s="460" t="s">
        <v>338</v>
      </c>
      <c r="C211" s="174" t="s">
        <v>96</v>
      </c>
      <c r="D211" s="177">
        <v>10.7</v>
      </c>
      <c r="E211" s="440"/>
      <c r="F211" s="445">
        <f>D211*E211</f>
        <v>0</v>
      </c>
    </row>
    <row r="212" spans="1:6">
      <c r="A212" s="174"/>
      <c r="B212" s="181"/>
      <c r="C212" s="174"/>
      <c r="D212" s="274"/>
      <c r="E212" s="440"/>
      <c r="F212" s="444"/>
    </row>
    <row r="213" spans="1:6">
      <c r="A213" s="174"/>
      <c r="B213" s="179" t="s">
        <v>197</v>
      </c>
      <c r="C213" s="174"/>
      <c r="D213" s="274"/>
      <c r="E213" s="440"/>
      <c r="F213" s="444"/>
    </row>
    <row r="214" spans="1:6">
      <c r="A214" s="174"/>
      <c r="B214" s="181"/>
      <c r="C214" s="174"/>
      <c r="D214" s="274"/>
      <c r="E214" s="440"/>
      <c r="F214" s="444"/>
    </row>
    <row r="215" spans="1:6">
      <c r="A215" s="174"/>
      <c r="B215" s="200" t="s">
        <v>437</v>
      </c>
      <c r="C215" s="174"/>
      <c r="D215" s="274"/>
      <c r="E215" s="440"/>
      <c r="F215" s="444"/>
    </row>
    <row r="216" spans="1:6">
      <c r="A216" s="174"/>
      <c r="B216" s="200"/>
      <c r="C216" s="174"/>
      <c r="D216" s="274"/>
      <c r="E216" s="440">
        <v>0</v>
      </c>
      <c r="F216" s="444"/>
    </row>
    <row r="217" spans="1:6" ht="27.95" customHeight="1">
      <c r="A217" s="174"/>
      <c r="B217" s="354" t="s">
        <v>440</v>
      </c>
      <c r="C217" s="174"/>
      <c r="D217" s="274"/>
      <c r="E217" s="459">
        <v>0</v>
      </c>
      <c r="F217" s="445"/>
    </row>
    <row r="218" spans="1:6">
      <c r="A218" s="174"/>
      <c r="B218" s="353"/>
      <c r="C218" s="174"/>
      <c r="D218" s="274"/>
      <c r="E218" s="459">
        <v>0</v>
      </c>
      <c r="F218" s="445"/>
    </row>
    <row r="219" spans="1:6" ht="25.5">
      <c r="A219" s="174" t="s">
        <v>441</v>
      </c>
      <c r="B219" s="460" t="s">
        <v>338</v>
      </c>
      <c r="C219" s="174" t="s">
        <v>96</v>
      </c>
      <c r="D219" s="177">
        <v>240</v>
      </c>
      <c r="E219" s="440"/>
      <c r="F219" s="445">
        <f>D219*E219</f>
        <v>0</v>
      </c>
    </row>
    <row r="220" spans="1:6">
      <c r="A220" s="174"/>
      <c r="B220" s="460"/>
      <c r="C220" s="174"/>
      <c r="D220" s="274"/>
      <c r="E220" s="440"/>
      <c r="F220" s="444"/>
    </row>
    <row r="221" spans="1:6">
      <c r="A221" s="174"/>
      <c r="B221" s="193" t="s">
        <v>198</v>
      </c>
      <c r="C221" s="174"/>
      <c r="D221" s="274"/>
      <c r="E221" s="440"/>
      <c r="F221" s="445"/>
    </row>
    <row r="222" spans="1:6">
      <c r="A222" s="174"/>
      <c r="B222" s="189"/>
      <c r="C222" s="174"/>
      <c r="D222" s="274"/>
      <c r="E222" s="440"/>
      <c r="F222" s="445"/>
    </row>
    <row r="223" spans="1:6">
      <c r="A223" s="294"/>
      <c r="B223" s="461" t="s">
        <v>339</v>
      </c>
      <c r="C223" s="294"/>
      <c r="D223" s="446"/>
      <c r="E223" s="440"/>
      <c r="F223" s="445"/>
    </row>
    <row r="224" spans="1:6">
      <c r="A224" s="294"/>
      <c r="B224" s="461"/>
      <c r="C224" s="294"/>
      <c r="D224" s="446"/>
      <c r="E224" s="440"/>
      <c r="F224" s="445"/>
    </row>
    <row r="225" spans="1:7">
      <c r="A225" s="294"/>
      <c r="B225" s="462" t="s">
        <v>442</v>
      </c>
      <c r="C225" s="294"/>
      <c r="D225" s="446"/>
      <c r="E225" s="440"/>
      <c r="F225" s="445"/>
    </row>
    <row r="226" spans="1:7">
      <c r="A226" s="294"/>
      <c r="B226" s="461"/>
      <c r="C226" s="294"/>
      <c r="D226" s="446"/>
      <c r="E226" s="440"/>
      <c r="F226" s="445"/>
    </row>
    <row r="227" spans="1:7" ht="25.5">
      <c r="A227" s="294" t="s">
        <v>443</v>
      </c>
      <c r="B227" s="69" t="s">
        <v>444</v>
      </c>
      <c r="C227" s="174" t="s">
        <v>96</v>
      </c>
      <c r="D227" s="463">
        <v>127</v>
      </c>
      <c r="E227" s="440"/>
      <c r="F227" s="445">
        <f>D227*E227</f>
        <v>0</v>
      </c>
    </row>
    <row r="228" spans="1:7">
      <c r="A228" s="294"/>
      <c r="B228" s="69"/>
      <c r="C228" s="294"/>
      <c r="D228" s="446"/>
      <c r="E228" s="440"/>
      <c r="F228" s="445"/>
    </row>
    <row r="229" spans="1:7">
      <c r="A229" s="294"/>
      <c r="B229" s="462" t="s">
        <v>340</v>
      </c>
      <c r="C229" s="294"/>
      <c r="D229" s="446"/>
      <c r="E229" s="440"/>
      <c r="F229" s="445"/>
    </row>
    <row r="230" spans="1:7">
      <c r="A230" s="294"/>
      <c r="B230" s="461"/>
      <c r="C230" s="294"/>
      <c r="D230" s="446"/>
      <c r="E230" s="440"/>
      <c r="F230" s="445"/>
    </row>
    <row r="231" spans="1:7" ht="38.25">
      <c r="A231" s="294" t="s">
        <v>445</v>
      </c>
      <c r="B231" s="69" t="s">
        <v>446</v>
      </c>
      <c r="C231" s="174" t="s">
        <v>96</v>
      </c>
      <c r="D231" s="463">
        <v>240</v>
      </c>
      <c r="E231" s="440"/>
      <c r="F231" s="445">
        <f>D231*E231</f>
        <v>0</v>
      </c>
    </row>
    <row r="232" spans="1:7">
      <c r="A232" s="294"/>
      <c r="B232" s="69"/>
      <c r="C232" s="294"/>
      <c r="D232" s="446"/>
      <c r="E232" s="440"/>
      <c r="F232" s="445"/>
    </row>
    <row r="233" spans="1:7" s="172" customFormat="1">
      <c r="A233" s="170"/>
      <c r="B233" s="197" t="s">
        <v>200</v>
      </c>
      <c r="C233" s="170"/>
      <c r="D233" s="196"/>
      <c r="E233" s="440"/>
      <c r="F233" s="445"/>
      <c r="G233" s="171"/>
    </row>
    <row r="234" spans="1:7" s="172" customFormat="1" ht="12.75" customHeight="1">
      <c r="A234" s="170"/>
      <c r="B234" s="205"/>
      <c r="C234" s="170"/>
      <c r="D234" s="196"/>
      <c r="E234" s="440"/>
      <c r="F234" s="445"/>
      <c r="G234" s="171"/>
    </row>
    <row r="235" spans="1:7" ht="27.95" customHeight="1">
      <c r="A235" s="174"/>
      <c r="B235" s="184" t="s">
        <v>342</v>
      </c>
      <c r="C235" s="174"/>
      <c r="D235" s="274"/>
      <c r="E235" s="440"/>
      <c r="F235" s="445"/>
    </row>
    <row r="236" spans="1:7">
      <c r="A236" s="174"/>
      <c r="B236" s="189"/>
      <c r="C236" s="174"/>
      <c r="D236" s="274"/>
      <c r="E236" s="440"/>
      <c r="F236" s="445"/>
    </row>
    <row r="237" spans="1:7" ht="25.5">
      <c r="A237" s="174" t="s">
        <v>202</v>
      </c>
      <c r="B237" s="198" t="s">
        <v>203</v>
      </c>
      <c r="C237" s="174" t="s">
        <v>96</v>
      </c>
      <c r="D237" s="177">
        <v>98</v>
      </c>
      <c r="E237" s="440"/>
      <c r="F237" s="445">
        <f>D237*E237</f>
        <v>0</v>
      </c>
    </row>
    <row r="238" spans="1:7">
      <c r="A238" s="174"/>
      <c r="B238" s="460"/>
      <c r="C238" s="174"/>
      <c r="D238" s="274"/>
      <c r="E238" s="440"/>
      <c r="F238" s="445"/>
    </row>
    <row r="239" spans="1:7" s="172" customFormat="1" ht="12.75" customHeight="1">
      <c r="A239" s="170"/>
      <c r="B239" s="197" t="s">
        <v>199</v>
      </c>
      <c r="C239" s="170"/>
      <c r="D239" s="196"/>
      <c r="E239" s="440"/>
      <c r="F239" s="445"/>
      <c r="G239" s="171"/>
    </row>
    <row r="240" spans="1:7" s="172" customFormat="1" ht="12.75" customHeight="1">
      <c r="A240" s="170"/>
      <c r="B240" s="205"/>
      <c r="C240" s="170"/>
      <c r="D240" s="196"/>
      <c r="E240" s="440"/>
      <c r="F240" s="445"/>
      <c r="G240" s="171"/>
    </row>
    <row r="241" spans="1:7" s="172" customFormat="1" ht="38.25">
      <c r="A241" s="170"/>
      <c r="B241" s="199" t="s">
        <v>205</v>
      </c>
      <c r="C241" s="170"/>
      <c r="D241" s="196"/>
      <c r="E241" s="440">
        <v>0</v>
      </c>
      <c r="F241" s="445"/>
      <c r="G241" s="171"/>
    </row>
    <row r="242" spans="1:7" s="172" customFormat="1" ht="12.75" customHeight="1">
      <c r="A242" s="170"/>
      <c r="B242" s="205"/>
      <c r="C242" s="170"/>
      <c r="D242" s="196"/>
      <c r="E242" s="440">
        <v>0</v>
      </c>
      <c r="F242" s="445"/>
      <c r="G242" s="171"/>
    </row>
    <row r="243" spans="1:7" s="172" customFormat="1" ht="25.5">
      <c r="A243" s="170" t="s">
        <v>206</v>
      </c>
      <c r="B243" s="202" t="s">
        <v>447</v>
      </c>
      <c r="C243" s="170" t="s">
        <v>96</v>
      </c>
      <c r="D243" s="436">
        <v>98</v>
      </c>
      <c r="E243" s="440"/>
      <c r="F243" s="445">
        <f>D243*E243</f>
        <v>0</v>
      </c>
      <c r="G243" s="171"/>
    </row>
    <row r="244" spans="1:7" s="172" customFormat="1">
      <c r="A244" s="170"/>
      <c r="B244" s="202"/>
      <c r="C244" s="170"/>
      <c r="D244" s="436"/>
      <c r="E244" s="440"/>
      <c r="F244" s="445"/>
      <c r="G244" s="171"/>
    </row>
    <row r="245" spans="1:7" s="172" customFormat="1" ht="5.0999999999999996" customHeight="1">
      <c r="A245" s="170"/>
      <c r="B245" s="202"/>
      <c r="C245" s="170"/>
      <c r="D245" s="196"/>
      <c r="E245" s="440"/>
      <c r="F245" s="445"/>
      <c r="G245" s="171"/>
    </row>
    <row r="246" spans="1:7" s="172" customFormat="1">
      <c r="A246" s="201"/>
      <c r="B246" s="187"/>
      <c r="C246" s="170"/>
      <c r="D246" s="177"/>
      <c r="E246" s="440"/>
      <c r="F246" s="445"/>
      <c r="G246" s="171"/>
    </row>
    <row r="247" spans="1:7" s="465" customFormat="1" ht="12.75" customHeight="1">
      <c r="A247" s="50"/>
      <c r="B247" s="51"/>
      <c r="C247" s="52"/>
      <c r="D247" s="454"/>
      <c r="E247" s="452" t="s">
        <v>48</v>
      </c>
      <c r="F247" s="453">
        <f>SUM(F192:F246)</f>
        <v>0</v>
      </c>
      <c r="G247" s="464"/>
    </row>
    <row r="248" spans="1:7" s="172" customFormat="1" ht="12.75" customHeight="1">
      <c r="A248" s="170"/>
      <c r="B248" s="205"/>
      <c r="C248" s="170"/>
      <c r="D248" s="196"/>
      <c r="E248" s="443"/>
      <c r="F248" s="447"/>
      <c r="G248" s="171"/>
    </row>
    <row r="249" spans="1:7">
      <c r="A249" s="174"/>
      <c r="B249" s="178" t="s">
        <v>343</v>
      </c>
      <c r="C249" s="174"/>
      <c r="D249" s="274"/>
      <c r="E249" s="459">
        <v>0</v>
      </c>
      <c r="F249" s="445"/>
    </row>
    <row r="250" spans="1:7">
      <c r="A250" s="174"/>
      <c r="B250" s="187"/>
      <c r="C250" s="174"/>
      <c r="D250" s="274"/>
      <c r="E250" s="459">
        <v>0</v>
      </c>
      <c r="F250" s="445"/>
    </row>
    <row r="251" spans="1:7" s="172" customFormat="1" ht="12.75" customHeight="1">
      <c r="A251" s="170"/>
      <c r="B251" s="197" t="s">
        <v>448</v>
      </c>
      <c r="C251" s="170"/>
      <c r="D251" s="196"/>
      <c r="E251" s="440">
        <v>0</v>
      </c>
      <c r="F251" s="445"/>
      <c r="G251" s="171"/>
    </row>
    <row r="252" spans="1:7" s="172" customFormat="1" ht="5.0999999999999996" customHeight="1">
      <c r="A252" s="170"/>
      <c r="B252" s="202"/>
      <c r="C252" s="170"/>
      <c r="D252" s="196"/>
      <c r="E252" s="440"/>
      <c r="F252" s="445"/>
      <c r="G252" s="171"/>
    </row>
    <row r="253" spans="1:7" s="172" customFormat="1" ht="63.75">
      <c r="A253" s="201" t="s">
        <v>1695</v>
      </c>
      <c r="B253" s="187" t="s">
        <v>449</v>
      </c>
      <c r="C253" s="170" t="s">
        <v>450</v>
      </c>
      <c r="D253" s="177">
        <v>140.5</v>
      </c>
      <c r="E253" s="440"/>
      <c r="F253" s="445">
        <f>D253*E253</f>
        <v>0</v>
      </c>
      <c r="G253" s="171"/>
    </row>
    <row r="254" spans="1:7" s="172" customFormat="1">
      <c r="A254" s="201"/>
      <c r="B254" s="187"/>
      <c r="C254" s="170"/>
      <c r="D254" s="177"/>
      <c r="E254" s="466"/>
      <c r="F254" s="445"/>
      <c r="G254" s="171"/>
    </row>
    <row r="255" spans="1:7" ht="63.75">
      <c r="A255" s="201" t="s">
        <v>1696</v>
      </c>
      <c r="B255" s="66" t="s">
        <v>451</v>
      </c>
      <c r="C255" s="174" t="s">
        <v>96</v>
      </c>
      <c r="D255" s="177">
        <v>98</v>
      </c>
      <c r="E255" s="456"/>
      <c r="F255" s="457">
        <f>D255*E255</f>
        <v>0</v>
      </c>
      <c r="G255" s="63"/>
    </row>
    <row r="256" spans="1:7" s="172" customFormat="1">
      <c r="A256" s="170"/>
      <c r="B256" s="303"/>
      <c r="C256" s="170"/>
      <c r="D256" s="196"/>
      <c r="E256" s="440"/>
      <c r="F256" s="445"/>
      <c r="G256" s="171"/>
    </row>
    <row r="257" spans="1:7" s="172" customFormat="1" ht="12.75" customHeight="1">
      <c r="A257" s="170"/>
      <c r="B257" s="197" t="s">
        <v>452</v>
      </c>
      <c r="C257" s="170"/>
      <c r="D257" s="196"/>
      <c r="E257" s="440">
        <v>0</v>
      </c>
      <c r="F257" s="445"/>
      <c r="G257" s="171"/>
    </row>
    <row r="258" spans="1:7" s="172" customFormat="1" ht="12.75" customHeight="1">
      <c r="A258" s="170"/>
      <c r="B258" s="202"/>
      <c r="C258" s="170"/>
      <c r="D258" s="196"/>
      <c r="E258" s="440">
        <v>0</v>
      </c>
      <c r="F258" s="445"/>
      <c r="G258" s="171"/>
    </row>
    <row r="259" spans="1:7" s="172" customFormat="1" ht="63.75">
      <c r="A259" s="467"/>
      <c r="B259" s="468" t="s">
        <v>453</v>
      </c>
      <c r="C259" s="170"/>
      <c r="D259" s="204"/>
      <c r="E259" s="440"/>
      <c r="F259" s="445"/>
      <c r="G259" s="171"/>
    </row>
    <row r="260" spans="1:7" s="172" customFormat="1">
      <c r="A260" s="170"/>
      <c r="B260" s="468"/>
      <c r="C260" s="170"/>
      <c r="D260" s="196"/>
      <c r="E260" s="440"/>
      <c r="F260" s="445"/>
      <c r="G260" s="171"/>
    </row>
    <row r="261" spans="1:7" s="172" customFormat="1" ht="51">
      <c r="A261" s="201" t="s">
        <v>1697</v>
      </c>
      <c r="B261" s="303" t="s">
        <v>454</v>
      </c>
      <c r="C261" s="170" t="s">
        <v>31</v>
      </c>
      <c r="D261" s="204">
        <v>8</v>
      </c>
      <c r="E261" s="440"/>
      <c r="F261" s="445">
        <f>D261*E261</f>
        <v>0</v>
      </c>
      <c r="G261" s="171"/>
    </row>
    <row r="262" spans="1:7" s="172" customFormat="1">
      <c r="A262" s="170"/>
      <c r="B262" s="66"/>
      <c r="C262" s="170"/>
      <c r="D262" s="204"/>
      <c r="E262" s="440"/>
      <c r="F262" s="445"/>
      <c r="G262" s="171"/>
    </row>
    <row r="263" spans="1:7" s="172" customFormat="1" ht="51">
      <c r="A263" s="201" t="s">
        <v>1698</v>
      </c>
      <c r="B263" s="303" t="s">
        <v>455</v>
      </c>
      <c r="C263" s="170" t="s">
        <v>31</v>
      </c>
      <c r="D263" s="204">
        <v>1</v>
      </c>
      <c r="E263" s="440"/>
      <c r="F263" s="445">
        <f>D263*E263</f>
        <v>0</v>
      </c>
      <c r="G263" s="171"/>
    </row>
    <row r="264" spans="1:7" s="172" customFormat="1">
      <c r="A264" s="170"/>
      <c r="B264" s="66"/>
      <c r="C264" s="170"/>
      <c r="D264" s="204"/>
      <c r="E264" s="440"/>
      <c r="F264" s="445"/>
      <c r="G264" s="171"/>
    </row>
    <row r="265" spans="1:7" s="172" customFormat="1" ht="51">
      <c r="A265" s="201" t="s">
        <v>1699</v>
      </c>
      <c r="B265" s="303" t="s">
        <v>456</v>
      </c>
      <c r="C265" s="170" t="s">
        <v>31</v>
      </c>
      <c r="D265" s="204">
        <v>1</v>
      </c>
      <c r="E265" s="440"/>
      <c r="F265" s="445">
        <f>D265*E265</f>
        <v>0</v>
      </c>
      <c r="G265" s="171"/>
    </row>
    <row r="266" spans="1:7" s="172" customFormat="1">
      <c r="A266" s="170"/>
      <c r="B266" s="66"/>
      <c r="C266" s="170"/>
      <c r="D266" s="204"/>
      <c r="E266" s="440"/>
      <c r="F266" s="445"/>
      <c r="G266" s="171"/>
    </row>
    <row r="267" spans="1:7" s="465" customFormat="1" ht="12.75" customHeight="1">
      <c r="A267" s="469"/>
      <c r="B267" s="197" t="s">
        <v>457</v>
      </c>
      <c r="C267" s="469"/>
      <c r="D267" s="470"/>
      <c r="E267" s="440"/>
      <c r="F267" s="471"/>
      <c r="G267" s="464"/>
    </row>
    <row r="268" spans="1:7" s="172" customFormat="1" ht="12.75" customHeight="1">
      <c r="A268" s="170"/>
      <c r="B268" s="197"/>
      <c r="C268" s="170"/>
      <c r="D268" s="196"/>
      <c r="E268" s="440"/>
      <c r="F268" s="445"/>
      <c r="G268" s="171"/>
    </row>
    <row r="269" spans="1:7" s="172" customFormat="1" ht="51">
      <c r="A269" s="467"/>
      <c r="B269" s="468" t="s">
        <v>458</v>
      </c>
      <c r="C269" s="170"/>
      <c r="D269" s="204"/>
      <c r="E269" s="440"/>
      <c r="F269" s="445"/>
      <c r="G269" s="171"/>
    </row>
    <row r="270" spans="1:7" s="172" customFormat="1" ht="12.75" customHeight="1">
      <c r="A270" s="170"/>
      <c r="B270" s="202"/>
      <c r="C270" s="170"/>
      <c r="D270" s="196"/>
      <c r="E270" s="440">
        <v>0</v>
      </c>
      <c r="F270" s="445"/>
      <c r="G270" s="171"/>
    </row>
    <row r="271" spans="1:7" s="172" customFormat="1" ht="38.25">
      <c r="A271" s="201" t="s">
        <v>1700</v>
      </c>
      <c r="B271" s="303" t="s">
        <v>459</v>
      </c>
      <c r="C271" s="170" t="s">
        <v>31</v>
      </c>
      <c r="D271" s="204">
        <v>2</v>
      </c>
      <c r="E271" s="440"/>
      <c r="F271" s="445">
        <f>D271*E271</f>
        <v>0</v>
      </c>
      <c r="G271" s="171"/>
    </row>
    <row r="272" spans="1:7" s="465" customFormat="1" ht="12.75" customHeight="1">
      <c r="A272" s="469"/>
      <c r="B272" s="66"/>
      <c r="C272" s="469"/>
      <c r="D272" s="470"/>
      <c r="E272" s="440"/>
      <c r="F272" s="471"/>
      <c r="G272" s="464"/>
    </row>
    <row r="273" spans="1:7" s="465" customFormat="1">
      <c r="A273" s="170"/>
      <c r="B273" s="197" t="s">
        <v>460</v>
      </c>
      <c r="C273" s="170"/>
      <c r="D273" s="196"/>
      <c r="E273" s="440"/>
      <c r="F273" s="445"/>
      <c r="G273" s="464"/>
    </row>
    <row r="274" spans="1:7" s="465" customFormat="1">
      <c r="A274" s="170"/>
      <c r="B274" s="202"/>
      <c r="C274" s="170"/>
      <c r="D274" s="196"/>
      <c r="E274" s="440"/>
      <c r="F274" s="445"/>
      <c r="G274" s="464"/>
    </row>
    <row r="275" spans="1:7" s="465" customFormat="1" ht="76.5">
      <c r="A275" s="467"/>
      <c r="B275" s="184" t="s">
        <v>461</v>
      </c>
      <c r="C275" s="174"/>
      <c r="D275" s="176"/>
      <c r="E275" s="456"/>
      <c r="F275" s="457"/>
      <c r="G275" s="464"/>
    </row>
    <row r="276" spans="1:7" s="465" customFormat="1">
      <c r="A276" s="170"/>
      <c r="B276" s="202"/>
      <c r="C276" s="170"/>
      <c r="D276" s="196"/>
      <c r="E276" s="440"/>
      <c r="F276" s="445"/>
      <c r="G276" s="464"/>
    </row>
    <row r="277" spans="1:7" s="465" customFormat="1" ht="25.5">
      <c r="A277" s="201" t="s">
        <v>1701</v>
      </c>
      <c r="B277" s="187" t="s">
        <v>462</v>
      </c>
      <c r="C277" s="170" t="s">
        <v>31</v>
      </c>
      <c r="D277" s="204">
        <v>1</v>
      </c>
      <c r="E277" s="440"/>
      <c r="F277" s="438">
        <f>D277*E277</f>
        <v>0</v>
      </c>
      <c r="G277" s="464"/>
    </row>
    <row r="278" spans="1:7" s="465" customFormat="1">
      <c r="A278" s="170"/>
      <c r="B278" s="66"/>
      <c r="C278" s="170"/>
      <c r="D278" s="204"/>
      <c r="E278" s="440"/>
      <c r="F278" s="438"/>
      <c r="G278" s="464"/>
    </row>
    <row r="279" spans="1:7" s="465" customFormat="1" ht="25.5">
      <c r="A279" s="201" t="s">
        <v>1702</v>
      </c>
      <c r="B279" s="187" t="s">
        <v>463</v>
      </c>
      <c r="C279" s="170" t="s">
        <v>31</v>
      </c>
      <c r="D279" s="204">
        <v>1</v>
      </c>
      <c r="E279" s="440"/>
      <c r="F279" s="438">
        <f>D279*E279</f>
        <v>0</v>
      </c>
      <c r="G279" s="464"/>
    </row>
    <row r="280" spans="1:7" s="465" customFormat="1">
      <c r="A280" s="170"/>
      <c r="B280" s="205"/>
      <c r="C280" s="170"/>
      <c r="D280" s="204"/>
      <c r="E280" s="440"/>
      <c r="F280" s="438"/>
      <c r="G280" s="464"/>
    </row>
    <row r="281" spans="1:7" s="465" customFormat="1" ht="25.5">
      <c r="A281" s="201" t="s">
        <v>1703</v>
      </c>
      <c r="B281" s="187" t="s">
        <v>464</v>
      </c>
      <c r="C281" s="170" t="s">
        <v>31</v>
      </c>
      <c r="D281" s="204">
        <v>1</v>
      </c>
      <c r="E281" s="440"/>
      <c r="F281" s="438">
        <f>D281*E281</f>
        <v>0</v>
      </c>
      <c r="G281" s="464"/>
    </row>
    <row r="282" spans="1:7" s="465" customFormat="1" ht="12.75" customHeight="1">
      <c r="A282" s="469"/>
      <c r="B282" s="66"/>
      <c r="C282" s="469"/>
      <c r="D282" s="470"/>
      <c r="E282" s="440"/>
      <c r="F282" s="471"/>
      <c r="G282" s="464"/>
    </row>
    <row r="283" spans="1:7">
      <c r="A283" s="294"/>
      <c r="B283" s="69"/>
      <c r="C283" s="174"/>
      <c r="D283" s="274"/>
      <c r="E283" s="443"/>
      <c r="F283" s="447"/>
    </row>
    <row r="284" spans="1:7" s="57" customFormat="1">
      <c r="A284" s="50"/>
      <c r="B284" s="51"/>
      <c r="C284" s="52"/>
      <c r="D284" s="454"/>
      <c r="E284" s="452" t="s">
        <v>48</v>
      </c>
      <c r="F284" s="453">
        <f>SUM(F248:F283)</f>
        <v>0</v>
      </c>
    </row>
    <row r="285" spans="1:7">
      <c r="A285" s="174"/>
      <c r="B285" s="460"/>
      <c r="C285" s="174"/>
      <c r="D285" s="274"/>
      <c r="E285" s="443"/>
      <c r="F285" s="444"/>
    </row>
    <row r="286" spans="1:7" s="172" customFormat="1" ht="89.25">
      <c r="A286" s="467"/>
      <c r="B286" s="468" t="s">
        <v>465</v>
      </c>
      <c r="C286" s="170"/>
      <c r="D286" s="204"/>
      <c r="E286" s="440"/>
      <c r="F286" s="445"/>
      <c r="G286" s="171"/>
    </row>
    <row r="287" spans="1:7" s="172" customFormat="1" ht="12.75" customHeight="1">
      <c r="A287" s="170"/>
      <c r="B287" s="202"/>
      <c r="C287" s="170"/>
      <c r="D287" s="196"/>
      <c r="E287" s="440"/>
      <c r="F287" s="445"/>
      <c r="G287" s="171"/>
    </row>
    <row r="288" spans="1:7" s="172" customFormat="1">
      <c r="A288" s="201" t="s">
        <v>1704</v>
      </c>
      <c r="B288" s="187" t="s">
        <v>466</v>
      </c>
      <c r="C288" s="170" t="s">
        <v>31</v>
      </c>
      <c r="D288" s="204">
        <v>2</v>
      </c>
      <c r="E288" s="440"/>
      <c r="F288" s="438">
        <f>D288*E288</f>
        <v>0</v>
      </c>
      <c r="G288" s="171"/>
    </row>
    <row r="289" spans="1:7" s="172" customFormat="1">
      <c r="A289" s="201" t="s">
        <v>1705</v>
      </c>
      <c r="B289" s="187" t="s">
        <v>467</v>
      </c>
      <c r="C289" s="170" t="s">
        <v>31</v>
      </c>
      <c r="D289" s="204">
        <v>1</v>
      </c>
      <c r="E289" s="440"/>
      <c r="F289" s="438">
        <f>D289*E289</f>
        <v>0</v>
      </c>
      <c r="G289" s="171"/>
    </row>
    <row r="290" spans="1:7">
      <c r="A290" s="174"/>
      <c r="B290" s="187"/>
      <c r="C290" s="174"/>
      <c r="D290" s="274"/>
      <c r="E290" s="440"/>
      <c r="F290" s="445"/>
    </row>
    <row r="291" spans="1:7">
      <c r="A291" s="170"/>
      <c r="B291" s="197" t="s">
        <v>208</v>
      </c>
      <c r="C291" s="170"/>
      <c r="D291" s="196"/>
      <c r="E291" s="443"/>
      <c r="F291" s="447"/>
      <c r="G291" s="63"/>
    </row>
    <row r="292" spans="1:7" s="172" customFormat="1">
      <c r="A292" s="170"/>
      <c r="B292" s="205"/>
      <c r="C292" s="170"/>
      <c r="D292" s="196"/>
      <c r="E292" s="443"/>
      <c r="F292" s="447"/>
      <c r="G292" s="171"/>
    </row>
    <row r="293" spans="1:7" s="172" customFormat="1" ht="51">
      <c r="A293" s="201" t="s">
        <v>1706</v>
      </c>
      <c r="B293" s="187" t="s">
        <v>468</v>
      </c>
      <c r="C293" s="170" t="s">
        <v>209</v>
      </c>
      <c r="D293" s="472">
        <v>120</v>
      </c>
      <c r="E293" s="443"/>
      <c r="F293" s="447">
        <f>D293*E293</f>
        <v>0</v>
      </c>
      <c r="G293" s="171"/>
    </row>
    <row r="294" spans="1:7" s="172" customFormat="1">
      <c r="A294" s="168"/>
      <c r="B294" s="473"/>
      <c r="C294" s="170"/>
      <c r="D294" s="196"/>
      <c r="E294" s="443"/>
      <c r="F294" s="447"/>
      <c r="G294" s="171"/>
    </row>
    <row r="295" spans="1:7" s="172" customFormat="1">
      <c r="A295" s="168"/>
      <c r="B295" s="169" t="s">
        <v>210</v>
      </c>
      <c r="C295" s="170"/>
      <c r="D295" s="474"/>
      <c r="E295" s="443"/>
      <c r="F295" s="475"/>
      <c r="G295" s="171"/>
    </row>
    <row r="296" spans="1:7" s="172" customFormat="1">
      <c r="A296" s="168"/>
      <c r="B296" s="173"/>
      <c r="C296" s="170"/>
      <c r="D296" s="474"/>
      <c r="E296" s="443"/>
      <c r="F296" s="447"/>
      <c r="G296" s="171"/>
    </row>
    <row r="297" spans="1:7" s="172" customFormat="1" ht="38.25">
      <c r="A297" s="168"/>
      <c r="B297" s="354" t="s">
        <v>469</v>
      </c>
      <c r="C297" s="170"/>
      <c r="D297" s="474"/>
      <c r="E297" s="443"/>
      <c r="F297" s="447"/>
      <c r="G297" s="171"/>
    </row>
    <row r="298" spans="1:7" s="172" customFormat="1">
      <c r="A298" s="168"/>
      <c r="B298" s="173"/>
      <c r="C298" s="170"/>
      <c r="D298" s="474"/>
      <c r="E298" s="443"/>
      <c r="F298" s="475"/>
      <c r="G298" s="171"/>
    </row>
    <row r="299" spans="1:7" s="172" customFormat="1">
      <c r="A299" s="201" t="s">
        <v>1707</v>
      </c>
      <c r="B299" s="173" t="s">
        <v>470</v>
      </c>
      <c r="C299" s="170" t="s">
        <v>31</v>
      </c>
      <c r="D299" s="204">
        <v>1</v>
      </c>
      <c r="E299" s="443"/>
      <c r="F299" s="447">
        <f>D299*E299</f>
        <v>0</v>
      </c>
      <c r="G299" s="171"/>
    </row>
    <row r="300" spans="1:7" s="172" customFormat="1">
      <c r="A300" s="208"/>
      <c r="B300" s="173"/>
      <c r="C300" s="170"/>
      <c r="D300" s="196"/>
      <c r="E300" s="443"/>
      <c r="F300" s="447"/>
      <c r="G300" s="171"/>
    </row>
    <row r="301" spans="1:7" s="465" customFormat="1" ht="12.75" customHeight="1">
      <c r="A301" s="469"/>
      <c r="B301" s="197" t="s">
        <v>471</v>
      </c>
      <c r="C301" s="469"/>
      <c r="D301" s="470"/>
      <c r="E301" s="440"/>
      <c r="F301" s="471"/>
      <c r="G301" s="464"/>
    </row>
    <row r="302" spans="1:7" s="465" customFormat="1" ht="12.75" customHeight="1">
      <c r="A302" s="469"/>
      <c r="B302" s="476"/>
      <c r="C302" s="469"/>
      <c r="D302" s="470"/>
      <c r="E302" s="440"/>
      <c r="F302" s="471"/>
      <c r="G302" s="464"/>
    </row>
    <row r="303" spans="1:7" s="172" customFormat="1" ht="76.5">
      <c r="A303" s="201" t="s">
        <v>1708</v>
      </c>
      <c r="B303" s="202" t="s">
        <v>472</v>
      </c>
      <c r="C303" s="170" t="s">
        <v>155</v>
      </c>
      <c r="D303" s="204">
        <v>1</v>
      </c>
      <c r="E303" s="440"/>
      <c r="F303" s="438">
        <f>D303*E303</f>
        <v>0</v>
      </c>
      <c r="G303" s="171"/>
    </row>
    <row r="304" spans="1:7" s="172" customFormat="1">
      <c r="A304" s="201"/>
      <c r="B304" s="202"/>
      <c r="C304" s="170"/>
      <c r="D304" s="204"/>
      <c r="E304" s="440"/>
      <c r="F304" s="438"/>
      <c r="G304" s="171"/>
    </row>
    <row r="305" spans="1:7" s="172" customFormat="1">
      <c r="A305" s="469"/>
      <c r="B305" s="197" t="s">
        <v>473</v>
      </c>
      <c r="C305" s="469"/>
      <c r="D305" s="470"/>
      <c r="E305" s="440">
        <v>0</v>
      </c>
      <c r="F305" s="471"/>
      <c r="G305" s="171"/>
    </row>
    <row r="306" spans="1:7" s="172" customFormat="1">
      <c r="A306" s="469"/>
      <c r="B306" s="476"/>
      <c r="C306" s="469"/>
      <c r="D306" s="470"/>
      <c r="E306" s="440">
        <v>0</v>
      </c>
      <c r="F306" s="471"/>
      <c r="G306" s="171"/>
    </row>
    <row r="307" spans="1:7" s="172" customFormat="1" ht="90.75">
      <c r="A307" s="201" t="s">
        <v>1703</v>
      </c>
      <c r="B307" s="187" t="s">
        <v>474</v>
      </c>
      <c r="C307" s="174" t="s">
        <v>155</v>
      </c>
      <c r="D307" s="176">
        <v>1</v>
      </c>
      <c r="E307" s="456"/>
      <c r="F307" s="457">
        <f>D307*E307</f>
        <v>0</v>
      </c>
      <c r="G307" s="171"/>
    </row>
    <row r="308" spans="1:7" s="172" customFormat="1">
      <c r="A308" s="170"/>
      <c r="B308" s="187"/>
      <c r="C308" s="174"/>
      <c r="D308" s="274"/>
      <c r="E308" s="440"/>
      <c r="F308" s="447"/>
      <c r="G308" s="171"/>
    </row>
    <row r="309" spans="1:7" s="172" customFormat="1" ht="140.25">
      <c r="A309" s="201" t="s">
        <v>1709</v>
      </c>
      <c r="B309" s="187" t="s">
        <v>475</v>
      </c>
      <c r="C309" s="174" t="s">
        <v>155</v>
      </c>
      <c r="D309" s="176">
        <v>1</v>
      </c>
      <c r="E309" s="456"/>
      <c r="F309" s="457">
        <f>D309*E309</f>
        <v>0</v>
      </c>
      <c r="G309" s="171"/>
    </row>
    <row r="310" spans="1:7" s="172" customFormat="1">
      <c r="A310" s="201"/>
      <c r="B310" s="303"/>
      <c r="C310" s="174"/>
      <c r="D310" s="176"/>
      <c r="E310" s="477"/>
      <c r="F310" s="457"/>
      <c r="G310" s="171"/>
    </row>
    <row r="311" spans="1:7" s="172" customFormat="1" ht="52.5">
      <c r="A311" s="201" t="s">
        <v>1710</v>
      </c>
      <c r="B311" s="478" t="s">
        <v>476</v>
      </c>
      <c r="C311" s="174" t="s">
        <v>155</v>
      </c>
      <c r="D311" s="176">
        <v>1</v>
      </c>
      <c r="E311" s="440"/>
      <c r="F311" s="438">
        <f>D311*E311</f>
        <v>0</v>
      </c>
      <c r="G311" s="171"/>
    </row>
    <row r="312" spans="1:7" s="172" customFormat="1">
      <c r="A312" s="294"/>
      <c r="B312" s="478"/>
      <c r="C312" s="174"/>
      <c r="D312" s="176"/>
      <c r="E312" s="440"/>
      <c r="F312" s="438"/>
      <c r="G312" s="171"/>
    </row>
    <row r="313" spans="1:7" s="172" customFormat="1" ht="63.75">
      <c r="A313" s="201" t="s">
        <v>1711</v>
      </c>
      <c r="B313" s="66" t="s">
        <v>477</v>
      </c>
      <c r="C313" s="174" t="s">
        <v>31</v>
      </c>
      <c r="D313" s="176">
        <v>4</v>
      </c>
      <c r="E313" s="440"/>
      <c r="F313" s="438">
        <f>D313*E313</f>
        <v>0</v>
      </c>
      <c r="G313" s="171"/>
    </row>
    <row r="314" spans="1:7">
      <c r="A314" s="294"/>
      <c r="B314" s="69"/>
      <c r="C314" s="174"/>
      <c r="D314" s="274"/>
      <c r="E314" s="443"/>
      <c r="F314" s="447"/>
    </row>
    <row r="315" spans="1:7" s="57" customFormat="1">
      <c r="A315" s="50"/>
      <c r="B315" s="51"/>
      <c r="C315" s="52"/>
      <c r="D315" s="454"/>
      <c r="E315" s="452" t="s">
        <v>48</v>
      </c>
      <c r="F315" s="453">
        <f>SUM(F285:F314)</f>
        <v>0</v>
      </c>
    </row>
    <row r="316" spans="1:7">
      <c r="A316" s="174"/>
      <c r="B316" s="460"/>
      <c r="C316" s="174"/>
      <c r="D316" s="274"/>
      <c r="E316" s="443"/>
      <c r="F316" s="444"/>
    </row>
    <row r="317" spans="1:7" ht="51">
      <c r="A317" s="201" t="s">
        <v>1712</v>
      </c>
      <c r="B317" s="66" t="s">
        <v>478</v>
      </c>
      <c r="C317" s="174" t="s">
        <v>31</v>
      </c>
      <c r="D317" s="176">
        <v>1</v>
      </c>
      <c r="E317" s="440"/>
      <c r="F317" s="438">
        <f>D317*E317</f>
        <v>0</v>
      </c>
    </row>
    <row r="318" spans="1:7">
      <c r="A318" s="294"/>
      <c r="B318" s="478"/>
      <c r="C318" s="174"/>
      <c r="D318" s="176"/>
      <c r="E318" s="440">
        <v>0</v>
      </c>
      <c r="F318" s="438"/>
    </row>
    <row r="319" spans="1:7">
      <c r="A319" s="170"/>
      <c r="B319" s="197" t="s">
        <v>479</v>
      </c>
      <c r="C319" s="170"/>
      <c r="D319" s="196"/>
      <c r="E319" s="443">
        <v>0</v>
      </c>
      <c r="F319" s="447"/>
      <c r="G319" s="63"/>
    </row>
    <row r="320" spans="1:7">
      <c r="A320" s="294"/>
      <c r="B320" s="187"/>
      <c r="C320" s="174"/>
      <c r="D320" s="176"/>
      <c r="E320" s="440">
        <v>0</v>
      </c>
      <c r="F320" s="438"/>
    </row>
    <row r="321" spans="1:7" ht="52.5">
      <c r="A321" s="201" t="s">
        <v>1713</v>
      </c>
      <c r="B321" s="69" t="s">
        <v>480</v>
      </c>
      <c r="C321" s="174" t="s">
        <v>155</v>
      </c>
      <c r="D321" s="176">
        <v>1</v>
      </c>
      <c r="E321" s="440"/>
      <c r="F321" s="438">
        <f>D321*E321</f>
        <v>0</v>
      </c>
    </row>
    <row r="322" spans="1:7">
      <c r="A322" s="170"/>
      <c r="B322" s="69"/>
      <c r="C322" s="174"/>
      <c r="D322" s="274"/>
      <c r="E322" s="440">
        <v>0</v>
      </c>
      <c r="F322" s="447"/>
    </row>
    <row r="323" spans="1:7">
      <c r="A323" s="467"/>
      <c r="B323" s="66"/>
      <c r="C323" s="174"/>
      <c r="D323" s="176"/>
      <c r="E323" s="456"/>
      <c r="F323" s="457"/>
      <c r="G323" s="63"/>
    </row>
    <row r="324" spans="1:7">
      <c r="A324" s="294"/>
      <c r="B324" s="69"/>
      <c r="C324" s="174"/>
      <c r="D324" s="274"/>
      <c r="E324" s="444"/>
      <c r="F324" s="444"/>
    </row>
    <row r="325" spans="1:7">
      <c r="A325" s="294"/>
      <c r="B325" s="69"/>
      <c r="C325" s="174"/>
      <c r="D325" s="274"/>
      <c r="E325" s="444"/>
      <c r="F325" s="444"/>
    </row>
    <row r="326" spans="1:7">
      <c r="A326" s="294"/>
      <c r="B326" s="69"/>
      <c r="C326" s="174"/>
      <c r="D326" s="274"/>
      <c r="E326" s="444"/>
      <c r="F326" s="447"/>
    </row>
    <row r="327" spans="1:7" s="57" customFormat="1">
      <c r="A327" s="50"/>
      <c r="B327" s="51"/>
      <c r="C327" s="52"/>
      <c r="D327" s="454"/>
      <c r="E327" s="479" t="s">
        <v>48</v>
      </c>
      <c r="F327" s="453">
        <f>SUM(F316:F326)</f>
        <v>0</v>
      </c>
    </row>
    <row r="328" spans="1:7">
      <c r="A328" s="174"/>
      <c r="B328" s="460"/>
      <c r="C328" s="174"/>
      <c r="D328" s="274"/>
      <c r="E328" s="444"/>
      <c r="F328" s="444"/>
    </row>
    <row r="329" spans="1:7">
      <c r="A329" s="294"/>
      <c r="B329" s="69" t="s">
        <v>70</v>
      </c>
      <c r="C329" s="174"/>
      <c r="D329" s="274"/>
      <c r="E329" s="444"/>
      <c r="F329" s="444"/>
    </row>
    <row r="330" spans="1:7">
      <c r="A330" s="294"/>
      <c r="B330" s="69"/>
      <c r="C330" s="174"/>
      <c r="D330" s="274"/>
      <c r="E330" s="444"/>
      <c r="F330" s="444"/>
    </row>
    <row r="331" spans="1:7">
      <c r="A331" s="294"/>
      <c r="B331" s="164" t="s">
        <v>1714</v>
      </c>
      <c r="C331" s="174"/>
      <c r="D331" s="274"/>
      <c r="E331" s="444"/>
      <c r="F331" s="444">
        <f>F64</f>
        <v>0</v>
      </c>
    </row>
    <row r="332" spans="1:7">
      <c r="A332" s="294"/>
      <c r="B332" s="164" t="s">
        <v>1715</v>
      </c>
      <c r="C332" s="174"/>
      <c r="D332" s="274"/>
      <c r="E332" s="444"/>
      <c r="F332" s="444">
        <f>F124</f>
        <v>0</v>
      </c>
    </row>
    <row r="333" spans="1:7">
      <c r="A333" s="294"/>
      <c r="B333" s="164" t="s">
        <v>1716</v>
      </c>
      <c r="C333" s="174"/>
      <c r="D333" s="274"/>
      <c r="E333" s="444"/>
      <c r="F333" s="444">
        <f>F191</f>
        <v>0</v>
      </c>
    </row>
    <row r="334" spans="1:7">
      <c r="A334" s="294"/>
      <c r="B334" s="164" t="s">
        <v>1717</v>
      </c>
      <c r="C334" s="174"/>
      <c r="D334" s="274"/>
      <c r="E334" s="444"/>
      <c r="F334" s="444">
        <f>F247</f>
        <v>0</v>
      </c>
    </row>
    <row r="335" spans="1:7">
      <c r="A335" s="294"/>
      <c r="B335" s="164" t="s">
        <v>1718</v>
      </c>
      <c r="C335" s="174"/>
      <c r="D335" s="274"/>
      <c r="E335" s="444"/>
      <c r="F335" s="444">
        <f>F284</f>
        <v>0</v>
      </c>
    </row>
    <row r="336" spans="1:7">
      <c r="A336" s="294"/>
      <c r="B336" s="164" t="s">
        <v>1719</v>
      </c>
      <c r="C336" s="174"/>
      <c r="D336" s="274"/>
      <c r="E336" s="444"/>
      <c r="F336" s="444">
        <f>F315</f>
        <v>0</v>
      </c>
    </row>
    <row r="337" spans="1:6">
      <c r="A337" s="294"/>
      <c r="B337" s="164" t="s">
        <v>1720</v>
      </c>
      <c r="C337" s="174"/>
      <c r="D337" s="274"/>
      <c r="E337" s="444"/>
      <c r="F337" s="444">
        <f>F327</f>
        <v>0</v>
      </c>
    </row>
    <row r="338" spans="1:6">
      <c r="A338" s="294"/>
      <c r="B338" s="164"/>
      <c r="C338" s="174"/>
      <c r="D338" s="274"/>
      <c r="E338" s="444"/>
      <c r="F338" s="444"/>
    </row>
    <row r="339" spans="1:6" s="63" customFormat="1">
      <c r="A339" s="65"/>
      <c r="B339" s="266"/>
      <c r="C339" s="65"/>
      <c r="D339" s="481"/>
      <c r="E339" s="482"/>
      <c r="F339" s="483"/>
    </row>
    <row r="340" spans="1:6">
      <c r="A340" s="174"/>
      <c r="B340" s="189"/>
      <c r="C340" s="174"/>
      <c r="D340" s="274"/>
      <c r="E340" s="444"/>
      <c r="F340" s="444"/>
    </row>
    <row r="341" spans="1:6">
      <c r="A341" s="294"/>
      <c r="B341" s="69"/>
      <c r="C341" s="174"/>
      <c r="D341" s="274"/>
      <c r="E341" s="444"/>
      <c r="F341" s="444"/>
    </row>
    <row r="342" spans="1:6">
      <c r="A342" s="294"/>
      <c r="B342" s="69"/>
      <c r="C342" s="174"/>
      <c r="D342" s="274"/>
      <c r="E342" s="444"/>
      <c r="F342" s="444"/>
    </row>
    <row r="343" spans="1:6">
      <c r="A343" s="294"/>
      <c r="B343" s="69"/>
      <c r="C343" s="174"/>
      <c r="D343" s="274"/>
      <c r="E343" s="444"/>
      <c r="F343" s="444"/>
    </row>
    <row r="344" spans="1:6">
      <c r="A344" s="294"/>
      <c r="B344" s="69"/>
      <c r="C344" s="174"/>
      <c r="D344" s="274"/>
      <c r="E344" s="444"/>
      <c r="F344" s="444"/>
    </row>
    <row r="345" spans="1:6">
      <c r="A345" s="294"/>
      <c r="B345" s="69"/>
      <c r="C345" s="174"/>
      <c r="D345" s="274"/>
      <c r="E345" s="444"/>
      <c r="F345" s="444"/>
    </row>
    <row r="346" spans="1:6">
      <c r="A346" s="294"/>
      <c r="B346" s="69"/>
      <c r="C346" s="174"/>
      <c r="D346" s="274"/>
      <c r="E346" s="444"/>
      <c r="F346" s="444"/>
    </row>
    <row r="347" spans="1:6">
      <c r="A347" s="294"/>
      <c r="B347" s="69"/>
      <c r="C347" s="174"/>
      <c r="D347" s="274"/>
      <c r="E347" s="444"/>
      <c r="F347" s="444"/>
    </row>
    <row r="348" spans="1:6">
      <c r="A348" s="294"/>
      <c r="B348" s="69"/>
      <c r="C348" s="174"/>
      <c r="D348" s="274"/>
      <c r="E348" s="444"/>
      <c r="F348" s="444"/>
    </row>
    <row r="349" spans="1:6">
      <c r="A349" s="294"/>
      <c r="B349" s="69"/>
      <c r="C349" s="174"/>
      <c r="D349" s="274"/>
      <c r="E349" s="444"/>
      <c r="F349" s="444"/>
    </row>
    <row r="350" spans="1:6">
      <c r="A350" s="294"/>
      <c r="B350" s="69"/>
      <c r="C350" s="174"/>
      <c r="D350" s="274"/>
      <c r="E350" s="444"/>
      <c r="F350" s="444"/>
    </row>
    <row r="351" spans="1:6">
      <c r="A351" s="294"/>
      <c r="B351" s="69"/>
      <c r="C351" s="174"/>
      <c r="D351" s="274"/>
      <c r="E351" s="444"/>
      <c r="F351" s="444"/>
    </row>
    <row r="352" spans="1:6">
      <c r="A352" s="294"/>
      <c r="B352" s="69"/>
      <c r="C352" s="174"/>
      <c r="D352" s="274"/>
      <c r="E352" s="444"/>
      <c r="F352" s="444"/>
    </row>
    <row r="353" spans="1:6">
      <c r="A353" s="294"/>
      <c r="B353" s="69"/>
      <c r="C353" s="174"/>
      <c r="D353" s="274"/>
      <c r="E353" s="444"/>
      <c r="F353" s="444"/>
    </row>
    <row r="354" spans="1:6">
      <c r="A354" s="294"/>
      <c r="B354" s="69"/>
      <c r="C354" s="174"/>
      <c r="D354" s="274"/>
      <c r="E354" s="444"/>
      <c r="F354" s="444"/>
    </row>
    <row r="355" spans="1:6">
      <c r="A355" s="294"/>
      <c r="B355" s="69"/>
      <c r="C355" s="174"/>
      <c r="D355" s="274"/>
      <c r="E355" s="444"/>
      <c r="F355" s="444"/>
    </row>
    <row r="356" spans="1:6">
      <c r="A356" s="294"/>
      <c r="B356" s="69"/>
      <c r="C356" s="174"/>
      <c r="D356" s="186"/>
      <c r="E356" s="444"/>
      <c r="F356" s="444"/>
    </row>
    <row r="357" spans="1:6">
      <c r="A357" s="294"/>
      <c r="B357" s="69"/>
      <c r="C357" s="174"/>
      <c r="D357" s="186"/>
      <c r="E357" s="444"/>
      <c r="F357" s="444"/>
    </row>
    <row r="358" spans="1:6">
      <c r="A358" s="294"/>
      <c r="B358" s="69"/>
      <c r="C358" s="174"/>
      <c r="D358" s="274"/>
      <c r="E358" s="444"/>
      <c r="F358" s="444"/>
    </row>
    <row r="359" spans="1:6">
      <c r="A359" s="294"/>
      <c r="B359" s="69"/>
      <c r="C359" s="174"/>
      <c r="D359" s="274"/>
      <c r="E359" s="444"/>
      <c r="F359" s="444"/>
    </row>
    <row r="360" spans="1:6">
      <c r="A360" s="294"/>
      <c r="B360" s="69"/>
      <c r="C360" s="174"/>
      <c r="D360" s="274"/>
      <c r="E360" s="444"/>
      <c r="F360" s="444"/>
    </row>
    <row r="361" spans="1:6">
      <c r="A361" s="294"/>
      <c r="B361" s="69"/>
      <c r="C361" s="174"/>
      <c r="D361" s="274"/>
      <c r="E361" s="444"/>
      <c r="F361" s="444"/>
    </row>
    <row r="362" spans="1:6">
      <c r="A362" s="294"/>
      <c r="B362" s="69"/>
      <c r="C362" s="174"/>
      <c r="D362" s="274"/>
      <c r="E362" s="444"/>
      <c r="F362" s="444"/>
    </row>
    <row r="363" spans="1:6">
      <c r="A363" s="294"/>
      <c r="B363" s="69"/>
      <c r="C363" s="174"/>
      <c r="D363" s="274"/>
      <c r="E363" s="444"/>
      <c r="F363" s="444"/>
    </row>
    <row r="364" spans="1:6">
      <c r="A364" s="294"/>
      <c r="B364" s="69"/>
      <c r="C364" s="174"/>
      <c r="D364" s="274"/>
      <c r="E364" s="444"/>
      <c r="F364" s="444"/>
    </row>
    <row r="365" spans="1:6">
      <c r="A365" s="294"/>
      <c r="B365" s="69"/>
      <c r="C365" s="174"/>
      <c r="D365" s="274"/>
      <c r="E365" s="444"/>
      <c r="F365" s="444"/>
    </row>
    <row r="366" spans="1:6">
      <c r="A366" s="294"/>
      <c r="B366" s="69"/>
      <c r="C366" s="174"/>
      <c r="D366" s="186"/>
      <c r="E366" s="444"/>
      <c r="F366" s="444"/>
    </row>
    <row r="367" spans="1:6">
      <c r="A367" s="294"/>
      <c r="B367" s="69"/>
      <c r="C367" s="174"/>
      <c r="D367" s="186"/>
      <c r="E367" s="444"/>
      <c r="F367" s="444"/>
    </row>
    <row r="368" spans="1:6">
      <c r="A368" s="294"/>
      <c r="B368" s="69"/>
      <c r="C368" s="174"/>
      <c r="D368" s="274"/>
      <c r="E368" s="444"/>
      <c r="F368" s="444"/>
    </row>
    <row r="369" spans="1:6">
      <c r="A369" s="294"/>
      <c r="B369" s="69"/>
      <c r="C369" s="174"/>
      <c r="D369" s="274"/>
      <c r="E369" s="444"/>
      <c r="F369" s="444"/>
    </row>
    <row r="370" spans="1:6">
      <c r="A370" s="294"/>
      <c r="B370" s="69"/>
      <c r="C370" s="174"/>
      <c r="D370" s="274"/>
      <c r="E370" s="444"/>
      <c r="F370" s="444"/>
    </row>
    <row r="371" spans="1:6">
      <c r="A371" s="294"/>
      <c r="B371" s="69"/>
      <c r="C371" s="174"/>
      <c r="D371" s="186"/>
      <c r="E371" s="444"/>
      <c r="F371" s="444"/>
    </row>
    <row r="372" spans="1:6">
      <c r="A372" s="294"/>
      <c r="B372" s="69"/>
      <c r="C372" s="174"/>
      <c r="D372" s="186"/>
      <c r="E372" s="444"/>
      <c r="F372" s="444"/>
    </row>
    <row r="373" spans="1:6">
      <c r="A373" s="294"/>
      <c r="B373" s="69"/>
      <c r="C373" s="174"/>
      <c r="D373" s="186"/>
      <c r="E373" s="444"/>
      <c r="F373" s="444"/>
    </row>
    <row r="374" spans="1:6">
      <c r="A374" s="294"/>
      <c r="B374" s="69"/>
      <c r="C374" s="174"/>
      <c r="D374" s="186"/>
      <c r="E374" s="444"/>
      <c r="F374" s="444"/>
    </row>
    <row r="375" spans="1:6" s="57" customFormat="1">
      <c r="A375" s="50"/>
      <c r="B375" s="51"/>
      <c r="C375" s="52"/>
      <c r="D375" s="53"/>
      <c r="E375" s="484" t="s">
        <v>71</v>
      </c>
      <c r="F375" s="453">
        <f>SUM(F331:F374)</f>
        <v>0</v>
      </c>
    </row>
  </sheetData>
  <mergeCells count="2">
    <mergeCell ref="A1:F1"/>
    <mergeCell ref="A2:G2"/>
  </mergeCells>
  <printOptions horizontalCentered="1"/>
  <pageMargins left="0.74803149606299213" right="0.19685039370078741" top="0.19685039370078741" bottom="0.19685039370078741" header="0.19685039370078741" footer="0.19685039370078741"/>
  <pageSetup paperSize="9" scale="77" orientation="portrait" r:id="rId1"/>
  <headerFooter>
    <oddFooter>&amp;LBill No. NAM W-15&amp;RNAM W-15/&amp;P</oddFooter>
  </headerFooter>
  <rowBreaks count="7" manualBreakCount="7">
    <brk id="64" max="5" man="1"/>
    <brk id="124" max="5" man="1"/>
    <brk id="191" max="5" man="1"/>
    <brk id="247" max="5" man="1"/>
    <brk id="284" max="5" man="1"/>
    <brk id="315" max="5" man="1"/>
    <brk id="327"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6"/>
  <sheetViews>
    <sheetView view="pageBreakPreview" zoomScale="60" zoomScaleNormal="100" workbookViewId="0">
      <selection activeCell="P40" sqref="P40"/>
    </sheetView>
  </sheetViews>
  <sheetFormatPr defaultRowHeight="15"/>
  <sheetData>
    <row r="15" spans="1:9" ht="26.25">
      <c r="D15" s="1766" t="s">
        <v>1904</v>
      </c>
    </row>
    <row r="16" spans="1:9" ht="55.5" customHeight="1">
      <c r="A16" s="3420" t="s">
        <v>1903</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0"/>
  <sheetViews>
    <sheetView view="pageBreakPreview" topLeftCell="A61" zoomScaleSheetLayoutView="100" workbookViewId="0">
      <selection activeCell="I11" sqref="I11"/>
    </sheetView>
  </sheetViews>
  <sheetFormatPr defaultColWidth="8.85546875" defaultRowHeight="15"/>
  <cols>
    <col min="1" max="1" width="12.7109375" customWidth="1"/>
    <col min="2" max="2" width="55.7109375" customWidth="1"/>
    <col min="3" max="3" width="7.140625" customWidth="1"/>
    <col min="4" max="4" width="10.7109375" customWidth="1"/>
    <col min="5" max="5" width="14.5703125" customWidth="1"/>
    <col min="6" max="6" width="16.7109375" style="1796" customWidth="1"/>
    <col min="254" max="254" width="5" customWidth="1"/>
    <col min="255" max="255" width="48.28515625" customWidth="1"/>
    <col min="256" max="256" width="4.42578125" customWidth="1"/>
    <col min="257" max="257" width="6" customWidth="1"/>
    <col min="258" max="258" width="12.7109375" customWidth="1"/>
    <col min="259" max="259" width="13.7109375" customWidth="1"/>
    <col min="510" max="510" width="5" customWidth="1"/>
    <col min="511" max="511" width="48.28515625" customWidth="1"/>
    <col min="512" max="512" width="4.42578125" customWidth="1"/>
    <col min="513" max="513" width="6" customWidth="1"/>
    <col min="514" max="514" width="12.7109375" customWidth="1"/>
    <col min="515" max="515" width="13.7109375" customWidth="1"/>
    <col min="766" max="766" width="5" customWidth="1"/>
    <col min="767" max="767" width="48.28515625" customWidth="1"/>
    <col min="768" max="768" width="4.42578125" customWidth="1"/>
    <col min="769" max="769" width="6" customWidth="1"/>
    <col min="770" max="770" width="12.7109375" customWidth="1"/>
    <col min="771" max="771" width="13.7109375" customWidth="1"/>
    <col min="1022" max="1022" width="5" customWidth="1"/>
    <col min="1023" max="1023" width="48.28515625" customWidth="1"/>
    <col min="1024" max="1024" width="4.42578125" customWidth="1"/>
    <col min="1025" max="1025" width="6" customWidth="1"/>
    <col min="1026" max="1026" width="12.7109375" customWidth="1"/>
    <col min="1027" max="1027" width="13.7109375" customWidth="1"/>
    <col min="1278" max="1278" width="5" customWidth="1"/>
    <col min="1279" max="1279" width="48.28515625" customWidth="1"/>
    <col min="1280" max="1280" width="4.42578125" customWidth="1"/>
    <col min="1281" max="1281" width="6" customWidth="1"/>
    <col min="1282" max="1282" width="12.7109375" customWidth="1"/>
    <col min="1283" max="1283" width="13.7109375" customWidth="1"/>
    <col min="1534" max="1534" width="5" customWidth="1"/>
    <col min="1535" max="1535" width="48.28515625" customWidth="1"/>
    <col min="1536" max="1536" width="4.42578125" customWidth="1"/>
    <col min="1537" max="1537" width="6" customWidth="1"/>
    <col min="1538" max="1538" width="12.7109375" customWidth="1"/>
    <col min="1539" max="1539" width="13.7109375" customWidth="1"/>
    <col min="1790" max="1790" width="5" customWidth="1"/>
    <col min="1791" max="1791" width="48.28515625" customWidth="1"/>
    <col min="1792" max="1792" width="4.42578125" customWidth="1"/>
    <col min="1793" max="1793" width="6" customWidth="1"/>
    <col min="1794" max="1794" width="12.7109375" customWidth="1"/>
    <col min="1795" max="1795" width="13.7109375" customWidth="1"/>
    <col min="2046" max="2046" width="5" customWidth="1"/>
    <col min="2047" max="2047" width="48.28515625" customWidth="1"/>
    <col min="2048" max="2048" width="4.42578125" customWidth="1"/>
    <col min="2049" max="2049" width="6" customWidth="1"/>
    <col min="2050" max="2050" width="12.7109375" customWidth="1"/>
    <col min="2051" max="2051" width="13.7109375" customWidth="1"/>
    <col min="2302" max="2302" width="5" customWidth="1"/>
    <col min="2303" max="2303" width="48.28515625" customWidth="1"/>
    <col min="2304" max="2304" width="4.42578125" customWidth="1"/>
    <col min="2305" max="2305" width="6" customWidth="1"/>
    <col min="2306" max="2306" width="12.7109375" customWidth="1"/>
    <col min="2307" max="2307" width="13.7109375" customWidth="1"/>
    <col min="2558" max="2558" width="5" customWidth="1"/>
    <col min="2559" max="2559" width="48.28515625" customWidth="1"/>
    <col min="2560" max="2560" width="4.42578125" customWidth="1"/>
    <col min="2561" max="2561" width="6" customWidth="1"/>
    <col min="2562" max="2562" width="12.7109375" customWidth="1"/>
    <col min="2563" max="2563" width="13.7109375" customWidth="1"/>
    <col min="2814" max="2814" width="5" customWidth="1"/>
    <col min="2815" max="2815" width="48.28515625" customWidth="1"/>
    <col min="2816" max="2816" width="4.42578125" customWidth="1"/>
    <col min="2817" max="2817" width="6" customWidth="1"/>
    <col min="2818" max="2818" width="12.7109375" customWidth="1"/>
    <col min="2819" max="2819" width="13.7109375" customWidth="1"/>
    <col min="3070" max="3070" width="5" customWidth="1"/>
    <col min="3071" max="3071" width="48.28515625" customWidth="1"/>
    <col min="3072" max="3072" width="4.42578125" customWidth="1"/>
    <col min="3073" max="3073" width="6" customWidth="1"/>
    <col min="3074" max="3074" width="12.7109375" customWidth="1"/>
    <col min="3075" max="3075" width="13.7109375" customWidth="1"/>
    <col min="3326" max="3326" width="5" customWidth="1"/>
    <col min="3327" max="3327" width="48.28515625" customWidth="1"/>
    <col min="3328" max="3328" width="4.42578125" customWidth="1"/>
    <col min="3329" max="3329" width="6" customWidth="1"/>
    <col min="3330" max="3330" width="12.7109375" customWidth="1"/>
    <col min="3331" max="3331" width="13.7109375" customWidth="1"/>
    <col min="3582" max="3582" width="5" customWidth="1"/>
    <col min="3583" max="3583" width="48.28515625" customWidth="1"/>
    <col min="3584" max="3584" width="4.42578125" customWidth="1"/>
    <col min="3585" max="3585" width="6" customWidth="1"/>
    <col min="3586" max="3586" width="12.7109375" customWidth="1"/>
    <col min="3587" max="3587" width="13.7109375" customWidth="1"/>
    <col min="3838" max="3838" width="5" customWidth="1"/>
    <col min="3839" max="3839" width="48.28515625" customWidth="1"/>
    <col min="3840" max="3840" width="4.42578125" customWidth="1"/>
    <col min="3841" max="3841" width="6" customWidth="1"/>
    <col min="3842" max="3842" width="12.7109375" customWidth="1"/>
    <col min="3843" max="3843" width="13.7109375" customWidth="1"/>
    <col min="4094" max="4094" width="5" customWidth="1"/>
    <col min="4095" max="4095" width="48.28515625" customWidth="1"/>
    <col min="4096" max="4096" width="4.42578125" customWidth="1"/>
    <col min="4097" max="4097" width="6" customWidth="1"/>
    <col min="4098" max="4098" width="12.7109375" customWidth="1"/>
    <col min="4099" max="4099" width="13.7109375" customWidth="1"/>
    <col min="4350" max="4350" width="5" customWidth="1"/>
    <col min="4351" max="4351" width="48.28515625" customWidth="1"/>
    <col min="4352" max="4352" width="4.42578125" customWidth="1"/>
    <col min="4353" max="4353" width="6" customWidth="1"/>
    <col min="4354" max="4354" width="12.7109375" customWidth="1"/>
    <col min="4355" max="4355" width="13.7109375" customWidth="1"/>
    <col min="4606" max="4606" width="5" customWidth="1"/>
    <col min="4607" max="4607" width="48.28515625" customWidth="1"/>
    <col min="4608" max="4608" width="4.42578125" customWidth="1"/>
    <col min="4609" max="4609" width="6" customWidth="1"/>
    <col min="4610" max="4610" width="12.7109375" customWidth="1"/>
    <col min="4611" max="4611" width="13.7109375" customWidth="1"/>
    <col min="4862" max="4862" width="5" customWidth="1"/>
    <col min="4863" max="4863" width="48.28515625" customWidth="1"/>
    <col min="4864" max="4864" width="4.42578125" customWidth="1"/>
    <col min="4865" max="4865" width="6" customWidth="1"/>
    <col min="4866" max="4866" width="12.7109375" customWidth="1"/>
    <col min="4867" max="4867" width="13.7109375" customWidth="1"/>
    <col min="5118" max="5118" width="5" customWidth="1"/>
    <col min="5119" max="5119" width="48.28515625" customWidth="1"/>
    <col min="5120" max="5120" width="4.42578125" customWidth="1"/>
    <col min="5121" max="5121" width="6" customWidth="1"/>
    <col min="5122" max="5122" width="12.7109375" customWidth="1"/>
    <col min="5123" max="5123" width="13.7109375" customWidth="1"/>
    <col min="5374" max="5374" width="5" customWidth="1"/>
    <col min="5375" max="5375" width="48.28515625" customWidth="1"/>
    <col min="5376" max="5376" width="4.42578125" customWidth="1"/>
    <col min="5377" max="5377" width="6" customWidth="1"/>
    <col min="5378" max="5378" width="12.7109375" customWidth="1"/>
    <col min="5379" max="5379" width="13.7109375" customWidth="1"/>
    <col min="5630" max="5630" width="5" customWidth="1"/>
    <col min="5631" max="5631" width="48.28515625" customWidth="1"/>
    <col min="5632" max="5632" width="4.42578125" customWidth="1"/>
    <col min="5633" max="5633" width="6" customWidth="1"/>
    <col min="5634" max="5634" width="12.7109375" customWidth="1"/>
    <col min="5635" max="5635" width="13.7109375" customWidth="1"/>
    <col min="5886" max="5886" width="5" customWidth="1"/>
    <col min="5887" max="5887" width="48.28515625" customWidth="1"/>
    <col min="5888" max="5888" width="4.42578125" customWidth="1"/>
    <col min="5889" max="5889" width="6" customWidth="1"/>
    <col min="5890" max="5890" width="12.7109375" customWidth="1"/>
    <col min="5891" max="5891" width="13.7109375" customWidth="1"/>
    <col min="6142" max="6142" width="5" customWidth="1"/>
    <col min="6143" max="6143" width="48.28515625" customWidth="1"/>
    <col min="6144" max="6144" width="4.42578125" customWidth="1"/>
    <col min="6145" max="6145" width="6" customWidth="1"/>
    <col min="6146" max="6146" width="12.7109375" customWidth="1"/>
    <col min="6147" max="6147" width="13.7109375" customWidth="1"/>
    <col min="6398" max="6398" width="5" customWidth="1"/>
    <col min="6399" max="6399" width="48.28515625" customWidth="1"/>
    <col min="6400" max="6400" width="4.42578125" customWidth="1"/>
    <col min="6401" max="6401" width="6" customWidth="1"/>
    <col min="6402" max="6402" width="12.7109375" customWidth="1"/>
    <col min="6403" max="6403" width="13.7109375" customWidth="1"/>
    <col min="6654" max="6654" width="5" customWidth="1"/>
    <col min="6655" max="6655" width="48.28515625" customWidth="1"/>
    <col min="6656" max="6656" width="4.42578125" customWidth="1"/>
    <col min="6657" max="6657" width="6" customWidth="1"/>
    <col min="6658" max="6658" width="12.7109375" customWidth="1"/>
    <col min="6659" max="6659" width="13.7109375" customWidth="1"/>
    <col min="6910" max="6910" width="5" customWidth="1"/>
    <col min="6911" max="6911" width="48.28515625" customWidth="1"/>
    <col min="6912" max="6912" width="4.42578125" customWidth="1"/>
    <col min="6913" max="6913" width="6" customWidth="1"/>
    <col min="6914" max="6914" width="12.7109375" customWidth="1"/>
    <col min="6915" max="6915" width="13.7109375" customWidth="1"/>
    <col min="7166" max="7166" width="5" customWidth="1"/>
    <col min="7167" max="7167" width="48.28515625" customWidth="1"/>
    <col min="7168" max="7168" width="4.42578125" customWidth="1"/>
    <col min="7169" max="7169" width="6" customWidth="1"/>
    <col min="7170" max="7170" width="12.7109375" customWidth="1"/>
    <col min="7171" max="7171" width="13.7109375" customWidth="1"/>
    <col min="7422" max="7422" width="5" customWidth="1"/>
    <col min="7423" max="7423" width="48.28515625" customWidth="1"/>
    <col min="7424" max="7424" width="4.42578125" customWidth="1"/>
    <col min="7425" max="7425" width="6" customWidth="1"/>
    <col min="7426" max="7426" width="12.7109375" customWidth="1"/>
    <col min="7427" max="7427" width="13.7109375" customWidth="1"/>
    <col min="7678" max="7678" width="5" customWidth="1"/>
    <col min="7679" max="7679" width="48.28515625" customWidth="1"/>
    <col min="7680" max="7680" width="4.42578125" customWidth="1"/>
    <col min="7681" max="7681" width="6" customWidth="1"/>
    <col min="7682" max="7682" width="12.7109375" customWidth="1"/>
    <col min="7683" max="7683" width="13.7109375" customWidth="1"/>
    <col min="7934" max="7934" width="5" customWidth="1"/>
    <col min="7935" max="7935" width="48.28515625" customWidth="1"/>
    <col min="7936" max="7936" width="4.42578125" customWidth="1"/>
    <col min="7937" max="7937" width="6" customWidth="1"/>
    <col min="7938" max="7938" width="12.7109375" customWidth="1"/>
    <col min="7939" max="7939" width="13.7109375" customWidth="1"/>
    <col min="8190" max="8190" width="5" customWidth="1"/>
    <col min="8191" max="8191" width="48.28515625" customWidth="1"/>
    <col min="8192" max="8192" width="4.42578125" customWidth="1"/>
    <col min="8193" max="8193" width="6" customWidth="1"/>
    <col min="8194" max="8194" width="12.7109375" customWidth="1"/>
    <col min="8195" max="8195" width="13.7109375" customWidth="1"/>
    <col min="8446" max="8446" width="5" customWidth="1"/>
    <col min="8447" max="8447" width="48.28515625" customWidth="1"/>
    <col min="8448" max="8448" width="4.42578125" customWidth="1"/>
    <col min="8449" max="8449" width="6" customWidth="1"/>
    <col min="8450" max="8450" width="12.7109375" customWidth="1"/>
    <col min="8451" max="8451" width="13.7109375" customWidth="1"/>
    <col min="8702" max="8702" width="5" customWidth="1"/>
    <col min="8703" max="8703" width="48.28515625" customWidth="1"/>
    <col min="8704" max="8704" width="4.42578125" customWidth="1"/>
    <col min="8705" max="8705" width="6" customWidth="1"/>
    <col min="8706" max="8706" width="12.7109375" customWidth="1"/>
    <col min="8707" max="8707" width="13.7109375" customWidth="1"/>
    <col min="8958" max="8958" width="5" customWidth="1"/>
    <col min="8959" max="8959" width="48.28515625" customWidth="1"/>
    <col min="8960" max="8960" width="4.42578125" customWidth="1"/>
    <col min="8961" max="8961" width="6" customWidth="1"/>
    <col min="8962" max="8962" width="12.7109375" customWidth="1"/>
    <col min="8963" max="8963" width="13.7109375" customWidth="1"/>
    <col min="9214" max="9214" width="5" customWidth="1"/>
    <col min="9215" max="9215" width="48.28515625" customWidth="1"/>
    <col min="9216" max="9216" width="4.42578125" customWidth="1"/>
    <col min="9217" max="9217" width="6" customWidth="1"/>
    <col min="9218" max="9218" width="12.7109375" customWidth="1"/>
    <col min="9219" max="9219" width="13.7109375" customWidth="1"/>
    <col min="9470" max="9470" width="5" customWidth="1"/>
    <col min="9471" max="9471" width="48.28515625" customWidth="1"/>
    <col min="9472" max="9472" width="4.42578125" customWidth="1"/>
    <col min="9473" max="9473" width="6" customWidth="1"/>
    <col min="9474" max="9474" width="12.7109375" customWidth="1"/>
    <col min="9475" max="9475" width="13.7109375" customWidth="1"/>
    <col min="9726" max="9726" width="5" customWidth="1"/>
    <col min="9727" max="9727" width="48.28515625" customWidth="1"/>
    <col min="9728" max="9728" width="4.42578125" customWidth="1"/>
    <col min="9729" max="9729" width="6" customWidth="1"/>
    <col min="9730" max="9730" width="12.7109375" customWidth="1"/>
    <col min="9731" max="9731" width="13.7109375" customWidth="1"/>
    <col min="9982" max="9982" width="5" customWidth="1"/>
    <col min="9983" max="9983" width="48.28515625" customWidth="1"/>
    <col min="9984" max="9984" width="4.42578125" customWidth="1"/>
    <col min="9985" max="9985" width="6" customWidth="1"/>
    <col min="9986" max="9986" width="12.7109375" customWidth="1"/>
    <col min="9987" max="9987" width="13.7109375" customWidth="1"/>
    <col min="10238" max="10238" width="5" customWidth="1"/>
    <col min="10239" max="10239" width="48.28515625" customWidth="1"/>
    <col min="10240" max="10240" width="4.42578125" customWidth="1"/>
    <col min="10241" max="10241" width="6" customWidth="1"/>
    <col min="10242" max="10242" width="12.7109375" customWidth="1"/>
    <col min="10243" max="10243" width="13.7109375" customWidth="1"/>
    <col min="10494" max="10494" width="5" customWidth="1"/>
    <col min="10495" max="10495" width="48.28515625" customWidth="1"/>
    <col min="10496" max="10496" width="4.42578125" customWidth="1"/>
    <col min="10497" max="10497" width="6" customWidth="1"/>
    <col min="10498" max="10498" width="12.7109375" customWidth="1"/>
    <col min="10499" max="10499" width="13.7109375" customWidth="1"/>
    <col min="10750" max="10750" width="5" customWidth="1"/>
    <col min="10751" max="10751" width="48.28515625" customWidth="1"/>
    <col min="10752" max="10752" width="4.42578125" customWidth="1"/>
    <col min="10753" max="10753" width="6" customWidth="1"/>
    <col min="10754" max="10754" width="12.7109375" customWidth="1"/>
    <col min="10755" max="10755" width="13.7109375" customWidth="1"/>
    <col min="11006" max="11006" width="5" customWidth="1"/>
    <col min="11007" max="11007" width="48.28515625" customWidth="1"/>
    <col min="11008" max="11008" width="4.42578125" customWidth="1"/>
    <col min="11009" max="11009" width="6" customWidth="1"/>
    <col min="11010" max="11010" width="12.7109375" customWidth="1"/>
    <col min="11011" max="11011" width="13.7109375" customWidth="1"/>
    <col min="11262" max="11262" width="5" customWidth="1"/>
    <col min="11263" max="11263" width="48.28515625" customWidth="1"/>
    <col min="11264" max="11264" width="4.42578125" customWidth="1"/>
    <col min="11265" max="11265" width="6" customWidth="1"/>
    <col min="11266" max="11266" width="12.7109375" customWidth="1"/>
    <col min="11267" max="11267" width="13.7109375" customWidth="1"/>
    <col min="11518" max="11518" width="5" customWidth="1"/>
    <col min="11519" max="11519" width="48.28515625" customWidth="1"/>
    <col min="11520" max="11520" width="4.42578125" customWidth="1"/>
    <col min="11521" max="11521" width="6" customWidth="1"/>
    <col min="11522" max="11522" width="12.7109375" customWidth="1"/>
    <col min="11523" max="11523" width="13.7109375" customWidth="1"/>
    <col min="11774" max="11774" width="5" customWidth="1"/>
    <col min="11775" max="11775" width="48.28515625" customWidth="1"/>
    <col min="11776" max="11776" width="4.42578125" customWidth="1"/>
    <col min="11777" max="11777" width="6" customWidth="1"/>
    <col min="11778" max="11778" width="12.7109375" customWidth="1"/>
    <col min="11779" max="11779" width="13.7109375" customWidth="1"/>
    <col min="12030" max="12030" width="5" customWidth="1"/>
    <col min="12031" max="12031" width="48.28515625" customWidth="1"/>
    <col min="12032" max="12032" width="4.42578125" customWidth="1"/>
    <col min="12033" max="12033" width="6" customWidth="1"/>
    <col min="12034" max="12034" width="12.7109375" customWidth="1"/>
    <col min="12035" max="12035" width="13.7109375" customWidth="1"/>
    <col min="12286" max="12286" width="5" customWidth="1"/>
    <col min="12287" max="12287" width="48.28515625" customWidth="1"/>
    <col min="12288" max="12288" width="4.42578125" customWidth="1"/>
    <col min="12289" max="12289" width="6" customWidth="1"/>
    <col min="12290" max="12290" width="12.7109375" customWidth="1"/>
    <col min="12291" max="12291" width="13.7109375" customWidth="1"/>
    <col min="12542" max="12542" width="5" customWidth="1"/>
    <col min="12543" max="12543" width="48.28515625" customWidth="1"/>
    <col min="12544" max="12544" width="4.42578125" customWidth="1"/>
    <col min="12545" max="12545" width="6" customWidth="1"/>
    <col min="12546" max="12546" width="12.7109375" customWidth="1"/>
    <col min="12547" max="12547" width="13.7109375" customWidth="1"/>
    <col min="12798" max="12798" width="5" customWidth="1"/>
    <col min="12799" max="12799" width="48.28515625" customWidth="1"/>
    <col min="12800" max="12800" width="4.42578125" customWidth="1"/>
    <col min="12801" max="12801" width="6" customWidth="1"/>
    <col min="12802" max="12802" width="12.7109375" customWidth="1"/>
    <col min="12803" max="12803" width="13.7109375" customWidth="1"/>
    <col min="13054" max="13054" width="5" customWidth="1"/>
    <col min="13055" max="13055" width="48.28515625" customWidth="1"/>
    <col min="13056" max="13056" width="4.42578125" customWidth="1"/>
    <col min="13057" max="13057" width="6" customWidth="1"/>
    <col min="13058" max="13058" width="12.7109375" customWidth="1"/>
    <col min="13059" max="13059" width="13.7109375" customWidth="1"/>
    <col min="13310" max="13310" width="5" customWidth="1"/>
    <col min="13311" max="13311" width="48.28515625" customWidth="1"/>
    <col min="13312" max="13312" width="4.42578125" customWidth="1"/>
    <col min="13313" max="13313" width="6" customWidth="1"/>
    <col min="13314" max="13314" width="12.7109375" customWidth="1"/>
    <col min="13315" max="13315" width="13.7109375" customWidth="1"/>
    <col min="13566" max="13566" width="5" customWidth="1"/>
    <col min="13567" max="13567" width="48.28515625" customWidth="1"/>
    <col min="13568" max="13568" width="4.42578125" customWidth="1"/>
    <col min="13569" max="13569" width="6" customWidth="1"/>
    <col min="13570" max="13570" width="12.7109375" customWidth="1"/>
    <col min="13571" max="13571" width="13.7109375" customWidth="1"/>
    <col min="13822" max="13822" width="5" customWidth="1"/>
    <col min="13823" max="13823" width="48.28515625" customWidth="1"/>
    <col min="13824" max="13824" width="4.42578125" customWidth="1"/>
    <col min="13825" max="13825" width="6" customWidth="1"/>
    <col min="13826" max="13826" width="12.7109375" customWidth="1"/>
    <col min="13827" max="13827" width="13.7109375" customWidth="1"/>
    <col min="14078" max="14078" width="5" customWidth="1"/>
    <col min="14079" max="14079" width="48.28515625" customWidth="1"/>
    <col min="14080" max="14080" width="4.42578125" customWidth="1"/>
    <col min="14081" max="14081" width="6" customWidth="1"/>
    <col min="14082" max="14082" width="12.7109375" customWidth="1"/>
    <col min="14083" max="14083" width="13.7109375" customWidth="1"/>
    <col min="14334" max="14334" width="5" customWidth="1"/>
    <col min="14335" max="14335" width="48.28515625" customWidth="1"/>
    <col min="14336" max="14336" width="4.42578125" customWidth="1"/>
    <col min="14337" max="14337" width="6" customWidth="1"/>
    <col min="14338" max="14338" width="12.7109375" customWidth="1"/>
    <col min="14339" max="14339" width="13.7109375" customWidth="1"/>
    <col min="14590" max="14590" width="5" customWidth="1"/>
    <col min="14591" max="14591" width="48.28515625" customWidth="1"/>
    <col min="14592" max="14592" width="4.42578125" customWidth="1"/>
    <col min="14593" max="14593" width="6" customWidth="1"/>
    <col min="14594" max="14594" width="12.7109375" customWidth="1"/>
    <col min="14595" max="14595" width="13.7109375" customWidth="1"/>
    <col min="14846" max="14846" width="5" customWidth="1"/>
    <col min="14847" max="14847" width="48.28515625" customWidth="1"/>
    <col min="14848" max="14848" width="4.42578125" customWidth="1"/>
    <col min="14849" max="14849" width="6" customWidth="1"/>
    <col min="14850" max="14850" width="12.7109375" customWidth="1"/>
    <col min="14851" max="14851" width="13.7109375" customWidth="1"/>
    <col min="15102" max="15102" width="5" customWidth="1"/>
    <col min="15103" max="15103" width="48.28515625" customWidth="1"/>
    <col min="15104" max="15104" width="4.42578125" customWidth="1"/>
    <col min="15105" max="15105" width="6" customWidth="1"/>
    <col min="15106" max="15106" width="12.7109375" customWidth="1"/>
    <col min="15107" max="15107" width="13.7109375" customWidth="1"/>
    <col min="15358" max="15358" width="5" customWidth="1"/>
    <col min="15359" max="15359" width="48.28515625" customWidth="1"/>
    <col min="15360" max="15360" width="4.42578125" customWidth="1"/>
    <col min="15361" max="15361" width="6" customWidth="1"/>
    <col min="15362" max="15362" width="12.7109375" customWidth="1"/>
    <col min="15363" max="15363" width="13.7109375" customWidth="1"/>
    <col min="15614" max="15614" width="5" customWidth="1"/>
    <col min="15615" max="15615" width="48.28515625" customWidth="1"/>
    <col min="15616" max="15616" width="4.42578125" customWidth="1"/>
    <col min="15617" max="15617" width="6" customWidth="1"/>
    <col min="15618" max="15618" width="12.7109375" customWidth="1"/>
    <col min="15619" max="15619" width="13.7109375" customWidth="1"/>
    <col min="15870" max="15870" width="5" customWidth="1"/>
    <col min="15871" max="15871" width="48.28515625" customWidth="1"/>
    <col min="15872" max="15872" width="4.42578125" customWidth="1"/>
    <col min="15873" max="15873" width="6" customWidth="1"/>
    <col min="15874" max="15874" width="12.7109375" customWidth="1"/>
    <col min="15875" max="15875" width="13.7109375" customWidth="1"/>
    <col min="16126" max="16126" width="5" customWidth="1"/>
    <col min="16127" max="16127" width="48.28515625" customWidth="1"/>
    <col min="16128" max="16128" width="4.42578125" customWidth="1"/>
    <col min="16129" max="16129" width="6" customWidth="1"/>
    <col min="16130" max="16130" width="12.7109375" customWidth="1"/>
    <col min="16131" max="16131" width="13.7109375" customWidth="1"/>
  </cols>
  <sheetData>
    <row r="1" spans="1:6">
      <c r="A1" s="3456" t="s">
        <v>2129</v>
      </c>
      <c r="B1" s="3456"/>
      <c r="C1" s="3456"/>
      <c r="D1" s="3456"/>
      <c r="E1" s="3456"/>
      <c r="F1" s="3456"/>
    </row>
    <row r="2" spans="1:6">
      <c r="A2" s="3455" t="s">
        <v>2531</v>
      </c>
      <c r="B2" s="3455"/>
      <c r="C2" s="3455"/>
      <c r="D2" s="3455"/>
      <c r="E2" s="3455"/>
      <c r="F2" s="3455"/>
    </row>
    <row r="3" spans="1:6">
      <c r="A3" s="3411" t="s">
        <v>3105</v>
      </c>
      <c r="B3" s="57"/>
      <c r="C3" s="87"/>
      <c r="D3" s="87"/>
      <c r="E3" s="747"/>
      <c r="F3" s="747"/>
    </row>
    <row r="4" spans="1:6">
      <c r="A4" s="2820" t="s">
        <v>2678</v>
      </c>
      <c r="B4" s="57"/>
      <c r="C4" s="87"/>
      <c r="D4" s="87"/>
      <c r="E4" s="747"/>
      <c r="F4" s="747"/>
    </row>
    <row r="5" spans="1:6">
      <c r="A5" s="87"/>
      <c r="B5" s="57"/>
      <c r="C5" s="87"/>
      <c r="D5" s="87"/>
      <c r="E5" s="748"/>
      <c r="F5" s="748"/>
    </row>
    <row r="6" spans="1:6">
      <c r="A6" s="1777" t="s">
        <v>1953</v>
      </c>
      <c r="B6" s="1778" t="s">
        <v>569</v>
      </c>
      <c r="C6" s="1779" t="s">
        <v>1954</v>
      </c>
      <c r="D6" s="1780" t="s">
        <v>1955</v>
      </c>
      <c r="E6" s="1781" t="s">
        <v>1957</v>
      </c>
      <c r="F6" s="1782" t="s">
        <v>1958</v>
      </c>
    </row>
    <row r="7" spans="1:6" ht="51">
      <c r="A7" s="2821"/>
      <c r="B7" s="338" t="s">
        <v>2679</v>
      </c>
      <c r="C7" s="2822"/>
      <c r="D7" s="2823"/>
      <c r="E7" s="2824"/>
      <c r="F7" s="2825"/>
    </row>
    <row r="8" spans="1:6" ht="25.5">
      <c r="A8" s="1768"/>
      <c r="B8" s="1772" t="s">
        <v>1787</v>
      </c>
      <c r="C8" s="1767"/>
      <c r="D8" s="1805"/>
      <c r="E8" s="1808"/>
      <c r="F8" s="1770"/>
    </row>
    <row r="9" spans="1:6">
      <c r="A9" s="1768" t="s">
        <v>1788</v>
      </c>
      <c r="B9" s="1772" t="s">
        <v>1789</v>
      </c>
      <c r="C9" s="1767"/>
      <c r="D9" s="1805"/>
      <c r="E9" s="1809"/>
      <c r="F9" s="1770"/>
    </row>
    <row r="10" spans="1:6">
      <c r="A10" s="1768"/>
      <c r="B10" s="1772" t="s">
        <v>1790</v>
      </c>
      <c r="C10" s="1767"/>
      <c r="D10" s="1805"/>
      <c r="E10" s="1809"/>
      <c r="F10" s="1770"/>
    </row>
    <row r="11" spans="1:6" ht="102">
      <c r="A11" s="1768" t="s">
        <v>581</v>
      </c>
      <c r="B11" s="1769" t="s">
        <v>2539</v>
      </c>
      <c r="C11" s="1767" t="s">
        <v>186</v>
      </c>
      <c r="D11" s="1805">
        <v>1</v>
      </c>
      <c r="E11" s="1809"/>
      <c r="F11" s="1770"/>
    </row>
    <row r="12" spans="1:6">
      <c r="A12" s="1768"/>
      <c r="B12" s="1772" t="s">
        <v>1791</v>
      </c>
      <c r="C12" s="1767"/>
      <c r="D12" s="1805"/>
      <c r="E12" s="1809"/>
      <c r="F12" s="1770"/>
    </row>
    <row r="13" spans="1:6" ht="39.75">
      <c r="A13" s="1768" t="s">
        <v>589</v>
      </c>
      <c r="B13" s="1769" t="s">
        <v>1960</v>
      </c>
      <c r="C13" s="1767" t="s">
        <v>209</v>
      </c>
      <c r="D13" s="1805">
        <v>18</v>
      </c>
      <c r="E13" s="1809"/>
      <c r="F13" s="1770"/>
    </row>
    <row r="14" spans="1:6" ht="38.25">
      <c r="A14" s="1768" t="s">
        <v>1749</v>
      </c>
      <c r="B14" s="1769" t="s">
        <v>1792</v>
      </c>
      <c r="C14" s="1767" t="s">
        <v>209</v>
      </c>
      <c r="D14" s="1805">
        <v>18</v>
      </c>
      <c r="E14" s="1809"/>
      <c r="F14" s="1770"/>
    </row>
    <row r="15" spans="1:6" ht="48.75" customHeight="1">
      <c r="A15" s="1768" t="s">
        <v>1793</v>
      </c>
      <c r="B15" s="1769" t="s">
        <v>1961</v>
      </c>
      <c r="C15" s="1767" t="s">
        <v>209</v>
      </c>
      <c r="D15" s="1805">
        <v>18</v>
      </c>
      <c r="E15" s="1809"/>
      <c r="F15" s="1770"/>
    </row>
    <row r="16" spans="1:6" ht="38.25">
      <c r="A16" s="1768" t="s">
        <v>1794</v>
      </c>
      <c r="B16" s="1769" t="s">
        <v>1795</v>
      </c>
      <c r="C16" s="1767" t="s">
        <v>209</v>
      </c>
      <c r="D16" s="1805">
        <v>18</v>
      </c>
      <c r="E16" s="1809"/>
      <c r="F16" s="1770"/>
    </row>
    <row r="17" spans="1:6">
      <c r="A17" s="1768" t="s">
        <v>1796</v>
      </c>
      <c r="B17" s="1769" t="s">
        <v>1801</v>
      </c>
      <c r="C17" s="1767" t="s">
        <v>209</v>
      </c>
      <c r="D17" s="1805">
        <v>12</v>
      </c>
      <c r="E17" s="1809"/>
      <c r="F17" s="1770"/>
    </row>
    <row r="18" spans="1:6" ht="25.5">
      <c r="A18" s="1768" t="s">
        <v>1797</v>
      </c>
      <c r="B18" s="1769" t="s">
        <v>1803</v>
      </c>
      <c r="C18" s="1767" t="s">
        <v>186</v>
      </c>
      <c r="D18" s="1805">
        <v>2</v>
      </c>
      <c r="E18" s="1809"/>
      <c r="F18" s="1770"/>
    </row>
    <row r="19" spans="1:6">
      <c r="A19" s="1768"/>
      <c r="B19" s="1769"/>
      <c r="C19" s="1767"/>
      <c r="D19" s="1805"/>
      <c r="E19" s="1809"/>
      <c r="F19" s="1770"/>
    </row>
    <row r="20" spans="1:6">
      <c r="A20" s="1768"/>
      <c r="B20" s="1769"/>
      <c r="C20" s="1767"/>
      <c r="D20" s="1805"/>
      <c r="E20" s="1809"/>
      <c r="F20" s="1770"/>
    </row>
    <row r="21" spans="1:6">
      <c r="A21" s="1768"/>
      <c r="B21" s="1769"/>
      <c r="C21" s="1767"/>
      <c r="D21" s="1805"/>
      <c r="E21" s="1809"/>
      <c r="F21" s="1770"/>
    </row>
    <row r="22" spans="1:6">
      <c r="A22" s="1768"/>
      <c r="B22" s="1769"/>
      <c r="C22" s="1767"/>
      <c r="D22" s="1805"/>
      <c r="E22" s="1809"/>
      <c r="F22" s="1770"/>
    </row>
    <row r="23" spans="1:6">
      <c r="A23" s="1768"/>
      <c r="B23" s="1769"/>
      <c r="C23" s="1767"/>
      <c r="D23" s="1805"/>
      <c r="E23" s="1809"/>
      <c r="F23" s="1770"/>
    </row>
    <row r="24" spans="1:6">
      <c r="A24" s="1768"/>
      <c r="B24" s="1769"/>
      <c r="C24" s="1767"/>
      <c r="D24" s="1805"/>
      <c r="E24" s="1809"/>
      <c r="F24" s="1770"/>
    </row>
    <row r="25" spans="1:6">
      <c r="A25" s="1768"/>
      <c r="B25" s="1769"/>
      <c r="C25" s="1767"/>
      <c r="D25" s="1805"/>
      <c r="E25" s="1809"/>
      <c r="F25" s="1770"/>
    </row>
    <row r="26" spans="1:6">
      <c r="A26" s="1768"/>
      <c r="B26" s="1769"/>
      <c r="C26" s="1767"/>
      <c r="D26" s="1805"/>
      <c r="E26" s="1809"/>
      <c r="F26" s="1770"/>
    </row>
    <row r="27" spans="1:6">
      <c r="A27" s="1768"/>
      <c r="B27" s="1769"/>
      <c r="C27" s="1767"/>
      <c r="D27" s="1805"/>
      <c r="E27" s="1809"/>
      <c r="F27" s="1770"/>
    </row>
    <row r="28" spans="1:6">
      <c r="A28" s="1768"/>
      <c r="B28" s="1769"/>
      <c r="C28" s="1767"/>
      <c r="D28" s="1805"/>
      <c r="E28" s="1809"/>
      <c r="F28" s="1770"/>
    </row>
    <row r="29" spans="1:6">
      <c r="A29" s="1768"/>
      <c r="B29" s="1769"/>
      <c r="C29" s="1767"/>
      <c r="D29" s="1805"/>
      <c r="E29" s="1809"/>
      <c r="F29" s="1770"/>
    </row>
    <row r="30" spans="1:6">
      <c r="A30" s="1768"/>
      <c r="B30" s="1769"/>
      <c r="C30" s="1767"/>
      <c r="D30" s="1805"/>
      <c r="E30" s="1809"/>
      <c r="F30" s="1770"/>
    </row>
    <row r="31" spans="1:6">
      <c r="A31" s="1768"/>
      <c r="B31" s="1769"/>
      <c r="C31" s="1767"/>
      <c r="D31" s="1805"/>
      <c r="E31" s="1809"/>
      <c r="F31" s="1770"/>
    </row>
    <row r="32" spans="1:6">
      <c r="A32" s="1768"/>
      <c r="B32" s="1769"/>
      <c r="C32" s="1767"/>
      <c r="D32" s="1805"/>
      <c r="E32" s="1809"/>
      <c r="F32" s="1770"/>
    </row>
    <row r="33" spans="1:6">
      <c r="A33" s="1768"/>
      <c r="B33" s="1769"/>
      <c r="C33" s="1767"/>
      <c r="D33" s="1805"/>
      <c r="E33" s="1809"/>
      <c r="F33" s="1770"/>
    </row>
    <row r="34" spans="1:6">
      <c r="A34" s="1768"/>
      <c r="B34" s="1769"/>
      <c r="C34" s="1767"/>
      <c r="D34" s="1805"/>
      <c r="E34" s="1809"/>
      <c r="F34" s="1770"/>
    </row>
    <row r="35" spans="1:6">
      <c r="A35" s="1768"/>
      <c r="B35" s="1769"/>
      <c r="C35" s="1767"/>
      <c r="D35" s="1805"/>
      <c r="E35" s="1809"/>
      <c r="F35" s="1770"/>
    </row>
    <row r="36" spans="1:6">
      <c r="A36" s="1768"/>
      <c r="B36" s="1769"/>
      <c r="C36" s="1767"/>
      <c r="D36" s="1805"/>
      <c r="E36" s="1809"/>
      <c r="F36" s="1770"/>
    </row>
    <row r="37" spans="1:6">
      <c r="A37" s="1768"/>
      <c r="B37" s="1769"/>
      <c r="C37" s="1767"/>
      <c r="D37" s="1805"/>
      <c r="E37" s="1809"/>
      <c r="F37" s="1770"/>
    </row>
    <row r="38" spans="1:6">
      <c r="A38" s="1768"/>
      <c r="B38" s="1769"/>
      <c r="C38" s="1767"/>
      <c r="D38" s="1805"/>
      <c r="E38" s="1809"/>
      <c r="F38" s="1770"/>
    </row>
    <row r="39" spans="1:6">
      <c r="A39" s="1768"/>
      <c r="B39" s="1769"/>
      <c r="C39" s="1767"/>
      <c r="D39" s="1805"/>
      <c r="E39" s="1809"/>
      <c r="F39" s="1770"/>
    </row>
    <row r="40" spans="1:6">
      <c r="A40" s="1768"/>
      <c r="B40" s="1769"/>
      <c r="C40" s="1767"/>
      <c r="D40" s="1805"/>
      <c r="E40" s="1809"/>
      <c r="F40" s="1770"/>
    </row>
    <row r="41" spans="1:6" ht="15.75" thickBot="1">
      <c r="A41" s="1816"/>
      <c r="B41" s="1815" t="s">
        <v>1936</v>
      </c>
      <c r="C41" s="1814"/>
      <c r="D41" s="1812"/>
      <c r="E41" s="1810"/>
      <c r="F41" s="1807">
        <f>SUM(F11:F40)</f>
        <v>0</v>
      </c>
    </row>
    <row r="42" spans="1:6" ht="15.75" thickTop="1">
      <c r="A42" s="1768" t="s">
        <v>1804</v>
      </c>
      <c r="B42" s="1772" t="s">
        <v>1805</v>
      </c>
      <c r="C42" s="1767"/>
      <c r="D42" s="1805"/>
      <c r="E42" s="1809"/>
      <c r="F42" s="1770"/>
    </row>
    <row r="43" spans="1:6">
      <c r="A43" s="1768"/>
      <c r="B43" s="1772" t="s">
        <v>1790</v>
      </c>
      <c r="C43" s="1767"/>
      <c r="D43" s="1805"/>
      <c r="E43" s="1809"/>
      <c r="F43" s="1770"/>
    </row>
    <row r="44" spans="1:6" ht="102">
      <c r="A44" s="1768" t="s">
        <v>581</v>
      </c>
      <c r="B44" s="1769" t="s">
        <v>2540</v>
      </c>
      <c r="C44" s="1767" t="s">
        <v>186</v>
      </c>
      <c r="D44" s="1805">
        <v>1</v>
      </c>
      <c r="E44" s="1809"/>
      <c r="F44" s="1770">
        <f>D44*E44</f>
        <v>0</v>
      </c>
    </row>
    <row r="45" spans="1:6">
      <c r="A45" s="1768"/>
      <c r="B45" s="1772" t="s">
        <v>1791</v>
      </c>
      <c r="C45" s="1767"/>
      <c r="D45" s="1805"/>
      <c r="E45" s="1809"/>
      <c r="F45" s="1770"/>
    </row>
    <row r="46" spans="1:6" ht="39.75">
      <c r="A46" s="1768" t="s">
        <v>589</v>
      </c>
      <c r="B46" s="1769" t="s">
        <v>1962</v>
      </c>
      <c r="C46" s="1767" t="s">
        <v>209</v>
      </c>
      <c r="D46" s="1805">
        <v>25</v>
      </c>
      <c r="E46" s="1809"/>
      <c r="F46" s="1770">
        <f t="shared" ref="F46:F56" si="0">+E46*D46</f>
        <v>0</v>
      </c>
    </row>
    <row r="47" spans="1:6" ht="38.25">
      <c r="A47" s="1768" t="s">
        <v>1749</v>
      </c>
      <c r="B47" s="1769" t="s">
        <v>1806</v>
      </c>
      <c r="C47" s="1767" t="s">
        <v>209</v>
      </c>
      <c r="D47" s="1805">
        <v>25</v>
      </c>
      <c r="E47" s="1809"/>
      <c r="F47" s="1770">
        <f t="shared" si="0"/>
        <v>0</v>
      </c>
    </row>
    <row r="48" spans="1:6" ht="38.25">
      <c r="A48" s="1768" t="s">
        <v>1793</v>
      </c>
      <c r="B48" s="1769" t="s">
        <v>1853</v>
      </c>
      <c r="C48" s="1767" t="s">
        <v>209</v>
      </c>
      <c r="D48" s="1805">
        <v>20</v>
      </c>
      <c r="E48" s="1809"/>
      <c r="F48" s="1770">
        <f t="shared" si="0"/>
        <v>0</v>
      </c>
    </row>
    <row r="49" spans="1:6" ht="38.25">
      <c r="A49" s="1768" t="s">
        <v>1794</v>
      </c>
      <c r="B49" s="1769" t="s">
        <v>1807</v>
      </c>
      <c r="C49" s="1767" t="s">
        <v>209</v>
      </c>
      <c r="D49" s="1805">
        <v>20</v>
      </c>
      <c r="E49" s="1809"/>
      <c r="F49" s="1770">
        <f t="shared" si="0"/>
        <v>0</v>
      </c>
    </row>
    <row r="50" spans="1:6" ht="39.75">
      <c r="A50" s="1768" t="s">
        <v>1796</v>
      </c>
      <c r="B50" s="1769" t="s">
        <v>1854</v>
      </c>
      <c r="C50" s="1767" t="s">
        <v>209</v>
      </c>
      <c r="D50" s="1805">
        <v>16</v>
      </c>
      <c r="E50" s="1809"/>
      <c r="F50" s="1770">
        <f t="shared" si="0"/>
        <v>0</v>
      </c>
    </row>
    <row r="51" spans="1:6" ht="38.25">
      <c r="A51" s="1768" t="s">
        <v>1797</v>
      </c>
      <c r="B51" s="1769" t="s">
        <v>1855</v>
      </c>
      <c r="C51" s="1767" t="s">
        <v>209</v>
      </c>
      <c r="D51" s="1805">
        <v>16</v>
      </c>
      <c r="E51" s="1809"/>
      <c r="F51" s="1770">
        <f t="shared" si="0"/>
        <v>0</v>
      </c>
    </row>
    <row r="52" spans="1:6" ht="38.25">
      <c r="A52" s="1768" t="s">
        <v>1798</v>
      </c>
      <c r="B52" s="1769" t="s">
        <v>1856</v>
      </c>
      <c r="C52" s="1767" t="s">
        <v>209</v>
      </c>
      <c r="D52" s="1805">
        <v>12</v>
      </c>
      <c r="E52" s="1809"/>
      <c r="F52" s="1770">
        <f>+E52*D52</f>
        <v>0</v>
      </c>
    </row>
    <row r="53" spans="1:6" ht="38.25">
      <c r="A53" s="1768" t="s">
        <v>1799</v>
      </c>
      <c r="B53" s="1769" t="s">
        <v>1857</v>
      </c>
      <c r="C53" s="1767" t="s">
        <v>209</v>
      </c>
      <c r="D53" s="1805">
        <v>12</v>
      </c>
      <c r="E53" s="1809"/>
      <c r="F53" s="1770">
        <f>+E53*D53</f>
        <v>0</v>
      </c>
    </row>
    <row r="54" spans="1:6" ht="51">
      <c r="A54" s="1768" t="s">
        <v>1800</v>
      </c>
      <c r="B54" s="1769" t="s">
        <v>1858</v>
      </c>
      <c r="C54" s="1767" t="s">
        <v>209</v>
      </c>
      <c r="D54" s="1805">
        <v>20</v>
      </c>
      <c r="E54" s="1809"/>
      <c r="F54" s="1770">
        <f t="shared" si="0"/>
        <v>0</v>
      </c>
    </row>
    <row r="55" spans="1:6" ht="38.25">
      <c r="A55" s="1768" t="s">
        <v>1808</v>
      </c>
      <c r="B55" s="1769" t="s">
        <v>1810</v>
      </c>
      <c r="C55" s="1767" t="s">
        <v>209</v>
      </c>
      <c r="D55" s="1805">
        <v>12</v>
      </c>
      <c r="E55" s="1809"/>
      <c r="F55" s="1770">
        <f t="shared" si="0"/>
        <v>0</v>
      </c>
    </row>
    <row r="56" spans="1:6">
      <c r="A56" s="1768" t="s">
        <v>1802</v>
      </c>
      <c r="B56" s="1769" t="s">
        <v>1801</v>
      </c>
      <c r="C56" s="1767" t="s">
        <v>209</v>
      </c>
      <c r="D56" s="1805">
        <v>60</v>
      </c>
      <c r="E56" s="1809"/>
      <c r="F56" s="1770">
        <f t="shared" si="0"/>
        <v>0</v>
      </c>
    </row>
    <row r="57" spans="1:6" ht="25.5">
      <c r="A57" s="1768" t="s">
        <v>1809</v>
      </c>
      <c r="B57" s="1769" t="s">
        <v>1813</v>
      </c>
      <c r="C57" s="1767" t="s">
        <v>186</v>
      </c>
      <c r="D57" s="1805">
        <v>4</v>
      </c>
      <c r="E57" s="1809"/>
      <c r="F57" s="1770">
        <f>D57*E57</f>
        <v>0</v>
      </c>
    </row>
    <row r="58" spans="1:6" ht="25.5">
      <c r="A58" s="1768" t="s">
        <v>1811</v>
      </c>
      <c r="B58" s="1771" t="s">
        <v>1814</v>
      </c>
      <c r="C58" s="1786" t="s">
        <v>575</v>
      </c>
      <c r="D58" s="1805">
        <v>4</v>
      </c>
      <c r="E58" s="1811"/>
      <c r="F58" s="1794">
        <f>D58*E58</f>
        <v>0</v>
      </c>
    </row>
    <row r="59" spans="1:6" s="1791" customFormat="1">
      <c r="A59" s="1768"/>
      <c r="B59" s="1769"/>
      <c r="C59" s="1767"/>
      <c r="D59" s="1805"/>
      <c r="E59" s="1809"/>
      <c r="F59" s="1770"/>
    </row>
    <row r="60" spans="1:6">
      <c r="A60" s="1768"/>
      <c r="B60" s="1769"/>
      <c r="C60" s="1767"/>
      <c r="D60" s="1805"/>
      <c r="E60" s="1809"/>
      <c r="F60" s="1770"/>
    </row>
    <row r="61" spans="1:6">
      <c r="A61" s="1768"/>
      <c r="B61" s="1769"/>
      <c r="C61" s="1767"/>
      <c r="D61" s="1805"/>
      <c r="E61" s="1809"/>
      <c r="F61" s="1770"/>
    </row>
    <row r="62" spans="1:6" s="1792" customFormat="1" ht="12.75">
      <c r="A62" s="1768"/>
      <c r="B62" s="1769"/>
      <c r="C62" s="1767"/>
      <c r="D62" s="1805"/>
      <c r="E62" s="1809"/>
      <c r="F62" s="1770"/>
    </row>
    <row r="63" spans="1:6" s="1792" customFormat="1" ht="12.75">
      <c r="A63" s="1768"/>
      <c r="B63" s="1769"/>
      <c r="C63" s="1767"/>
      <c r="D63" s="1805"/>
      <c r="E63" s="1809"/>
      <c r="F63" s="1770"/>
    </row>
    <row r="64" spans="1:6" s="1792" customFormat="1" ht="13.5" thickBot="1">
      <c r="A64" s="1816"/>
      <c r="B64" s="1815" t="s">
        <v>1963</v>
      </c>
      <c r="C64" s="1814"/>
      <c r="D64" s="1812"/>
      <c r="E64" s="1810"/>
      <c r="F64" s="1807">
        <f>SUM(F44:F63)</f>
        <v>0</v>
      </c>
    </row>
    <row r="65" spans="1:6" ht="53.25" thickTop="1">
      <c r="A65" s="1768" t="s">
        <v>581</v>
      </c>
      <c r="B65" s="1769" t="s">
        <v>1815</v>
      </c>
      <c r="C65" s="1767" t="s">
        <v>1816</v>
      </c>
      <c r="D65" s="1805">
        <v>6</v>
      </c>
      <c r="E65" s="1809"/>
      <c r="F65" s="1770">
        <f t="shared" ref="F65:F72" si="1">D65*E65</f>
        <v>0</v>
      </c>
    </row>
    <row r="66" spans="1:6" ht="39.75">
      <c r="A66" s="1768" t="s">
        <v>589</v>
      </c>
      <c r="B66" s="1769" t="s">
        <v>1817</v>
      </c>
      <c r="C66" s="1767" t="s">
        <v>1816</v>
      </c>
      <c r="D66" s="1805">
        <v>4</v>
      </c>
      <c r="E66" s="1809"/>
      <c r="F66" s="1770">
        <f t="shared" si="1"/>
        <v>0</v>
      </c>
    </row>
    <row r="67" spans="1:6" ht="51">
      <c r="A67" s="1768" t="s">
        <v>1749</v>
      </c>
      <c r="B67" s="1771" t="s">
        <v>1818</v>
      </c>
      <c r="C67" s="1786" t="s">
        <v>1819</v>
      </c>
      <c r="D67" s="1805">
        <v>1</v>
      </c>
      <c r="E67" s="1811"/>
      <c r="F67" s="1770">
        <f t="shared" si="1"/>
        <v>0</v>
      </c>
    </row>
    <row r="68" spans="1:6" ht="38.25">
      <c r="A68" s="1768" t="s">
        <v>1793</v>
      </c>
      <c r="B68" s="1771" t="s">
        <v>1859</v>
      </c>
      <c r="C68" s="1786" t="s">
        <v>1819</v>
      </c>
      <c r="D68" s="1805">
        <v>2</v>
      </c>
      <c r="E68" s="1811"/>
      <c r="F68" s="1770">
        <f t="shared" si="1"/>
        <v>0</v>
      </c>
    </row>
    <row r="69" spans="1:6" ht="51">
      <c r="A69" s="1768" t="s">
        <v>1794</v>
      </c>
      <c r="B69" s="1771" t="s">
        <v>1821</v>
      </c>
      <c r="C69" s="1786" t="s">
        <v>1819</v>
      </c>
      <c r="D69" s="1805">
        <v>3</v>
      </c>
      <c r="E69" s="1811"/>
      <c r="F69" s="1794">
        <f t="shared" si="1"/>
        <v>0</v>
      </c>
    </row>
    <row r="70" spans="1:6" ht="38.25">
      <c r="A70" s="1768" t="s">
        <v>1796</v>
      </c>
      <c r="B70" s="1769" t="s">
        <v>1860</v>
      </c>
      <c r="C70" s="1767" t="s">
        <v>1816</v>
      </c>
      <c r="D70" s="1805">
        <v>1</v>
      </c>
      <c r="E70" s="1809"/>
      <c r="F70" s="1770">
        <f t="shared" si="1"/>
        <v>0</v>
      </c>
    </row>
    <row r="71" spans="1:6" ht="25.5">
      <c r="A71" s="1768" t="s">
        <v>1797</v>
      </c>
      <c r="B71" s="1769" t="s">
        <v>1823</v>
      </c>
      <c r="C71" s="1767" t="s">
        <v>1816</v>
      </c>
      <c r="D71" s="1805">
        <v>6</v>
      </c>
      <c r="E71" s="1809"/>
      <c r="F71" s="1770">
        <f t="shared" si="1"/>
        <v>0</v>
      </c>
    </row>
    <row r="72" spans="1:6" ht="25.5">
      <c r="A72" s="1768" t="s">
        <v>1798</v>
      </c>
      <c r="B72" s="1769" t="s">
        <v>1824</v>
      </c>
      <c r="C72" s="1767" t="s">
        <v>1816</v>
      </c>
      <c r="D72" s="1805">
        <v>2</v>
      </c>
      <c r="E72" s="1809"/>
      <c r="F72" s="1770">
        <f t="shared" si="1"/>
        <v>0</v>
      </c>
    </row>
    <row r="73" spans="1:6">
      <c r="A73" s="1768"/>
      <c r="B73" s="1772" t="s">
        <v>1825</v>
      </c>
      <c r="C73" s="1767"/>
      <c r="D73" s="1805"/>
      <c r="E73" s="1809"/>
      <c r="F73" s="1770"/>
    </row>
    <row r="74" spans="1:6" ht="51">
      <c r="A74" s="1768" t="s">
        <v>1799</v>
      </c>
      <c r="B74" s="1771" t="s">
        <v>1826</v>
      </c>
      <c r="C74" s="1786" t="s">
        <v>1809</v>
      </c>
      <c r="D74" s="1805">
        <v>50</v>
      </c>
      <c r="E74" s="1811"/>
      <c r="F74" s="1794">
        <f>D74*E74</f>
        <v>0</v>
      </c>
    </row>
    <row r="75" spans="1:6" ht="25.5">
      <c r="A75" s="1768" t="s">
        <v>1800</v>
      </c>
      <c r="B75" s="1771" t="s">
        <v>1827</v>
      </c>
      <c r="C75" s="1786" t="s">
        <v>1819</v>
      </c>
      <c r="D75" s="1805">
        <v>2</v>
      </c>
      <c r="E75" s="1811"/>
      <c r="F75" s="1794">
        <f>D75*E75</f>
        <v>0</v>
      </c>
    </row>
    <row r="76" spans="1:6">
      <c r="A76" s="1768" t="s">
        <v>1808</v>
      </c>
      <c r="B76" s="1771" t="s">
        <v>1828</v>
      </c>
      <c r="C76" s="1786" t="s">
        <v>1819</v>
      </c>
      <c r="D76" s="1805">
        <v>2</v>
      </c>
      <c r="E76" s="1811"/>
      <c r="F76" s="1794">
        <f>D76*E76</f>
        <v>0</v>
      </c>
    </row>
    <row r="77" spans="1:6" ht="38.25">
      <c r="A77" s="1768" t="s">
        <v>1802</v>
      </c>
      <c r="B77" s="1771" t="s">
        <v>1829</v>
      </c>
      <c r="C77" s="1786" t="s">
        <v>1819</v>
      </c>
      <c r="D77" s="1805">
        <v>8</v>
      </c>
      <c r="E77" s="1811"/>
      <c r="F77" s="1794">
        <f>D77*E77</f>
        <v>0</v>
      </c>
    </row>
    <row r="78" spans="1:6" ht="27">
      <c r="A78" s="1768" t="s">
        <v>1809</v>
      </c>
      <c r="B78" s="1771" t="s">
        <v>1830</v>
      </c>
      <c r="C78" s="1786" t="s">
        <v>1809</v>
      </c>
      <c r="D78" s="1805">
        <v>60</v>
      </c>
      <c r="E78" s="1811"/>
      <c r="F78" s="1794">
        <f>D78*E78</f>
        <v>0</v>
      </c>
    </row>
    <row r="79" spans="1:6">
      <c r="A79" s="1768"/>
      <c r="B79" s="1769"/>
      <c r="C79" s="1767"/>
      <c r="D79" s="1805"/>
      <c r="E79" s="1809"/>
      <c r="F79" s="1770"/>
    </row>
    <row r="80" spans="1:6">
      <c r="A80" s="1768"/>
      <c r="B80" s="1769"/>
      <c r="C80" s="1767"/>
      <c r="D80" s="1805"/>
      <c r="E80" s="1809"/>
      <c r="F80" s="1770"/>
    </row>
    <row r="81" spans="1:6">
      <c r="A81" s="1768"/>
      <c r="B81" s="1769"/>
      <c r="C81" s="1767"/>
      <c r="D81" s="1805"/>
      <c r="E81" s="1809"/>
      <c r="F81" s="1770"/>
    </row>
    <row r="82" spans="1:6">
      <c r="A82" s="1768"/>
      <c r="B82" s="1769"/>
      <c r="C82" s="1767"/>
      <c r="D82" s="1805"/>
      <c r="E82" s="1809"/>
      <c r="F82" s="1770"/>
    </row>
    <row r="83" spans="1:6">
      <c r="A83" s="1768"/>
      <c r="B83" s="1769"/>
      <c r="C83" s="1767"/>
      <c r="D83" s="1805"/>
      <c r="E83" s="1809"/>
      <c r="F83" s="1770"/>
    </row>
    <row r="84" spans="1:6">
      <c r="A84" s="1768"/>
      <c r="B84" s="1769"/>
      <c r="C84" s="1767"/>
      <c r="D84" s="1805"/>
      <c r="E84" s="1809"/>
      <c r="F84" s="1770"/>
    </row>
    <row r="85" spans="1:6">
      <c r="A85" s="1768"/>
      <c r="B85" s="1769"/>
      <c r="C85" s="1767"/>
      <c r="D85" s="1805"/>
      <c r="E85" s="1809"/>
      <c r="F85" s="1770"/>
    </row>
    <row r="86" spans="1:6">
      <c r="A86" s="1768"/>
      <c r="B86" s="1769"/>
      <c r="C86" s="1767"/>
      <c r="D86" s="1805"/>
      <c r="E86" s="1809"/>
      <c r="F86" s="1770"/>
    </row>
    <row r="87" spans="1:6">
      <c r="A87" s="1768"/>
      <c r="B87" s="1769"/>
      <c r="C87" s="1767"/>
      <c r="D87" s="1805"/>
      <c r="E87" s="1809"/>
      <c r="F87" s="1770"/>
    </row>
    <row r="88" spans="1:6">
      <c r="A88" s="1768"/>
      <c r="B88" s="1769"/>
      <c r="C88" s="1767"/>
      <c r="D88" s="1805"/>
      <c r="E88" s="1809"/>
      <c r="F88" s="1770"/>
    </row>
    <row r="89" spans="1:6">
      <c r="A89" s="1768"/>
      <c r="B89" s="1769"/>
      <c r="C89" s="1793"/>
      <c r="D89" s="1805"/>
      <c r="E89" s="1811"/>
      <c r="F89" s="1794"/>
    </row>
    <row r="90" spans="1:6" ht="15.75" thickBot="1">
      <c r="A90" s="1783"/>
      <c r="B90" s="1813" t="s">
        <v>1963</v>
      </c>
      <c r="C90" s="1814"/>
      <c r="D90" s="1812"/>
      <c r="E90" s="1810"/>
      <c r="F90" s="1807">
        <f>SUM(F65:F89)</f>
        <v>0</v>
      </c>
    </row>
    <row r="91" spans="1:6" ht="15.75" thickTop="1">
      <c r="A91" s="1768"/>
      <c r="B91" s="1769"/>
      <c r="C91" s="1793"/>
      <c r="D91" s="1805"/>
      <c r="E91" s="1811"/>
      <c r="F91" s="1794"/>
    </row>
    <row r="92" spans="1:6">
      <c r="A92" s="1768"/>
      <c r="B92" s="1769"/>
      <c r="C92" s="1793"/>
      <c r="D92" s="1805"/>
      <c r="E92" s="1811"/>
      <c r="F92" s="1794"/>
    </row>
    <row r="93" spans="1:6">
      <c r="A93" s="1768"/>
      <c r="B93" s="1769" t="s">
        <v>1861</v>
      </c>
      <c r="C93" s="1793"/>
      <c r="D93" s="1805"/>
      <c r="E93" s="1811"/>
      <c r="F93" s="1794"/>
    </row>
    <row r="94" spans="1:6">
      <c r="A94" s="1768"/>
      <c r="B94" s="1769"/>
      <c r="C94" s="1793"/>
      <c r="D94" s="1805"/>
      <c r="E94" s="1811"/>
      <c r="F94" s="1794"/>
    </row>
    <row r="95" spans="1:6">
      <c r="A95" s="1768"/>
      <c r="B95" s="1769" t="s">
        <v>1964</v>
      </c>
      <c r="C95" s="1793"/>
      <c r="D95" s="1805"/>
      <c r="E95" s="1811"/>
      <c r="F95" s="1794">
        <f>F64</f>
        <v>0</v>
      </c>
    </row>
    <row r="96" spans="1:6">
      <c r="A96" s="1768"/>
      <c r="B96" s="1769"/>
      <c r="C96" s="1793"/>
      <c r="D96" s="1805"/>
      <c r="E96" s="1811"/>
      <c r="F96" s="1794"/>
    </row>
    <row r="97" spans="1:6">
      <c r="A97" s="1768"/>
      <c r="B97" s="1769" t="s">
        <v>2009</v>
      </c>
      <c r="C97" s="1793"/>
      <c r="D97" s="1805"/>
      <c r="E97" s="1811"/>
      <c r="F97" s="1794">
        <f>F90</f>
        <v>0</v>
      </c>
    </row>
    <row r="98" spans="1:6">
      <c r="A98" s="1768"/>
      <c r="B98" s="1769"/>
      <c r="C98" s="1793"/>
      <c r="D98" s="1805"/>
      <c r="E98" s="1811"/>
      <c r="F98" s="1794"/>
    </row>
    <row r="99" spans="1:6">
      <c r="A99" s="1768"/>
      <c r="B99" s="1769"/>
      <c r="C99" s="1793"/>
      <c r="D99" s="1805"/>
      <c r="E99" s="1811"/>
      <c r="F99" s="1794"/>
    </row>
    <row r="100" spans="1:6">
      <c r="A100" s="1768"/>
      <c r="B100" s="1769"/>
      <c r="C100" s="1793"/>
      <c r="D100" s="1805"/>
      <c r="E100" s="1811"/>
      <c r="F100" s="1794"/>
    </row>
    <row r="101" spans="1:6">
      <c r="A101" s="1768"/>
      <c r="B101" s="1769"/>
      <c r="C101" s="1793"/>
      <c r="D101" s="1805"/>
      <c r="E101" s="1811"/>
      <c r="F101" s="1794"/>
    </row>
    <row r="102" spans="1:6">
      <c r="A102" s="1768"/>
      <c r="B102" s="1769"/>
      <c r="C102" s="1793"/>
      <c r="D102" s="1805"/>
      <c r="E102" s="1811"/>
      <c r="F102" s="1794"/>
    </row>
    <row r="103" spans="1:6">
      <c r="A103" s="1768"/>
      <c r="B103" s="1769"/>
      <c r="C103" s="1793"/>
      <c r="D103" s="1805"/>
      <c r="E103" s="1811"/>
      <c r="F103" s="1794"/>
    </row>
    <row r="104" spans="1:6">
      <c r="A104" s="1768"/>
      <c r="B104" s="1769"/>
      <c r="C104" s="1793"/>
      <c r="D104" s="1805"/>
      <c r="E104" s="1811"/>
      <c r="F104" s="1794"/>
    </row>
    <row r="105" spans="1:6">
      <c r="A105" s="1768"/>
      <c r="B105" s="1769"/>
      <c r="C105" s="1793"/>
      <c r="D105" s="1805"/>
      <c r="E105" s="1811"/>
      <c r="F105" s="1794"/>
    </row>
    <row r="106" spans="1:6">
      <c r="A106" s="1768"/>
      <c r="B106" s="1769"/>
      <c r="C106" s="1793"/>
      <c r="D106" s="1805"/>
      <c r="E106" s="1811"/>
      <c r="F106" s="1794"/>
    </row>
    <row r="107" spans="1:6">
      <c r="A107" s="1768"/>
      <c r="B107" s="1769"/>
      <c r="C107" s="1793"/>
      <c r="D107" s="1805"/>
      <c r="E107" s="1811"/>
      <c r="F107" s="1794"/>
    </row>
    <row r="108" spans="1:6">
      <c r="A108" s="1768"/>
      <c r="B108" s="1769"/>
      <c r="C108" s="1793"/>
      <c r="D108" s="1805"/>
      <c r="E108" s="1811"/>
      <c r="F108" s="1794"/>
    </row>
    <row r="109" spans="1:6">
      <c r="A109" s="1768"/>
      <c r="B109" s="1769"/>
      <c r="C109" s="1793"/>
      <c r="D109" s="1805"/>
      <c r="E109" s="1811"/>
      <c r="F109" s="1794"/>
    </row>
    <row r="110" spans="1:6">
      <c r="A110" s="1768"/>
      <c r="B110" s="1769"/>
      <c r="C110" s="1793"/>
      <c r="D110" s="1805"/>
      <c r="E110" s="1811"/>
      <c r="F110" s="1794"/>
    </row>
    <row r="111" spans="1:6">
      <c r="A111" s="1768"/>
      <c r="B111" s="1769"/>
      <c r="C111" s="1793"/>
      <c r="D111" s="1805"/>
      <c r="E111" s="1811"/>
      <c r="F111" s="1794"/>
    </row>
    <row r="112" spans="1:6">
      <c r="A112" s="1768"/>
      <c r="B112" s="1769"/>
      <c r="C112" s="1793"/>
      <c r="D112" s="1805"/>
      <c r="E112" s="1811"/>
      <c r="F112" s="1794"/>
    </row>
    <row r="113" spans="1:6">
      <c r="A113" s="1768"/>
      <c r="B113" s="1769"/>
      <c r="C113" s="1793"/>
      <c r="D113" s="1805"/>
      <c r="E113" s="1811"/>
      <c r="F113" s="1794"/>
    </row>
    <row r="114" spans="1:6">
      <c r="A114" s="1768"/>
      <c r="B114" s="1769"/>
      <c r="C114" s="1793"/>
      <c r="D114" s="1805"/>
      <c r="E114" s="1811"/>
      <c r="F114" s="1794"/>
    </row>
    <row r="115" spans="1:6">
      <c r="A115" s="1768"/>
      <c r="B115" s="1769"/>
      <c r="C115" s="1793"/>
      <c r="D115" s="1805"/>
      <c r="E115" s="1811"/>
      <c r="F115" s="1794"/>
    </row>
    <row r="116" spans="1:6">
      <c r="A116" s="1768"/>
      <c r="B116" s="1769"/>
      <c r="C116" s="1793"/>
      <c r="D116" s="1805"/>
      <c r="E116" s="1811"/>
      <c r="F116" s="1794"/>
    </row>
    <row r="117" spans="1:6">
      <c r="A117" s="1768"/>
      <c r="B117" s="1769"/>
      <c r="C117" s="1793"/>
      <c r="D117" s="1805"/>
      <c r="E117" s="1811"/>
      <c r="F117" s="1794"/>
    </row>
    <row r="118" spans="1:6">
      <c r="A118" s="1768"/>
      <c r="B118" s="1769"/>
      <c r="C118" s="1793"/>
      <c r="D118" s="1805"/>
      <c r="E118" s="1811"/>
      <c r="F118" s="1794"/>
    </row>
    <row r="119" spans="1:6">
      <c r="A119" s="1768"/>
      <c r="B119" s="1769"/>
      <c r="C119" s="1793"/>
      <c r="D119" s="1805"/>
      <c r="E119" s="1811"/>
      <c r="F119" s="1794"/>
    </row>
    <row r="120" spans="1:6">
      <c r="A120" s="1768"/>
      <c r="B120" s="1769"/>
      <c r="C120" s="1793"/>
      <c r="D120" s="1805"/>
      <c r="E120" s="1811"/>
      <c r="F120" s="1794"/>
    </row>
    <row r="121" spans="1:6">
      <c r="A121" s="1768"/>
      <c r="B121" s="1769"/>
      <c r="C121" s="1793"/>
      <c r="D121" s="1805"/>
      <c r="E121" s="1811"/>
      <c r="F121" s="1794"/>
    </row>
    <row r="122" spans="1:6">
      <c r="A122" s="1768"/>
      <c r="B122" s="1769"/>
      <c r="C122" s="1793"/>
      <c r="D122" s="1805"/>
      <c r="E122" s="1811"/>
      <c r="F122" s="1794"/>
    </row>
    <row r="123" spans="1:6">
      <c r="A123" s="1768"/>
      <c r="B123" s="1769"/>
      <c r="C123" s="1793"/>
      <c r="D123" s="1805"/>
      <c r="E123" s="1811"/>
      <c r="F123" s="1794"/>
    </row>
    <row r="124" spans="1:6">
      <c r="A124" s="1768"/>
      <c r="B124" s="1769"/>
      <c r="C124" s="1793"/>
      <c r="D124" s="1805"/>
      <c r="E124" s="1811"/>
      <c r="F124" s="1794"/>
    </row>
    <row r="125" spans="1:6">
      <c r="A125" s="1768"/>
      <c r="B125" s="1769"/>
      <c r="C125" s="1793"/>
      <c r="D125" s="1805"/>
      <c r="E125" s="1811"/>
      <c r="F125" s="1794"/>
    </row>
    <row r="126" spans="1:6">
      <c r="A126" s="1768"/>
      <c r="B126" s="1769"/>
      <c r="C126" s="1793"/>
      <c r="D126" s="1805"/>
      <c r="E126" s="1811"/>
      <c r="F126" s="1794"/>
    </row>
    <row r="127" spans="1:6">
      <c r="A127" s="1768"/>
      <c r="B127" s="1769"/>
      <c r="C127" s="1793"/>
      <c r="D127" s="1805"/>
      <c r="E127" s="1811"/>
      <c r="F127" s="1794"/>
    </row>
    <row r="128" spans="1:6">
      <c r="A128" s="1768"/>
      <c r="B128" s="1769"/>
      <c r="C128" s="1793"/>
      <c r="D128" s="1805"/>
      <c r="E128" s="1811"/>
      <c r="F128" s="1794"/>
    </row>
    <row r="129" spans="1:6">
      <c r="A129" s="1768"/>
      <c r="B129" s="1769"/>
      <c r="C129" s="1767"/>
      <c r="D129" s="1805"/>
      <c r="E129" s="1809"/>
      <c r="F129" s="1770"/>
    </row>
    <row r="130" spans="1:6">
      <c r="A130" s="1768"/>
      <c r="B130" s="1769"/>
      <c r="C130" s="1767"/>
      <c r="D130" s="1805"/>
      <c r="E130" s="1809"/>
      <c r="F130" s="1770"/>
    </row>
    <row r="131" spans="1:6" ht="15.75" thickBot="1">
      <c r="A131" s="1783"/>
      <c r="B131" s="1813" t="s">
        <v>1965</v>
      </c>
      <c r="C131" s="1814"/>
      <c r="D131" s="1812"/>
      <c r="E131" s="1810"/>
      <c r="F131" s="1807">
        <f>SUM(F95:F130)</f>
        <v>0</v>
      </c>
    </row>
    <row r="132" spans="1:6" ht="15.75" thickTop="1">
      <c r="A132" s="1768">
        <v>3</v>
      </c>
      <c r="B132" s="1772" t="s">
        <v>1832</v>
      </c>
      <c r="C132" s="1767"/>
      <c r="D132" s="1805"/>
      <c r="E132" s="1809"/>
      <c r="F132" s="1770"/>
    </row>
    <row r="133" spans="1:6" ht="127.5">
      <c r="A133" s="1768" t="s">
        <v>581</v>
      </c>
      <c r="B133" s="1769" t="s">
        <v>1966</v>
      </c>
      <c r="C133" s="1767" t="s">
        <v>186</v>
      </c>
      <c r="D133" s="1805">
        <v>1</v>
      </c>
      <c r="E133" s="1809"/>
      <c r="F133" s="1770">
        <f>D133*E133</f>
        <v>0</v>
      </c>
    </row>
    <row r="134" spans="1:6" ht="39.75">
      <c r="A134" s="1768" t="s">
        <v>589</v>
      </c>
      <c r="B134" s="1769" t="s">
        <v>1862</v>
      </c>
      <c r="C134" s="1767" t="s">
        <v>209</v>
      </c>
      <c r="D134" s="1805">
        <v>25</v>
      </c>
      <c r="E134" s="1809"/>
      <c r="F134" s="1770">
        <f t="shared" ref="F134:F141" si="2">+E134*D134</f>
        <v>0</v>
      </c>
    </row>
    <row r="135" spans="1:6" ht="38.25">
      <c r="A135" s="1768" t="s">
        <v>1749</v>
      </c>
      <c r="B135" s="1769" t="s">
        <v>1863</v>
      </c>
      <c r="C135" s="1767" t="s">
        <v>209</v>
      </c>
      <c r="D135" s="1805">
        <v>25</v>
      </c>
      <c r="E135" s="1809"/>
      <c r="F135" s="1770">
        <f t="shared" si="2"/>
        <v>0</v>
      </c>
    </row>
    <row r="136" spans="1:6" ht="38.25">
      <c r="A136" s="1768" t="s">
        <v>1793</v>
      </c>
      <c r="B136" s="1769" t="s">
        <v>1864</v>
      </c>
      <c r="C136" s="1767" t="s">
        <v>209</v>
      </c>
      <c r="D136" s="1805">
        <v>25</v>
      </c>
      <c r="E136" s="1809"/>
      <c r="F136" s="1770">
        <f t="shared" si="2"/>
        <v>0</v>
      </c>
    </row>
    <row r="137" spans="1:6" ht="38.25">
      <c r="A137" s="1768" t="s">
        <v>1794</v>
      </c>
      <c r="B137" s="1769" t="s">
        <v>1865</v>
      </c>
      <c r="C137" s="1767" t="s">
        <v>209</v>
      </c>
      <c r="D137" s="1805">
        <v>25</v>
      </c>
      <c r="E137" s="1809"/>
      <c r="F137" s="1770">
        <f t="shared" si="2"/>
        <v>0</v>
      </c>
    </row>
    <row r="138" spans="1:6" ht="38.25">
      <c r="A138" s="1768" t="s">
        <v>1796</v>
      </c>
      <c r="B138" s="1769" t="s">
        <v>1967</v>
      </c>
      <c r="C138" s="1767" t="s">
        <v>209</v>
      </c>
      <c r="D138" s="1805">
        <v>16</v>
      </c>
      <c r="E138" s="1809"/>
      <c r="F138" s="1770">
        <f t="shared" si="2"/>
        <v>0</v>
      </c>
    </row>
    <row r="139" spans="1:6" ht="38.25">
      <c r="A139" s="1768" t="s">
        <v>1797</v>
      </c>
      <c r="B139" s="1769" t="s">
        <v>1968</v>
      </c>
      <c r="C139" s="1767" t="s">
        <v>209</v>
      </c>
      <c r="D139" s="1805">
        <v>16</v>
      </c>
      <c r="E139" s="1809"/>
      <c r="F139" s="1770">
        <f t="shared" si="2"/>
        <v>0</v>
      </c>
    </row>
    <row r="140" spans="1:6" ht="38.25">
      <c r="A140" s="1768" t="s">
        <v>1798</v>
      </c>
      <c r="B140" s="1769" t="s">
        <v>1969</v>
      </c>
      <c r="C140" s="1767" t="s">
        <v>209</v>
      </c>
      <c r="D140" s="1805">
        <v>20</v>
      </c>
      <c r="E140" s="1809"/>
      <c r="F140" s="1770">
        <f t="shared" si="2"/>
        <v>0</v>
      </c>
    </row>
    <row r="141" spans="1:6" ht="38.25">
      <c r="A141" s="1768" t="s">
        <v>1799</v>
      </c>
      <c r="B141" s="1769" t="s">
        <v>1970</v>
      </c>
      <c r="C141" s="1767" t="s">
        <v>209</v>
      </c>
      <c r="D141" s="1805">
        <v>20</v>
      </c>
      <c r="E141" s="1809"/>
      <c r="F141" s="1770">
        <f t="shared" si="2"/>
        <v>0</v>
      </c>
    </row>
    <row r="142" spans="1:6" ht="38.25">
      <c r="A142" s="1768" t="s">
        <v>1800</v>
      </c>
      <c r="B142" s="1769" t="s">
        <v>1971</v>
      </c>
      <c r="C142" s="1767" t="s">
        <v>209</v>
      </c>
      <c r="D142" s="1805">
        <v>24</v>
      </c>
      <c r="E142" s="1809"/>
      <c r="F142" s="1770">
        <f>+E142*D142</f>
        <v>0</v>
      </c>
    </row>
    <row r="143" spans="1:6" ht="38.25">
      <c r="A143" s="1768" t="s">
        <v>1808</v>
      </c>
      <c r="B143" s="1769" t="s">
        <v>1972</v>
      </c>
      <c r="C143" s="1767" t="s">
        <v>209</v>
      </c>
      <c r="D143" s="1805">
        <v>24</v>
      </c>
      <c r="E143" s="1809"/>
      <c r="F143" s="1770">
        <f>+E143*D143</f>
        <v>0</v>
      </c>
    </row>
    <row r="144" spans="1:6" ht="51">
      <c r="A144" s="1768" t="s">
        <v>1802</v>
      </c>
      <c r="B144" s="1771" t="s">
        <v>1866</v>
      </c>
      <c r="C144" s="1786" t="s">
        <v>1819</v>
      </c>
      <c r="D144" s="1805">
        <v>1</v>
      </c>
      <c r="E144" s="1811"/>
      <c r="F144" s="1794">
        <f>D144*E144</f>
        <v>0</v>
      </c>
    </row>
    <row r="145" spans="1:6">
      <c r="A145" s="1768"/>
      <c r="B145" s="1769"/>
      <c r="C145" s="1767"/>
      <c r="D145" s="1805"/>
      <c r="E145" s="1809"/>
      <c r="F145" s="1770"/>
    </row>
    <row r="146" spans="1:6">
      <c r="A146" s="1768"/>
      <c r="B146" s="1769"/>
      <c r="C146" s="1767"/>
      <c r="D146" s="1805"/>
      <c r="E146" s="1809"/>
      <c r="F146" s="1770"/>
    </row>
    <row r="147" spans="1:6">
      <c r="A147" s="1768"/>
      <c r="B147" s="1769"/>
      <c r="C147" s="1767"/>
      <c r="D147" s="1805"/>
      <c r="E147" s="1809"/>
      <c r="F147" s="1770"/>
    </row>
    <row r="148" spans="1:6">
      <c r="A148" s="1768"/>
      <c r="B148" s="1769"/>
      <c r="C148" s="1767"/>
      <c r="D148" s="1805"/>
      <c r="E148" s="1809"/>
      <c r="F148" s="1770"/>
    </row>
    <row r="149" spans="1:6">
      <c r="A149" s="1768"/>
      <c r="B149" s="1769"/>
      <c r="C149" s="1767"/>
      <c r="D149" s="1805"/>
      <c r="E149" s="1809"/>
      <c r="F149" s="1770"/>
    </row>
    <row r="150" spans="1:6">
      <c r="A150" s="1768"/>
      <c r="B150" s="1769"/>
      <c r="C150" s="1767"/>
      <c r="D150" s="1805"/>
      <c r="E150" s="1809"/>
      <c r="F150" s="1770"/>
    </row>
    <row r="151" spans="1:6">
      <c r="A151" s="1768"/>
      <c r="B151" s="1769"/>
      <c r="C151" s="1767"/>
      <c r="D151" s="1805"/>
      <c r="E151" s="1809"/>
      <c r="F151" s="1770"/>
    </row>
    <row r="152" spans="1:6">
      <c r="A152" s="1768"/>
      <c r="B152" s="1769"/>
      <c r="C152" s="1767"/>
      <c r="D152" s="1805"/>
      <c r="E152" s="1809"/>
      <c r="F152" s="1770"/>
    </row>
    <row r="153" spans="1:6">
      <c r="A153" s="1768"/>
      <c r="B153" s="1769"/>
      <c r="C153" s="1767"/>
      <c r="D153" s="1805"/>
      <c r="E153" s="1809"/>
      <c r="F153" s="1770"/>
    </row>
    <row r="154" spans="1:6" s="1792" customFormat="1" ht="13.5" thickBot="1">
      <c r="A154" s="1783"/>
      <c r="B154" s="1784" t="s">
        <v>1973</v>
      </c>
      <c r="C154" s="1785"/>
      <c r="D154" s="1806"/>
      <c r="E154" s="1810"/>
      <c r="F154" s="1807">
        <f>SUM(F133:F153)</f>
        <v>0</v>
      </c>
    </row>
    <row r="155" spans="1:6" ht="26.25" thickTop="1">
      <c r="A155" s="1768" t="s">
        <v>581</v>
      </c>
      <c r="B155" s="1769" t="s">
        <v>1803</v>
      </c>
      <c r="C155" s="1767" t="s">
        <v>186</v>
      </c>
      <c r="D155" s="1805">
        <v>6</v>
      </c>
      <c r="E155" s="1809"/>
      <c r="F155" s="1770">
        <f t="shared" ref="F155:F162" si="3">D155*E155</f>
        <v>0</v>
      </c>
    </row>
    <row r="156" spans="1:6" ht="25.5">
      <c r="A156" s="1768" t="s">
        <v>589</v>
      </c>
      <c r="B156" s="1771" t="s">
        <v>1974</v>
      </c>
      <c r="C156" s="1786" t="s">
        <v>575</v>
      </c>
      <c r="D156" s="1805">
        <v>2</v>
      </c>
      <c r="E156" s="1811"/>
      <c r="F156" s="1794">
        <f t="shared" si="3"/>
        <v>0</v>
      </c>
    </row>
    <row r="157" spans="1:6" ht="52.5">
      <c r="A157" s="1768" t="s">
        <v>1749</v>
      </c>
      <c r="B157" s="1769" t="s">
        <v>1815</v>
      </c>
      <c r="C157" s="1767" t="s">
        <v>1816</v>
      </c>
      <c r="D157" s="1805">
        <v>6</v>
      </c>
      <c r="E157" s="1809"/>
      <c r="F157" s="1770">
        <f t="shared" si="3"/>
        <v>0</v>
      </c>
    </row>
    <row r="158" spans="1:6" ht="39.75">
      <c r="A158" s="1768" t="s">
        <v>1793</v>
      </c>
      <c r="B158" s="1769" t="s">
        <v>1817</v>
      </c>
      <c r="C158" s="1767" t="s">
        <v>1816</v>
      </c>
      <c r="D158" s="1805">
        <v>2</v>
      </c>
      <c r="E158" s="1809"/>
      <c r="F158" s="1770">
        <f t="shared" si="3"/>
        <v>0</v>
      </c>
    </row>
    <row r="159" spans="1:6" ht="38.25">
      <c r="A159" s="1768" t="s">
        <v>1794</v>
      </c>
      <c r="B159" s="1771" t="s">
        <v>1975</v>
      </c>
      <c r="C159" s="1786" t="s">
        <v>1819</v>
      </c>
      <c r="D159" s="1805">
        <v>2</v>
      </c>
      <c r="E159" s="1811"/>
      <c r="F159" s="1770">
        <f t="shared" si="3"/>
        <v>0</v>
      </c>
    </row>
    <row r="160" spans="1:6" ht="38.25">
      <c r="A160" s="1768" t="s">
        <v>1796</v>
      </c>
      <c r="B160" s="1769" t="s">
        <v>1976</v>
      </c>
      <c r="C160" s="1767" t="s">
        <v>1816</v>
      </c>
      <c r="D160" s="1805">
        <v>1</v>
      </c>
      <c r="E160" s="1809"/>
      <c r="F160" s="1770">
        <f t="shared" si="3"/>
        <v>0</v>
      </c>
    </row>
    <row r="161" spans="1:6" ht="25.5">
      <c r="A161" s="1768" t="s">
        <v>1797</v>
      </c>
      <c r="B161" s="1769" t="s">
        <v>1823</v>
      </c>
      <c r="C161" s="1767" t="s">
        <v>1816</v>
      </c>
      <c r="D161" s="1805">
        <v>2</v>
      </c>
      <c r="E161" s="1809"/>
      <c r="F161" s="1770">
        <f t="shared" si="3"/>
        <v>0</v>
      </c>
    </row>
    <row r="162" spans="1:6" ht="25.5">
      <c r="A162" s="1768" t="s">
        <v>1798</v>
      </c>
      <c r="B162" s="1769" t="s">
        <v>1824</v>
      </c>
      <c r="C162" s="1767" t="s">
        <v>1816</v>
      </c>
      <c r="D162" s="1805">
        <v>2</v>
      </c>
      <c r="E162" s="1809"/>
      <c r="F162" s="1770">
        <f t="shared" si="3"/>
        <v>0</v>
      </c>
    </row>
    <row r="163" spans="1:6">
      <c r="A163" s="1768"/>
      <c r="B163" s="1772" t="s">
        <v>1825</v>
      </c>
      <c r="C163" s="1767"/>
      <c r="D163" s="1805"/>
      <c r="E163" s="1809"/>
      <c r="F163" s="1770"/>
    </row>
    <row r="164" spans="1:6" ht="51">
      <c r="A164" s="1768" t="s">
        <v>1799</v>
      </c>
      <c r="B164" s="1771" t="s">
        <v>1826</v>
      </c>
      <c r="C164" s="1786" t="s">
        <v>1809</v>
      </c>
      <c r="D164" s="1805">
        <v>50</v>
      </c>
      <c r="E164" s="1811"/>
      <c r="F164" s="1794">
        <f>D164*E164</f>
        <v>0</v>
      </c>
    </row>
    <row r="165" spans="1:6" ht="25.5">
      <c r="A165" s="1768" t="s">
        <v>1800</v>
      </c>
      <c r="B165" s="1771" t="s">
        <v>1827</v>
      </c>
      <c r="C165" s="1786" t="s">
        <v>1819</v>
      </c>
      <c r="D165" s="1805">
        <v>2</v>
      </c>
      <c r="E165" s="1811"/>
      <c r="F165" s="1794">
        <f>D165*E165</f>
        <v>0</v>
      </c>
    </row>
    <row r="166" spans="1:6">
      <c r="A166" s="1768" t="s">
        <v>1808</v>
      </c>
      <c r="B166" s="1771" t="s">
        <v>1828</v>
      </c>
      <c r="C166" s="1786" t="s">
        <v>1819</v>
      </c>
      <c r="D166" s="1805">
        <v>2</v>
      </c>
      <c r="E166" s="1811"/>
      <c r="F166" s="1794">
        <f>D166*E166</f>
        <v>0</v>
      </c>
    </row>
    <row r="167" spans="1:6" ht="38.25">
      <c r="A167" s="1768" t="s">
        <v>1802</v>
      </c>
      <c r="B167" s="1771" t="s">
        <v>1829</v>
      </c>
      <c r="C167" s="1786" t="s">
        <v>1819</v>
      </c>
      <c r="D167" s="1805">
        <v>8</v>
      </c>
      <c r="E167" s="1811"/>
      <c r="F167" s="1794">
        <f>D167*E167</f>
        <v>0</v>
      </c>
    </row>
    <row r="168" spans="1:6" ht="27">
      <c r="A168" s="1768" t="s">
        <v>1809</v>
      </c>
      <c r="B168" s="1771" t="s">
        <v>1830</v>
      </c>
      <c r="C168" s="1786" t="s">
        <v>1809</v>
      </c>
      <c r="D168" s="1805">
        <v>60</v>
      </c>
      <c r="E168" s="1811"/>
      <c r="F168" s="1794">
        <f>D168*E168</f>
        <v>0</v>
      </c>
    </row>
    <row r="169" spans="1:6">
      <c r="A169" s="1768"/>
      <c r="B169" s="1769"/>
      <c r="C169" s="1793"/>
      <c r="D169" s="1805"/>
      <c r="E169" s="1811"/>
      <c r="F169" s="1794"/>
    </row>
    <row r="170" spans="1:6">
      <c r="A170" s="1768"/>
      <c r="B170" s="1769"/>
      <c r="C170" s="1793"/>
      <c r="D170" s="1805"/>
      <c r="E170" s="1811"/>
      <c r="F170" s="1794"/>
    </row>
    <row r="171" spans="1:6">
      <c r="A171" s="1768"/>
      <c r="B171" s="1769"/>
      <c r="C171" s="1793"/>
      <c r="D171" s="1805"/>
      <c r="E171" s="1811"/>
      <c r="F171" s="1794"/>
    </row>
    <row r="172" spans="1:6">
      <c r="A172" s="1768"/>
      <c r="B172" s="1769"/>
      <c r="C172" s="1793"/>
      <c r="D172" s="1805"/>
      <c r="E172" s="1811"/>
      <c r="F172" s="1794"/>
    </row>
    <row r="173" spans="1:6">
      <c r="A173" s="1768"/>
      <c r="B173" s="1769"/>
      <c r="C173" s="1767"/>
      <c r="D173" s="1805"/>
      <c r="E173" s="1809"/>
      <c r="F173" s="1770"/>
    </row>
    <row r="174" spans="1:6">
      <c r="A174" s="1768"/>
      <c r="B174" s="1769"/>
      <c r="C174" s="1767"/>
      <c r="D174" s="1805"/>
      <c r="E174" s="1809"/>
      <c r="F174" s="1770"/>
    </row>
    <row r="175" spans="1:6" ht="15.75" thickBot="1">
      <c r="A175" s="1783"/>
      <c r="B175" s="1813" t="s">
        <v>1973</v>
      </c>
      <c r="C175" s="1814"/>
      <c r="D175" s="1812"/>
      <c r="E175" s="1810"/>
      <c r="F175" s="1807">
        <f>SUM(F155:F174)</f>
        <v>0</v>
      </c>
    </row>
    <row r="176" spans="1:6" ht="15.75" thickTop="1">
      <c r="A176" s="1768"/>
      <c r="B176" s="1769"/>
      <c r="C176" s="1767"/>
      <c r="D176" s="1805"/>
      <c r="E176" s="1809"/>
      <c r="F176" s="1770"/>
    </row>
    <row r="177" spans="1:6">
      <c r="A177" s="1768"/>
      <c r="B177" s="1769" t="s">
        <v>2008</v>
      </c>
      <c r="C177" s="1767"/>
      <c r="D177" s="1805"/>
      <c r="E177" s="1809"/>
      <c r="F177" s="1770">
        <f>F154</f>
        <v>0</v>
      </c>
    </row>
    <row r="178" spans="1:6">
      <c r="A178" s="1768"/>
      <c r="B178" s="1769"/>
      <c r="C178" s="1767"/>
      <c r="D178" s="1805"/>
      <c r="E178" s="1809"/>
      <c r="F178" s="1770"/>
    </row>
    <row r="179" spans="1:6">
      <c r="A179" s="1768"/>
      <c r="B179" s="1769" t="s">
        <v>2007</v>
      </c>
      <c r="C179" s="1767"/>
      <c r="D179" s="1805"/>
      <c r="E179" s="1809"/>
      <c r="F179" s="1770">
        <f>F175</f>
        <v>0</v>
      </c>
    </row>
    <row r="180" spans="1:6">
      <c r="A180" s="1768"/>
      <c r="B180" s="1769"/>
      <c r="C180" s="1767"/>
      <c r="D180" s="1805"/>
      <c r="E180" s="1809"/>
      <c r="F180" s="1770"/>
    </row>
    <row r="181" spans="1:6">
      <c r="A181" s="1768"/>
      <c r="B181" s="1769"/>
      <c r="C181" s="1767"/>
      <c r="D181" s="1805"/>
      <c r="E181" s="1809"/>
      <c r="F181" s="1770"/>
    </row>
    <row r="182" spans="1:6">
      <c r="A182" s="1768"/>
      <c r="B182" s="1769"/>
      <c r="C182" s="1767"/>
      <c r="D182" s="1805"/>
      <c r="E182" s="1809"/>
      <c r="F182" s="1770"/>
    </row>
    <row r="183" spans="1:6">
      <c r="A183" s="1768"/>
      <c r="B183" s="1769"/>
      <c r="C183" s="1767"/>
      <c r="D183" s="1805"/>
      <c r="E183" s="1809"/>
      <c r="F183" s="1770"/>
    </row>
    <row r="184" spans="1:6">
      <c r="A184" s="1768"/>
      <c r="B184" s="1769"/>
      <c r="C184" s="1767"/>
      <c r="D184" s="1805"/>
      <c r="E184" s="1809"/>
      <c r="F184" s="1770"/>
    </row>
    <row r="185" spans="1:6">
      <c r="A185" s="1768"/>
      <c r="B185" s="1769"/>
      <c r="C185" s="1767"/>
      <c r="D185" s="1805"/>
      <c r="E185" s="1809"/>
      <c r="F185" s="1770"/>
    </row>
    <row r="186" spans="1:6">
      <c r="A186" s="1768"/>
      <c r="B186" s="1769"/>
      <c r="C186" s="1767"/>
      <c r="D186" s="1805"/>
      <c r="E186" s="1809"/>
      <c r="F186" s="1770"/>
    </row>
    <row r="187" spans="1:6">
      <c r="A187" s="1768"/>
      <c r="B187" s="1769"/>
      <c r="C187" s="1767"/>
      <c r="D187" s="1805"/>
      <c r="E187" s="1809"/>
      <c r="F187" s="1770"/>
    </row>
    <row r="188" spans="1:6">
      <c r="A188" s="1768"/>
      <c r="B188" s="1769"/>
      <c r="C188" s="1767"/>
      <c r="D188" s="1805"/>
      <c r="E188" s="1809"/>
      <c r="F188" s="1770"/>
    </row>
    <row r="189" spans="1:6">
      <c r="A189" s="1768"/>
      <c r="B189" s="1769"/>
      <c r="C189" s="1767"/>
      <c r="D189" s="1805"/>
      <c r="E189" s="1809"/>
      <c r="F189" s="1770"/>
    </row>
    <row r="190" spans="1:6">
      <c r="A190" s="1768"/>
      <c r="B190" s="1769"/>
      <c r="C190" s="1767"/>
      <c r="D190" s="1805"/>
      <c r="E190" s="1809"/>
      <c r="F190" s="1770"/>
    </row>
    <row r="191" spans="1:6">
      <c r="A191" s="1768"/>
      <c r="B191" s="1769"/>
      <c r="C191" s="1767"/>
      <c r="D191" s="1805"/>
      <c r="E191" s="1809"/>
      <c r="F191" s="1770"/>
    </row>
    <row r="192" spans="1:6">
      <c r="A192" s="1768"/>
      <c r="B192" s="1769"/>
      <c r="C192" s="1767"/>
      <c r="D192" s="1805"/>
      <c r="E192" s="1809"/>
      <c r="F192" s="1770"/>
    </row>
    <row r="193" spans="1:6">
      <c r="A193" s="1768"/>
      <c r="B193" s="1769"/>
      <c r="C193" s="1767"/>
      <c r="D193" s="1805"/>
      <c r="E193" s="1809"/>
      <c r="F193" s="1770"/>
    </row>
    <row r="194" spans="1:6">
      <c r="A194" s="1768"/>
      <c r="B194" s="1769"/>
      <c r="C194" s="1767"/>
      <c r="D194" s="1805"/>
      <c r="E194" s="1809"/>
      <c r="F194" s="1770"/>
    </row>
    <row r="195" spans="1:6">
      <c r="A195" s="1768"/>
      <c r="B195" s="1769"/>
      <c r="C195" s="1767"/>
      <c r="D195" s="1805"/>
      <c r="E195" s="1809"/>
      <c r="F195" s="1770"/>
    </row>
    <row r="196" spans="1:6">
      <c r="A196" s="1768"/>
      <c r="B196" s="1769"/>
      <c r="C196" s="1767"/>
      <c r="D196" s="1805"/>
      <c r="E196" s="1809"/>
      <c r="F196" s="1770"/>
    </row>
    <row r="197" spans="1:6">
      <c r="A197" s="1768"/>
      <c r="B197" s="1769"/>
      <c r="C197" s="1767"/>
      <c r="D197" s="1805"/>
      <c r="E197" s="1809"/>
      <c r="F197" s="1770"/>
    </row>
    <row r="198" spans="1:6">
      <c r="A198" s="1768"/>
      <c r="B198" s="1769"/>
      <c r="C198" s="1767"/>
      <c r="D198" s="1805"/>
      <c r="E198" s="1809"/>
      <c r="F198" s="1770"/>
    </row>
    <row r="199" spans="1:6">
      <c r="A199" s="1768"/>
      <c r="B199" s="1769"/>
      <c r="C199" s="1767"/>
      <c r="D199" s="1805"/>
      <c r="E199" s="1809"/>
      <c r="F199" s="1770"/>
    </row>
    <row r="200" spans="1:6">
      <c r="A200" s="1768"/>
      <c r="B200" s="1769"/>
      <c r="C200" s="1767"/>
      <c r="D200" s="1805"/>
      <c r="E200" s="1809"/>
      <c r="F200" s="1770"/>
    </row>
    <row r="201" spans="1:6">
      <c r="A201" s="1768"/>
      <c r="B201" s="1769"/>
      <c r="C201" s="1767"/>
      <c r="D201" s="1805"/>
      <c r="E201" s="1809"/>
      <c r="F201" s="1770"/>
    </row>
    <row r="202" spans="1:6">
      <c r="A202" s="1768"/>
      <c r="B202" s="1769"/>
      <c r="C202" s="1767"/>
      <c r="D202" s="1805"/>
      <c r="E202" s="1809"/>
      <c r="F202" s="1770"/>
    </row>
    <row r="203" spans="1:6">
      <c r="A203" s="1768"/>
      <c r="B203" s="1769"/>
      <c r="C203" s="1767"/>
      <c r="D203" s="1805"/>
      <c r="E203" s="1809"/>
      <c r="F203" s="1770"/>
    </row>
    <row r="204" spans="1:6">
      <c r="A204" s="1768"/>
      <c r="B204" s="1769"/>
      <c r="C204" s="1767"/>
      <c r="D204" s="1805"/>
      <c r="E204" s="1809"/>
      <c r="F204" s="1770"/>
    </row>
    <row r="205" spans="1:6">
      <c r="A205" s="1768"/>
      <c r="B205" s="1769"/>
      <c r="C205" s="1767"/>
      <c r="D205" s="1805"/>
      <c r="E205" s="1809"/>
      <c r="F205" s="1770"/>
    </row>
    <row r="206" spans="1:6">
      <c r="A206" s="1768"/>
      <c r="B206" s="1769"/>
      <c r="C206" s="1767"/>
      <c r="D206" s="1805"/>
      <c r="E206" s="1809"/>
      <c r="F206" s="1770"/>
    </row>
    <row r="207" spans="1:6">
      <c r="A207" s="1768"/>
      <c r="B207" s="1769"/>
      <c r="C207" s="1767"/>
      <c r="D207" s="1805"/>
      <c r="E207" s="1809"/>
      <c r="F207" s="1770"/>
    </row>
    <row r="208" spans="1:6" ht="15.75" thickBot="1">
      <c r="A208" s="1783"/>
      <c r="B208" s="1813" t="s">
        <v>1978</v>
      </c>
      <c r="C208" s="1814"/>
      <c r="D208" s="1812"/>
      <c r="E208" s="1810"/>
      <c r="F208" s="1807">
        <f>SUM(F177:F207)</f>
        <v>0</v>
      </c>
    </row>
    <row r="209" spans="1:6" ht="15.75" thickTop="1">
      <c r="A209" s="1768" t="s">
        <v>1833</v>
      </c>
      <c r="B209" s="1772" t="s">
        <v>968</v>
      </c>
      <c r="C209" s="1767"/>
      <c r="D209" s="1805"/>
      <c r="E209" s="1809"/>
      <c r="F209" s="1770"/>
    </row>
    <row r="210" spans="1:6">
      <c r="A210" s="1768"/>
      <c r="B210" s="1772" t="s">
        <v>1790</v>
      </c>
      <c r="C210" s="1767"/>
      <c r="D210" s="1805"/>
      <c r="E210" s="1809"/>
      <c r="F210" s="1770"/>
    </row>
    <row r="211" spans="1:6" ht="76.5">
      <c r="A211" s="1768" t="s">
        <v>581</v>
      </c>
      <c r="B211" s="1769" t="s">
        <v>1979</v>
      </c>
      <c r="C211" s="1767" t="s">
        <v>186</v>
      </c>
      <c r="D211" s="1805">
        <v>1</v>
      </c>
      <c r="E211" s="1809"/>
      <c r="F211" s="1770">
        <f>D211*E211</f>
        <v>0</v>
      </c>
    </row>
    <row r="212" spans="1:6">
      <c r="A212" s="1768"/>
      <c r="B212" s="1772" t="s">
        <v>1791</v>
      </c>
      <c r="C212" s="1767"/>
      <c r="D212" s="1805"/>
      <c r="E212" s="1809"/>
      <c r="F212" s="1770"/>
    </row>
    <row r="213" spans="1:6" ht="52.5">
      <c r="A213" s="1768" t="s">
        <v>589</v>
      </c>
      <c r="B213" s="1769" t="s">
        <v>1867</v>
      </c>
      <c r="C213" s="1767" t="s">
        <v>209</v>
      </c>
      <c r="D213" s="1805">
        <v>25</v>
      </c>
      <c r="E213" s="1809"/>
      <c r="F213" s="1770">
        <f t="shared" ref="F213:F222" si="4">+E213*D213</f>
        <v>0</v>
      </c>
    </row>
    <row r="214" spans="1:6" ht="38.25">
      <c r="A214" s="1768" t="s">
        <v>1749</v>
      </c>
      <c r="B214" s="1769" t="s">
        <v>1868</v>
      </c>
      <c r="C214" s="1767" t="s">
        <v>209</v>
      </c>
      <c r="D214" s="1805">
        <v>25</v>
      </c>
      <c r="E214" s="1809"/>
      <c r="F214" s="1770">
        <f t="shared" si="4"/>
        <v>0</v>
      </c>
    </row>
    <row r="215" spans="1:6" ht="52.5">
      <c r="A215" s="1768" t="s">
        <v>1793</v>
      </c>
      <c r="B215" s="1769" t="s">
        <v>1869</v>
      </c>
      <c r="C215" s="1767" t="s">
        <v>209</v>
      </c>
      <c r="D215" s="1805">
        <v>25</v>
      </c>
      <c r="E215" s="1809"/>
      <c r="F215" s="1770">
        <f t="shared" si="4"/>
        <v>0</v>
      </c>
    </row>
    <row r="216" spans="1:6" ht="38.25">
      <c r="A216" s="1768" t="s">
        <v>1794</v>
      </c>
      <c r="B216" s="1769" t="s">
        <v>1870</v>
      </c>
      <c r="C216" s="1767" t="s">
        <v>209</v>
      </c>
      <c r="D216" s="1805">
        <v>25</v>
      </c>
      <c r="E216" s="1809"/>
      <c r="F216" s="1770">
        <f t="shared" si="4"/>
        <v>0</v>
      </c>
    </row>
    <row r="217" spans="1:6" ht="52.5">
      <c r="A217" s="1768" t="s">
        <v>1796</v>
      </c>
      <c r="B217" s="1769" t="s">
        <v>1871</v>
      </c>
      <c r="C217" s="1767" t="s">
        <v>209</v>
      </c>
      <c r="D217" s="1805">
        <v>25</v>
      </c>
      <c r="E217" s="1809"/>
      <c r="F217" s="1770">
        <f t="shared" si="4"/>
        <v>0</v>
      </c>
    </row>
    <row r="218" spans="1:6" ht="38.25">
      <c r="A218" s="1768" t="s">
        <v>1797</v>
      </c>
      <c r="B218" s="1769" t="s">
        <v>1872</v>
      </c>
      <c r="C218" s="1767" t="s">
        <v>209</v>
      </c>
      <c r="D218" s="1805">
        <v>25</v>
      </c>
      <c r="E218" s="1809"/>
      <c r="F218" s="1770">
        <f t="shared" si="4"/>
        <v>0</v>
      </c>
    </row>
    <row r="219" spans="1:6" ht="52.5">
      <c r="A219" s="1768" t="s">
        <v>1798</v>
      </c>
      <c r="B219" s="1769" t="s">
        <v>1873</v>
      </c>
      <c r="C219" s="1767" t="s">
        <v>209</v>
      </c>
      <c r="D219" s="1805">
        <v>25</v>
      </c>
      <c r="E219" s="1809"/>
      <c r="F219" s="1770">
        <f t="shared" si="4"/>
        <v>0</v>
      </c>
    </row>
    <row r="220" spans="1:6" ht="38.25">
      <c r="A220" s="1768" t="s">
        <v>1799</v>
      </c>
      <c r="B220" s="1769" t="s">
        <v>1874</v>
      </c>
      <c r="C220" s="1767" t="s">
        <v>209</v>
      </c>
      <c r="D220" s="1805">
        <v>25</v>
      </c>
      <c r="E220" s="1809"/>
      <c r="F220" s="1770">
        <f t="shared" si="4"/>
        <v>0</v>
      </c>
    </row>
    <row r="221" spans="1:6" ht="52.5">
      <c r="A221" s="1768" t="s">
        <v>1800</v>
      </c>
      <c r="B221" s="1769" t="s">
        <v>1875</v>
      </c>
      <c r="C221" s="1767" t="s">
        <v>209</v>
      </c>
      <c r="D221" s="1805">
        <v>25</v>
      </c>
      <c r="E221" s="1809"/>
      <c r="F221" s="1770">
        <f t="shared" si="4"/>
        <v>0</v>
      </c>
    </row>
    <row r="222" spans="1:6" ht="38.25">
      <c r="A222" s="1768" t="s">
        <v>1808</v>
      </c>
      <c r="B222" s="1769" t="s">
        <v>1876</v>
      </c>
      <c r="C222" s="1767" t="s">
        <v>209</v>
      </c>
      <c r="D222" s="1805">
        <v>25</v>
      </c>
      <c r="E222" s="1809"/>
      <c r="F222" s="1770">
        <f t="shared" si="4"/>
        <v>0</v>
      </c>
    </row>
    <row r="223" spans="1:6">
      <c r="A223" s="1768"/>
      <c r="B223" s="1769"/>
      <c r="C223" s="1767"/>
      <c r="D223" s="1805"/>
      <c r="E223" s="1809"/>
      <c r="F223" s="1770"/>
    </row>
    <row r="224" spans="1:6">
      <c r="A224" s="1768"/>
      <c r="B224" s="1769"/>
      <c r="C224" s="1767"/>
      <c r="D224" s="1805"/>
      <c r="E224" s="1809"/>
      <c r="F224" s="1770"/>
    </row>
    <row r="225" spans="1:6">
      <c r="A225" s="1768"/>
      <c r="B225" s="1769"/>
      <c r="C225" s="1767"/>
      <c r="D225" s="1805"/>
      <c r="E225" s="1809"/>
      <c r="F225" s="1770"/>
    </row>
    <row r="226" spans="1:6">
      <c r="A226" s="1768"/>
      <c r="B226" s="1769"/>
      <c r="C226" s="1767"/>
      <c r="D226" s="1805"/>
      <c r="E226" s="1809"/>
      <c r="F226" s="1770"/>
    </row>
    <row r="227" spans="1:6">
      <c r="A227" s="1768"/>
      <c r="B227" s="1769"/>
      <c r="C227" s="1767"/>
      <c r="D227" s="1805"/>
      <c r="E227" s="1809"/>
      <c r="F227" s="1770"/>
    </row>
    <row r="228" spans="1:6">
      <c r="A228" s="1768"/>
      <c r="B228" s="1769"/>
      <c r="C228" s="1767"/>
      <c r="D228" s="1805"/>
      <c r="E228" s="1809"/>
      <c r="F228" s="1770"/>
    </row>
    <row r="229" spans="1:6">
      <c r="A229" s="1768"/>
      <c r="B229" s="1769"/>
      <c r="C229" s="1767"/>
      <c r="D229" s="1805"/>
      <c r="E229" s="1809"/>
      <c r="F229" s="1770"/>
    </row>
    <row r="230" spans="1:6" ht="15.75" thickBot="1">
      <c r="A230" s="1817"/>
      <c r="B230" s="1818" t="s">
        <v>1973</v>
      </c>
      <c r="C230" s="1814"/>
      <c r="D230" s="1812"/>
      <c r="E230" s="1810"/>
      <c r="F230" s="1807">
        <f>SUM(F211:F229)</f>
        <v>0</v>
      </c>
    </row>
    <row r="231" spans="1:6" ht="53.25" thickTop="1">
      <c r="A231" s="1768" t="s">
        <v>581</v>
      </c>
      <c r="B231" s="1769" t="s">
        <v>1877</v>
      </c>
      <c r="C231" s="1767" t="s">
        <v>209</v>
      </c>
      <c r="D231" s="1805">
        <v>25</v>
      </c>
      <c r="E231" s="1809"/>
      <c r="F231" s="1770">
        <f>+E231*D231</f>
        <v>0</v>
      </c>
    </row>
    <row r="232" spans="1:6" ht="38.25">
      <c r="A232" s="1768" t="s">
        <v>589</v>
      </c>
      <c r="B232" s="1769" t="s">
        <v>1878</v>
      </c>
      <c r="C232" s="1767" t="s">
        <v>209</v>
      </c>
      <c r="D232" s="1805">
        <v>25</v>
      </c>
      <c r="E232" s="1809"/>
      <c r="F232" s="1770">
        <f>+E232*D232</f>
        <v>0</v>
      </c>
    </row>
    <row r="233" spans="1:6" ht="39.75">
      <c r="A233" s="1768" t="s">
        <v>1749</v>
      </c>
      <c r="B233" s="1769" t="s">
        <v>1879</v>
      </c>
      <c r="C233" s="1767" t="s">
        <v>209</v>
      </c>
      <c r="D233" s="1805">
        <v>25</v>
      </c>
      <c r="E233" s="1809"/>
      <c r="F233" s="1770">
        <f>+E233*D233</f>
        <v>0</v>
      </c>
    </row>
    <row r="234" spans="1:6" ht="38.25">
      <c r="A234" s="1768" t="s">
        <v>1793</v>
      </c>
      <c r="B234" s="1769" t="s">
        <v>1880</v>
      </c>
      <c r="C234" s="1767" t="s">
        <v>209</v>
      </c>
      <c r="D234" s="1805">
        <v>25</v>
      </c>
      <c r="E234" s="1809"/>
      <c r="F234" s="1770">
        <f>+E234*D234</f>
        <v>0</v>
      </c>
    </row>
    <row r="235" spans="1:6" ht="38.25">
      <c r="A235" s="1768" t="s">
        <v>1794</v>
      </c>
      <c r="B235" s="1769" t="s">
        <v>1881</v>
      </c>
      <c r="C235" s="1767" t="s">
        <v>209</v>
      </c>
      <c r="D235" s="1805">
        <v>25</v>
      </c>
      <c r="E235" s="1809"/>
      <c r="F235" s="1770">
        <f t="shared" ref="F235:F244" si="5">+E235*D235</f>
        <v>0</v>
      </c>
    </row>
    <row r="236" spans="1:6" ht="38.25">
      <c r="A236" s="1768" t="s">
        <v>1796</v>
      </c>
      <c r="B236" s="1769" t="s">
        <v>1882</v>
      </c>
      <c r="C236" s="1767" t="s">
        <v>209</v>
      </c>
      <c r="D236" s="1805">
        <v>25</v>
      </c>
      <c r="E236" s="1809"/>
      <c r="F236" s="1770">
        <f t="shared" si="5"/>
        <v>0</v>
      </c>
    </row>
    <row r="237" spans="1:6" ht="38.25">
      <c r="A237" s="1768" t="s">
        <v>1797</v>
      </c>
      <c r="B237" s="1769" t="s">
        <v>1883</v>
      </c>
      <c r="C237" s="1767" t="s">
        <v>209</v>
      </c>
      <c r="D237" s="1805">
        <v>25</v>
      </c>
      <c r="E237" s="1809"/>
      <c r="F237" s="1770">
        <f t="shared" si="5"/>
        <v>0</v>
      </c>
    </row>
    <row r="238" spans="1:6" ht="38.25">
      <c r="A238" s="1768" t="s">
        <v>1798</v>
      </c>
      <c r="B238" s="1769" t="s">
        <v>1884</v>
      </c>
      <c r="C238" s="1767" t="s">
        <v>209</v>
      </c>
      <c r="D238" s="1805">
        <v>25</v>
      </c>
      <c r="E238" s="1809"/>
      <c r="F238" s="1770">
        <f t="shared" si="5"/>
        <v>0</v>
      </c>
    </row>
    <row r="239" spans="1:6" ht="38.25">
      <c r="A239" s="1768" t="s">
        <v>1799</v>
      </c>
      <c r="B239" s="1769" t="s">
        <v>1885</v>
      </c>
      <c r="C239" s="1767" t="s">
        <v>209</v>
      </c>
      <c r="D239" s="1805">
        <v>25</v>
      </c>
      <c r="E239" s="1809"/>
      <c r="F239" s="1770">
        <f t="shared" si="5"/>
        <v>0</v>
      </c>
    </row>
    <row r="240" spans="1:6" ht="38.25">
      <c r="A240" s="1768" t="s">
        <v>1800</v>
      </c>
      <c r="B240" s="1769" t="s">
        <v>1886</v>
      </c>
      <c r="C240" s="1767" t="s">
        <v>209</v>
      </c>
      <c r="D240" s="1805">
        <v>25</v>
      </c>
      <c r="E240" s="1809"/>
      <c r="F240" s="1770">
        <f t="shared" si="5"/>
        <v>0</v>
      </c>
    </row>
    <row r="241" spans="1:6" ht="38.25">
      <c r="A241" s="1768" t="s">
        <v>1808</v>
      </c>
      <c r="B241" s="1769" t="s">
        <v>1887</v>
      </c>
      <c r="C241" s="1767" t="s">
        <v>209</v>
      </c>
      <c r="D241" s="1805">
        <v>25</v>
      </c>
      <c r="E241" s="1809"/>
      <c r="F241" s="1770">
        <f t="shared" si="5"/>
        <v>0</v>
      </c>
    </row>
    <row r="242" spans="1:6" ht="38.25">
      <c r="A242" s="1768" t="s">
        <v>1802</v>
      </c>
      <c r="B242" s="1769" t="s">
        <v>1888</v>
      </c>
      <c r="C242" s="1767" t="s">
        <v>209</v>
      </c>
      <c r="D242" s="1805">
        <v>25</v>
      </c>
      <c r="E242" s="1809"/>
      <c r="F242" s="1770">
        <f t="shared" si="5"/>
        <v>0</v>
      </c>
    </row>
    <row r="243" spans="1:6" ht="38.25">
      <c r="A243" s="1768" t="s">
        <v>1809</v>
      </c>
      <c r="B243" s="1769" t="s">
        <v>1889</v>
      </c>
      <c r="C243" s="1767" t="s">
        <v>209</v>
      </c>
      <c r="D243" s="1805">
        <v>25</v>
      </c>
      <c r="E243" s="1809"/>
      <c r="F243" s="1770">
        <f t="shared" si="5"/>
        <v>0</v>
      </c>
    </row>
    <row r="244" spans="1:6" ht="38.25">
      <c r="A244" s="1768" t="s">
        <v>1811</v>
      </c>
      <c r="B244" s="1769" t="s">
        <v>1890</v>
      </c>
      <c r="C244" s="1767" t="s">
        <v>209</v>
      </c>
      <c r="D244" s="1805">
        <v>25</v>
      </c>
      <c r="E244" s="1809"/>
      <c r="F244" s="1770">
        <f t="shared" si="5"/>
        <v>0</v>
      </c>
    </row>
    <row r="245" spans="1:6" ht="25.5">
      <c r="A245" s="1768" t="s">
        <v>1812</v>
      </c>
      <c r="B245" s="1769" t="s">
        <v>1891</v>
      </c>
      <c r="C245" s="1767" t="s">
        <v>186</v>
      </c>
      <c r="D245" s="1805">
        <v>12</v>
      </c>
      <c r="E245" s="1809"/>
      <c r="F245" s="1770">
        <f>D245*E245</f>
        <v>0</v>
      </c>
    </row>
    <row r="246" spans="1:6">
      <c r="A246" s="1768"/>
      <c r="B246" s="1769"/>
      <c r="C246" s="1767"/>
      <c r="D246" s="1805"/>
      <c r="E246" s="1809"/>
      <c r="F246" s="1770"/>
    </row>
    <row r="247" spans="1:6">
      <c r="A247" s="1768"/>
      <c r="B247" s="1769"/>
      <c r="C247" s="1767"/>
      <c r="D247" s="1805"/>
      <c r="E247" s="1809"/>
      <c r="F247" s="1770"/>
    </row>
    <row r="248" spans="1:6">
      <c r="A248" s="1768"/>
      <c r="B248" s="1769"/>
      <c r="C248" s="1767"/>
      <c r="D248" s="1805"/>
      <c r="E248" s="1809"/>
      <c r="F248" s="1770"/>
    </row>
    <row r="249" spans="1:6">
      <c r="A249" s="1768"/>
      <c r="B249" s="1769"/>
      <c r="C249" s="1767"/>
      <c r="D249" s="1805"/>
      <c r="E249" s="1809"/>
      <c r="F249" s="1770"/>
    </row>
    <row r="250" spans="1:6" s="1792" customFormat="1" ht="12.75">
      <c r="A250" s="1768"/>
      <c r="B250" s="1769"/>
      <c r="C250" s="1767"/>
      <c r="D250" s="1805"/>
      <c r="E250" s="1809"/>
      <c r="F250" s="1770"/>
    </row>
    <row r="251" spans="1:6" s="1792" customFormat="1" ht="12.75">
      <c r="A251" s="1768"/>
      <c r="B251" s="1771"/>
      <c r="C251" s="1786"/>
      <c r="D251" s="1805"/>
      <c r="E251" s="1811"/>
      <c r="F251" s="1794"/>
    </row>
    <row r="252" spans="1:6" s="1792" customFormat="1" ht="13.5" thickBot="1">
      <c r="A252" s="1816"/>
      <c r="B252" s="1815" t="s">
        <v>1973</v>
      </c>
      <c r="C252" s="1814"/>
      <c r="D252" s="1812"/>
      <c r="E252" s="1810"/>
      <c r="F252" s="1807">
        <f>SUM(F231:F251)</f>
        <v>0</v>
      </c>
    </row>
    <row r="253" spans="1:6" ht="53.25" thickTop="1">
      <c r="A253" s="1768" t="s">
        <v>581</v>
      </c>
      <c r="B253" s="1769" t="s">
        <v>1815</v>
      </c>
      <c r="C253" s="1767" t="s">
        <v>1816</v>
      </c>
      <c r="D253" s="1805">
        <v>22</v>
      </c>
      <c r="E253" s="1809"/>
      <c r="F253" s="1770">
        <f t="shared" ref="F253:F260" si="6">D253*E253</f>
        <v>0</v>
      </c>
    </row>
    <row r="254" spans="1:6" ht="39.75">
      <c r="A254" s="1768" t="s">
        <v>589</v>
      </c>
      <c r="B254" s="1769" t="s">
        <v>1817</v>
      </c>
      <c r="C254" s="1767" t="s">
        <v>1816</v>
      </c>
      <c r="D254" s="1805">
        <v>12</v>
      </c>
      <c r="E254" s="1809"/>
      <c r="F254" s="1770">
        <f t="shared" si="6"/>
        <v>0</v>
      </c>
    </row>
    <row r="255" spans="1:6" ht="51">
      <c r="A255" s="1768" t="s">
        <v>1749</v>
      </c>
      <c r="B255" s="1771" t="s">
        <v>1818</v>
      </c>
      <c r="C255" s="1786" t="s">
        <v>1819</v>
      </c>
      <c r="D255" s="1805">
        <v>1</v>
      </c>
      <c r="E255" s="1811"/>
      <c r="F255" s="1770">
        <f t="shared" si="6"/>
        <v>0</v>
      </c>
    </row>
    <row r="256" spans="1:6" ht="38.25">
      <c r="A256" s="1768" t="s">
        <v>1793</v>
      </c>
      <c r="B256" s="1771" t="s">
        <v>1820</v>
      </c>
      <c r="C256" s="1786" t="s">
        <v>1819</v>
      </c>
      <c r="D256" s="1805">
        <v>4</v>
      </c>
      <c r="E256" s="1811"/>
      <c r="F256" s="1770">
        <f t="shared" si="6"/>
        <v>0</v>
      </c>
    </row>
    <row r="257" spans="1:6" ht="51">
      <c r="A257" s="1768" t="s">
        <v>1794</v>
      </c>
      <c r="B257" s="1771" t="s">
        <v>1821</v>
      </c>
      <c r="C257" s="1786" t="s">
        <v>1819</v>
      </c>
      <c r="D257" s="1805">
        <v>18</v>
      </c>
      <c r="E257" s="1811"/>
      <c r="F257" s="1794">
        <f t="shared" si="6"/>
        <v>0</v>
      </c>
    </row>
    <row r="258" spans="1:6" ht="38.25">
      <c r="A258" s="1768" t="s">
        <v>1796</v>
      </c>
      <c r="B258" s="1769" t="s">
        <v>1834</v>
      </c>
      <c r="C258" s="1767" t="s">
        <v>1816</v>
      </c>
      <c r="D258" s="1805">
        <v>3</v>
      </c>
      <c r="E258" s="1809"/>
      <c r="F258" s="1770">
        <f t="shared" si="6"/>
        <v>0</v>
      </c>
    </row>
    <row r="259" spans="1:6" ht="25.5">
      <c r="A259" s="1768" t="s">
        <v>1797</v>
      </c>
      <c r="B259" s="1769" t="s">
        <v>1823</v>
      </c>
      <c r="C259" s="1767" t="s">
        <v>1816</v>
      </c>
      <c r="D259" s="1805">
        <v>12</v>
      </c>
      <c r="E259" s="1809"/>
      <c r="F259" s="1770">
        <f t="shared" si="6"/>
        <v>0</v>
      </c>
    </row>
    <row r="260" spans="1:6" ht="25.5">
      <c r="A260" s="1768" t="s">
        <v>1798</v>
      </c>
      <c r="B260" s="1769" t="s">
        <v>1824</v>
      </c>
      <c r="C260" s="1767" t="s">
        <v>1816</v>
      </c>
      <c r="D260" s="1805">
        <v>6</v>
      </c>
      <c r="E260" s="1809"/>
      <c r="F260" s="1770">
        <f t="shared" si="6"/>
        <v>0</v>
      </c>
    </row>
    <row r="261" spans="1:6">
      <c r="A261" s="1768"/>
      <c r="B261" s="1772" t="s">
        <v>1825</v>
      </c>
      <c r="C261" s="1767"/>
      <c r="D261" s="1805"/>
      <c r="E261" s="1809"/>
      <c r="F261" s="1770"/>
    </row>
    <row r="262" spans="1:6" ht="51">
      <c r="A262" s="1768" t="s">
        <v>1799</v>
      </c>
      <c r="B262" s="1771" t="s">
        <v>1826</v>
      </c>
      <c r="C262" s="1786" t="s">
        <v>1809</v>
      </c>
      <c r="D262" s="1805">
        <v>50</v>
      </c>
      <c r="E262" s="1811"/>
      <c r="F262" s="1794">
        <f t="shared" ref="F262:F267" si="7">D262*E262</f>
        <v>0</v>
      </c>
    </row>
    <row r="263" spans="1:6" ht="25.5">
      <c r="A263" s="1768" t="s">
        <v>1800</v>
      </c>
      <c r="B263" s="1771" t="s">
        <v>1827</v>
      </c>
      <c r="C263" s="1786" t="s">
        <v>1819</v>
      </c>
      <c r="D263" s="1805">
        <v>2</v>
      </c>
      <c r="E263" s="1811"/>
      <c r="F263" s="1794">
        <f t="shared" si="7"/>
        <v>0</v>
      </c>
    </row>
    <row r="264" spans="1:6">
      <c r="A264" s="1768" t="s">
        <v>1808</v>
      </c>
      <c r="B264" s="1771" t="s">
        <v>1828</v>
      </c>
      <c r="C264" s="1786" t="s">
        <v>1819</v>
      </c>
      <c r="D264" s="1805">
        <v>2</v>
      </c>
      <c r="E264" s="1811"/>
      <c r="F264" s="1794">
        <f t="shared" si="7"/>
        <v>0</v>
      </c>
    </row>
    <row r="265" spans="1:6" ht="38.25">
      <c r="A265" s="1768" t="s">
        <v>1802</v>
      </c>
      <c r="B265" s="1771" t="s">
        <v>1829</v>
      </c>
      <c r="C265" s="1786" t="s">
        <v>1819</v>
      </c>
      <c r="D265" s="1805">
        <v>8</v>
      </c>
      <c r="E265" s="1811"/>
      <c r="F265" s="1794">
        <f t="shared" si="7"/>
        <v>0</v>
      </c>
    </row>
    <row r="266" spans="1:6" ht="27">
      <c r="A266" s="1768" t="s">
        <v>1809</v>
      </c>
      <c r="B266" s="1771" t="s">
        <v>1830</v>
      </c>
      <c r="C266" s="1786" t="s">
        <v>1809</v>
      </c>
      <c r="D266" s="1805">
        <v>60</v>
      </c>
      <c r="E266" s="1811"/>
      <c r="F266" s="1794">
        <f t="shared" si="7"/>
        <v>0</v>
      </c>
    </row>
    <row r="267" spans="1:6" ht="25.5">
      <c r="A267" s="1768" t="s">
        <v>1811</v>
      </c>
      <c r="B267" s="1771" t="s">
        <v>1835</v>
      </c>
      <c r="C267" s="1786" t="s">
        <v>1809</v>
      </c>
      <c r="D267" s="1805">
        <v>120</v>
      </c>
      <c r="E267" s="1811"/>
      <c r="F267" s="1794">
        <f t="shared" si="7"/>
        <v>0</v>
      </c>
    </row>
    <row r="268" spans="1:6">
      <c r="A268" s="1768"/>
      <c r="B268" s="1773" t="s">
        <v>1836</v>
      </c>
      <c r="C268" s="1786"/>
      <c r="D268" s="1805"/>
      <c r="E268" s="1811"/>
      <c r="F268" s="1794"/>
    </row>
    <row r="269" spans="1:6" ht="51">
      <c r="A269" s="1768" t="s">
        <v>1812</v>
      </c>
      <c r="B269" s="1771" t="s">
        <v>1866</v>
      </c>
      <c r="C269" s="1786" t="s">
        <v>1819</v>
      </c>
      <c r="D269" s="1805">
        <v>1</v>
      </c>
      <c r="E269" s="1811"/>
      <c r="F269" s="1794">
        <f>D269*E269</f>
        <v>0</v>
      </c>
    </row>
    <row r="270" spans="1:6">
      <c r="A270" s="1768"/>
      <c r="B270" s="1769"/>
      <c r="C270" s="1793"/>
      <c r="D270" s="1805"/>
      <c r="E270" s="1811"/>
      <c r="F270" s="1794"/>
    </row>
    <row r="271" spans="1:6">
      <c r="A271" s="1768"/>
      <c r="B271" s="1769"/>
      <c r="C271" s="1793"/>
      <c r="D271" s="1805"/>
      <c r="E271" s="1811"/>
      <c r="F271" s="1794"/>
    </row>
    <row r="272" spans="1:6">
      <c r="A272" s="1768"/>
      <c r="B272" s="1769"/>
      <c r="C272" s="1793"/>
      <c r="D272" s="1805"/>
      <c r="E272" s="1811"/>
      <c r="F272" s="1794"/>
    </row>
    <row r="273" spans="1:6">
      <c r="A273" s="1768"/>
      <c r="B273" s="1769"/>
      <c r="C273" s="1793"/>
      <c r="D273" s="1805"/>
      <c r="E273" s="1811"/>
      <c r="F273" s="1794"/>
    </row>
    <row r="274" spans="1:6">
      <c r="A274" s="1768"/>
      <c r="B274" s="1769"/>
      <c r="C274" s="1793"/>
      <c r="D274" s="1805"/>
      <c r="E274" s="1811"/>
      <c r="F274" s="1794"/>
    </row>
    <row r="275" spans="1:6">
      <c r="A275" s="1768"/>
      <c r="B275" s="1769"/>
      <c r="C275" s="1793"/>
      <c r="D275" s="1805"/>
      <c r="E275" s="1811"/>
      <c r="F275" s="1794"/>
    </row>
    <row r="276" spans="1:6">
      <c r="A276" s="1768"/>
      <c r="B276" s="1769"/>
      <c r="C276" s="1767"/>
      <c r="D276" s="1805"/>
      <c r="E276" s="1809"/>
      <c r="F276" s="1770"/>
    </row>
    <row r="277" spans="1:6" ht="15.75" thickBot="1">
      <c r="A277" s="1816"/>
      <c r="B277" s="1815" t="s">
        <v>1973</v>
      </c>
      <c r="C277" s="1814"/>
      <c r="D277" s="1812"/>
      <c r="E277" s="1810"/>
      <c r="F277" s="1807">
        <f>SUM(F253:F276)</f>
        <v>0</v>
      </c>
    </row>
    <row r="278" spans="1:6" ht="15.75" thickTop="1">
      <c r="A278" s="1768"/>
      <c r="B278" s="1772" t="s">
        <v>1861</v>
      </c>
      <c r="C278" s="1767"/>
      <c r="D278" s="1805"/>
      <c r="E278" s="1809"/>
      <c r="F278" s="1770"/>
    </row>
    <row r="279" spans="1:6">
      <c r="A279" s="1768"/>
      <c r="B279" s="1769"/>
      <c r="C279" s="1767"/>
      <c r="D279" s="1805"/>
      <c r="E279" s="1809"/>
      <c r="F279" s="1770"/>
    </row>
    <row r="280" spans="1:6">
      <c r="A280" s="1768"/>
      <c r="B280" s="1769" t="s">
        <v>2006</v>
      </c>
      <c r="C280" s="1767"/>
      <c r="D280" s="1805"/>
      <c r="E280" s="1809"/>
      <c r="F280" s="1770">
        <f>F230</f>
        <v>0</v>
      </c>
    </row>
    <row r="281" spans="1:6">
      <c r="A281" s="1768"/>
      <c r="B281" s="1769"/>
      <c r="C281" s="1767"/>
      <c r="D281" s="1805"/>
      <c r="E281" s="1809"/>
      <c r="F281" s="1770"/>
    </row>
    <row r="282" spans="1:6">
      <c r="A282" s="1768"/>
      <c r="B282" s="1769" t="s">
        <v>1977</v>
      </c>
      <c r="C282" s="1767"/>
      <c r="D282" s="1805"/>
      <c r="E282" s="1809"/>
      <c r="F282" s="1770">
        <f>F252</f>
        <v>0</v>
      </c>
    </row>
    <row r="283" spans="1:6">
      <c r="A283" s="1768"/>
      <c r="B283" s="1769"/>
      <c r="C283" s="1767"/>
      <c r="D283" s="1805"/>
      <c r="E283" s="1809"/>
      <c r="F283" s="1770"/>
    </row>
    <row r="284" spans="1:6">
      <c r="A284" s="1768"/>
      <c r="B284" s="1769" t="s">
        <v>2005</v>
      </c>
      <c r="C284" s="1767"/>
      <c r="D284" s="1805"/>
      <c r="E284" s="1809"/>
      <c r="F284" s="1770">
        <f>F277</f>
        <v>0</v>
      </c>
    </row>
    <row r="285" spans="1:6">
      <c r="A285" s="1768"/>
      <c r="B285" s="1769"/>
      <c r="C285" s="1767"/>
      <c r="D285" s="1805"/>
      <c r="E285" s="1809"/>
      <c r="F285" s="1770"/>
    </row>
    <row r="286" spans="1:6">
      <c r="A286" s="1768"/>
      <c r="B286" s="1769"/>
      <c r="C286" s="1767"/>
      <c r="D286" s="1805"/>
      <c r="E286" s="1809"/>
      <c r="F286" s="1770"/>
    </row>
    <row r="287" spans="1:6">
      <c r="A287" s="1768"/>
      <c r="B287" s="1769"/>
      <c r="C287" s="1767"/>
      <c r="D287" s="1805"/>
      <c r="E287" s="1809"/>
      <c r="F287" s="1770"/>
    </row>
    <row r="288" spans="1:6">
      <c r="A288" s="1768"/>
      <c r="B288" s="1769"/>
      <c r="C288" s="1767"/>
      <c r="D288" s="1805"/>
      <c r="E288" s="1809"/>
      <c r="F288" s="1770"/>
    </row>
    <row r="289" spans="1:6">
      <c r="A289" s="1768"/>
      <c r="B289" s="1769"/>
      <c r="C289" s="1767"/>
      <c r="D289" s="1805"/>
      <c r="E289" s="1809"/>
      <c r="F289" s="1770"/>
    </row>
    <row r="290" spans="1:6">
      <c r="A290" s="1768"/>
      <c r="B290" s="1769"/>
      <c r="C290" s="1767"/>
      <c r="D290" s="1805"/>
      <c r="E290" s="1809"/>
      <c r="F290" s="1770"/>
    </row>
    <row r="291" spans="1:6">
      <c r="A291" s="1768"/>
      <c r="B291" s="1769"/>
      <c r="C291" s="1767"/>
      <c r="D291" s="1805"/>
      <c r="E291" s="1809"/>
      <c r="F291" s="1770"/>
    </row>
    <row r="292" spans="1:6">
      <c r="A292" s="1768"/>
      <c r="B292" s="1769"/>
      <c r="C292" s="1767"/>
      <c r="D292" s="1805"/>
      <c r="E292" s="1809"/>
      <c r="F292" s="1770"/>
    </row>
    <row r="293" spans="1:6">
      <c r="A293" s="1768"/>
      <c r="B293" s="1769"/>
      <c r="C293" s="1767"/>
      <c r="D293" s="1805"/>
      <c r="E293" s="1809"/>
      <c r="F293" s="1770"/>
    </row>
    <row r="294" spans="1:6">
      <c r="A294" s="1768"/>
      <c r="B294" s="1769"/>
      <c r="C294" s="1767"/>
      <c r="D294" s="1805"/>
      <c r="E294" s="1809"/>
      <c r="F294" s="1770"/>
    </row>
    <row r="295" spans="1:6">
      <c r="A295" s="1768"/>
      <c r="B295" s="1769"/>
      <c r="C295" s="1767"/>
      <c r="D295" s="1805"/>
      <c r="E295" s="1809"/>
      <c r="F295" s="1770"/>
    </row>
    <row r="296" spans="1:6">
      <c r="A296" s="1768"/>
      <c r="B296" s="1769"/>
      <c r="C296" s="1767"/>
      <c r="D296" s="1805"/>
      <c r="E296" s="1809"/>
      <c r="F296" s="1770"/>
    </row>
    <row r="297" spans="1:6">
      <c r="A297" s="1768"/>
      <c r="B297" s="1769"/>
      <c r="C297" s="1767"/>
      <c r="D297" s="1805"/>
      <c r="E297" s="1809"/>
      <c r="F297" s="1770"/>
    </row>
    <row r="298" spans="1:6">
      <c r="A298" s="1768"/>
      <c r="B298" s="1769"/>
      <c r="C298" s="1767"/>
      <c r="D298" s="1805"/>
      <c r="E298" s="1809"/>
      <c r="F298" s="1770"/>
    </row>
    <row r="299" spans="1:6">
      <c r="A299" s="1768"/>
      <c r="B299" s="1769"/>
      <c r="C299" s="1767"/>
      <c r="D299" s="1805"/>
      <c r="E299" s="1809"/>
      <c r="F299" s="1770"/>
    </row>
    <row r="300" spans="1:6">
      <c r="A300" s="1768"/>
      <c r="B300" s="1769"/>
      <c r="C300" s="1767"/>
      <c r="D300" s="1805"/>
      <c r="E300" s="1809"/>
      <c r="F300" s="1770"/>
    </row>
    <row r="301" spans="1:6">
      <c r="A301" s="1768"/>
      <c r="B301" s="1769"/>
      <c r="C301" s="1767"/>
      <c r="D301" s="1805"/>
      <c r="E301" s="1809"/>
      <c r="F301" s="1770"/>
    </row>
    <row r="302" spans="1:6">
      <c r="A302" s="1768"/>
      <c r="B302" s="1769"/>
      <c r="C302" s="1767"/>
      <c r="D302" s="1805"/>
      <c r="E302" s="1809"/>
      <c r="F302" s="1770"/>
    </row>
    <row r="303" spans="1:6">
      <c r="A303" s="1768"/>
      <c r="B303" s="1769"/>
      <c r="C303" s="1767"/>
      <c r="D303" s="1805"/>
      <c r="E303" s="1809"/>
      <c r="F303" s="1770"/>
    </row>
    <row r="304" spans="1:6">
      <c r="A304" s="1768"/>
      <c r="B304" s="1769"/>
      <c r="C304" s="1767"/>
      <c r="D304" s="1805"/>
      <c r="E304" s="1809"/>
      <c r="F304" s="1770"/>
    </row>
    <row r="305" spans="1:6">
      <c r="A305" s="1768"/>
      <c r="B305" s="1769"/>
      <c r="C305" s="1767"/>
      <c r="D305" s="1805"/>
      <c r="E305" s="1809"/>
      <c r="F305" s="1770"/>
    </row>
    <row r="306" spans="1:6">
      <c r="A306" s="1768"/>
      <c r="B306" s="1769"/>
      <c r="C306" s="1767"/>
      <c r="D306" s="1805"/>
      <c r="E306" s="1809"/>
      <c r="F306" s="1770"/>
    </row>
    <row r="307" spans="1:6">
      <c r="A307" s="1768"/>
      <c r="B307" s="1769"/>
      <c r="C307" s="1767"/>
      <c r="D307" s="1805"/>
      <c r="E307" s="1809"/>
      <c r="F307" s="1770"/>
    </row>
    <row r="308" spans="1:6">
      <c r="A308" s="1768"/>
      <c r="B308" s="1769"/>
      <c r="C308" s="1767"/>
      <c r="D308" s="1805"/>
      <c r="E308" s="1809"/>
      <c r="F308" s="1770"/>
    </row>
    <row r="309" spans="1:6">
      <c r="A309" s="1768"/>
      <c r="B309" s="1769"/>
      <c r="C309" s="1767"/>
      <c r="D309" s="1805"/>
      <c r="E309" s="1809"/>
      <c r="F309" s="1770"/>
    </row>
    <row r="310" spans="1:6">
      <c r="A310" s="1768"/>
      <c r="B310" s="1769"/>
      <c r="C310" s="1767"/>
      <c r="D310" s="1805"/>
      <c r="E310" s="1809"/>
      <c r="F310" s="1770"/>
    </row>
    <row r="311" spans="1:6">
      <c r="A311" s="1768"/>
      <c r="B311" s="1769"/>
      <c r="C311" s="1767"/>
      <c r="D311" s="1805"/>
      <c r="E311" s="1809"/>
      <c r="F311" s="1770"/>
    </row>
    <row r="312" spans="1:6">
      <c r="A312" s="1768"/>
      <c r="B312" s="1769"/>
      <c r="C312" s="1767"/>
      <c r="D312" s="1805"/>
      <c r="E312" s="1809"/>
      <c r="F312" s="1770"/>
    </row>
    <row r="313" spans="1:6">
      <c r="A313" s="1768"/>
      <c r="B313" s="1769"/>
      <c r="C313" s="1767"/>
      <c r="D313" s="1805"/>
      <c r="E313" s="1809"/>
      <c r="F313" s="1770"/>
    </row>
    <row r="314" spans="1:6">
      <c r="A314" s="1768"/>
      <c r="B314" s="1769"/>
      <c r="C314" s="1767"/>
      <c r="D314" s="1805"/>
      <c r="E314" s="1809"/>
      <c r="F314" s="1770"/>
    </row>
    <row r="315" spans="1:6" ht="15.75" thickBot="1">
      <c r="A315" s="1816"/>
      <c r="B315" s="1815" t="s">
        <v>1942</v>
      </c>
      <c r="C315" s="1814"/>
      <c r="D315" s="1812"/>
      <c r="E315" s="1810"/>
      <c r="F315" s="1807">
        <f>SUM(F279:F314)</f>
        <v>0</v>
      </c>
    </row>
    <row r="316" spans="1:6" ht="15.75" thickTop="1">
      <c r="A316" s="1768" t="s">
        <v>1851</v>
      </c>
      <c r="B316" s="1772" t="s">
        <v>1950</v>
      </c>
      <c r="C316" s="1767"/>
      <c r="D316" s="1805"/>
      <c r="E316" s="1809"/>
      <c r="F316" s="1770"/>
    </row>
    <row r="317" spans="1:6" ht="102">
      <c r="A317" s="1768" t="s">
        <v>581</v>
      </c>
      <c r="B317" s="1769" t="s">
        <v>1981</v>
      </c>
      <c r="C317" s="1767" t="s">
        <v>186</v>
      </c>
      <c r="D317" s="1805">
        <v>1</v>
      </c>
      <c r="E317" s="1809"/>
      <c r="F317" s="1770">
        <f>D317*E317</f>
        <v>0</v>
      </c>
    </row>
    <row r="318" spans="1:6" ht="39.75">
      <c r="A318" s="1768" t="s">
        <v>589</v>
      </c>
      <c r="B318" s="1769" t="s">
        <v>1982</v>
      </c>
      <c r="C318" s="1767" t="s">
        <v>209</v>
      </c>
      <c r="D318" s="1805">
        <v>25</v>
      </c>
      <c r="E318" s="1809"/>
      <c r="F318" s="1770">
        <f t="shared" ref="F318:F325" si="8">+E318*D318</f>
        <v>0</v>
      </c>
    </row>
    <row r="319" spans="1:6" ht="38.25">
      <c r="A319" s="1768" t="s">
        <v>1749</v>
      </c>
      <c r="B319" s="1769" t="s">
        <v>1983</v>
      </c>
      <c r="C319" s="1767" t="s">
        <v>209</v>
      </c>
      <c r="D319" s="1805">
        <v>25</v>
      </c>
      <c r="E319" s="1809"/>
      <c r="F319" s="1770">
        <f t="shared" si="8"/>
        <v>0</v>
      </c>
    </row>
    <row r="320" spans="1:6" ht="38.25">
      <c r="A320" s="1768" t="s">
        <v>1793</v>
      </c>
      <c r="B320" s="1769" t="s">
        <v>1984</v>
      </c>
      <c r="C320" s="1767" t="s">
        <v>209</v>
      </c>
      <c r="D320" s="1805">
        <v>25</v>
      </c>
      <c r="E320" s="1809"/>
      <c r="F320" s="1770">
        <f t="shared" si="8"/>
        <v>0</v>
      </c>
    </row>
    <row r="321" spans="1:6" ht="38.25">
      <c r="A321" s="1768" t="s">
        <v>1794</v>
      </c>
      <c r="B321" s="1769" t="s">
        <v>1985</v>
      </c>
      <c r="C321" s="1767" t="s">
        <v>209</v>
      </c>
      <c r="D321" s="1805">
        <v>25</v>
      </c>
      <c r="E321" s="1809"/>
      <c r="F321" s="1770">
        <f t="shared" si="8"/>
        <v>0</v>
      </c>
    </row>
    <row r="322" spans="1:6" ht="38.25">
      <c r="A322" s="1768" t="s">
        <v>1796</v>
      </c>
      <c r="B322" s="1769" t="s">
        <v>1986</v>
      </c>
      <c r="C322" s="1767" t="s">
        <v>209</v>
      </c>
      <c r="D322" s="1805">
        <v>16</v>
      </c>
      <c r="E322" s="1809"/>
      <c r="F322" s="1770">
        <f t="shared" si="8"/>
        <v>0</v>
      </c>
    </row>
    <row r="323" spans="1:6" ht="38.25">
      <c r="A323" s="1768" t="s">
        <v>1797</v>
      </c>
      <c r="B323" s="1769" t="s">
        <v>1987</v>
      </c>
      <c r="C323" s="1767" t="s">
        <v>209</v>
      </c>
      <c r="D323" s="1805">
        <v>16</v>
      </c>
      <c r="E323" s="1809"/>
      <c r="F323" s="1770">
        <f t="shared" si="8"/>
        <v>0</v>
      </c>
    </row>
    <row r="324" spans="1:6" ht="38.25">
      <c r="A324" s="1768" t="s">
        <v>1798</v>
      </c>
      <c r="B324" s="1769" t="s">
        <v>1988</v>
      </c>
      <c r="C324" s="1767" t="s">
        <v>209</v>
      </c>
      <c r="D324" s="1805">
        <v>20</v>
      </c>
      <c r="E324" s="1809"/>
      <c r="F324" s="1770">
        <f t="shared" si="8"/>
        <v>0</v>
      </c>
    </row>
    <row r="325" spans="1:6" ht="38.25">
      <c r="A325" s="1768" t="s">
        <v>1799</v>
      </c>
      <c r="B325" s="1769" t="s">
        <v>1989</v>
      </c>
      <c r="C325" s="1767" t="s">
        <v>209</v>
      </c>
      <c r="D325" s="1805">
        <v>20</v>
      </c>
      <c r="E325" s="1809"/>
      <c r="F325" s="1770">
        <f t="shared" si="8"/>
        <v>0</v>
      </c>
    </row>
    <row r="326" spans="1:6" ht="38.25">
      <c r="A326" s="1768" t="s">
        <v>1800</v>
      </c>
      <c r="B326" s="1769" t="s">
        <v>1990</v>
      </c>
      <c r="C326" s="1767" t="s">
        <v>209</v>
      </c>
      <c r="D326" s="1805">
        <v>24</v>
      </c>
      <c r="E326" s="1809"/>
      <c r="F326" s="1770">
        <f>+E326*D326</f>
        <v>0</v>
      </c>
    </row>
    <row r="327" spans="1:6" ht="38.25">
      <c r="A327" s="1768" t="s">
        <v>1808</v>
      </c>
      <c r="B327" s="1769" t="s">
        <v>1991</v>
      </c>
      <c r="C327" s="1767" t="s">
        <v>209</v>
      </c>
      <c r="D327" s="1805">
        <v>24</v>
      </c>
      <c r="E327" s="1809"/>
      <c r="F327" s="1770">
        <f>+E327*D327</f>
        <v>0</v>
      </c>
    </row>
    <row r="328" spans="1:6" ht="38.25">
      <c r="A328" s="1768" t="s">
        <v>1802</v>
      </c>
      <c r="B328" s="1769" t="s">
        <v>1992</v>
      </c>
      <c r="C328" s="1767" t="s">
        <v>209</v>
      </c>
      <c r="D328" s="1805">
        <v>28</v>
      </c>
      <c r="E328" s="1809"/>
      <c r="F328" s="1770">
        <f>+E328*D328</f>
        <v>0</v>
      </c>
    </row>
    <row r="329" spans="1:6" ht="38.25">
      <c r="A329" s="1768" t="s">
        <v>1809</v>
      </c>
      <c r="B329" s="1769" t="s">
        <v>1993</v>
      </c>
      <c r="C329" s="1767" t="s">
        <v>209</v>
      </c>
      <c r="D329" s="1805">
        <v>28</v>
      </c>
      <c r="E329" s="1809"/>
      <c r="F329" s="1770">
        <f>+E329*D329</f>
        <v>0</v>
      </c>
    </row>
    <row r="330" spans="1:6" ht="51">
      <c r="A330" s="1768" t="s">
        <v>1811</v>
      </c>
      <c r="B330" s="1771" t="s">
        <v>1866</v>
      </c>
      <c r="C330" s="1786" t="s">
        <v>1819</v>
      </c>
      <c r="D330" s="1805">
        <v>1</v>
      </c>
      <c r="E330" s="1811"/>
      <c r="F330" s="1794">
        <f>D330*E330</f>
        <v>0</v>
      </c>
    </row>
    <row r="331" spans="1:6">
      <c r="A331" s="1768"/>
      <c r="B331" s="1769"/>
      <c r="C331" s="1767"/>
      <c r="D331" s="1805"/>
      <c r="E331" s="1809"/>
      <c r="F331" s="1770"/>
    </row>
    <row r="332" spans="1:6">
      <c r="A332" s="1768"/>
      <c r="B332" s="1769"/>
      <c r="C332" s="1767"/>
      <c r="D332" s="1805"/>
      <c r="E332" s="1809"/>
      <c r="F332" s="1770"/>
    </row>
    <row r="333" spans="1:6">
      <c r="A333" s="1768"/>
      <c r="B333" s="1769"/>
      <c r="C333" s="1767"/>
      <c r="D333" s="1805"/>
      <c r="E333" s="1809"/>
      <c r="F333" s="1770"/>
    </row>
    <row r="334" spans="1:6">
      <c r="A334" s="1768"/>
      <c r="B334" s="1769"/>
      <c r="C334" s="1767"/>
      <c r="D334" s="1805"/>
      <c r="E334" s="1809"/>
      <c r="F334" s="1770"/>
    </row>
    <row r="335" spans="1:6" s="1792" customFormat="1" ht="13.5" thickBot="1">
      <c r="A335" s="1816"/>
      <c r="B335" s="1815" t="s">
        <v>1973</v>
      </c>
      <c r="C335" s="1814"/>
      <c r="D335" s="1812"/>
      <c r="E335" s="1810"/>
      <c r="F335" s="1807">
        <f>SUM(F317:F334)</f>
        <v>0</v>
      </c>
    </row>
    <row r="336" spans="1:6" s="1792" customFormat="1" ht="26.25" thickTop="1">
      <c r="A336" s="1768" t="s">
        <v>581</v>
      </c>
      <c r="B336" s="1769" t="s">
        <v>1803</v>
      </c>
      <c r="C336" s="1767" t="s">
        <v>186</v>
      </c>
      <c r="D336" s="1805">
        <v>6</v>
      </c>
      <c r="E336" s="1809"/>
      <c r="F336" s="1770">
        <f t="shared" ref="F336:F341" si="9">D336*E336</f>
        <v>0</v>
      </c>
    </row>
    <row r="337" spans="1:6" ht="25.5">
      <c r="A337" s="1768" t="s">
        <v>589</v>
      </c>
      <c r="B337" s="1771" t="s">
        <v>1994</v>
      </c>
      <c r="C337" s="1786" t="s">
        <v>575</v>
      </c>
      <c r="D337" s="1805">
        <v>6</v>
      </c>
      <c r="E337" s="1811"/>
      <c r="F337" s="1794">
        <f t="shared" si="9"/>
        <v>0</v>
      </c>
    </row>
    <row r="338" spans="1:6" ht="52.5">
      <c r="A338" s="1768" t="s">
        <v>1749</v>
      </c>
      <c r="B338" s="1769" t="s">
        <v>1815</v>
      </c>
      <c r="C338" s="1767" t="s">
        <v>1816</v>
      </c>
      <c r="D338" s="1805">
        <v>4</v>
      </c>
      <c r="E338" s="1809"/>
      <c r="F338" s="1770">
        <f t="shared" si="9"/>
        <v>0</v>
      </c>
    </row>
    <row r="339" spans="1:6" ht="39.75">
      <c r="A339" s="1768" t="s">
        <v>1793</v>
      </c>
      <c r="B339" s="1769" t="s">
        <v>1817</v>
      </c>
      <c r="C339" s="1767" t="s">
        <v>1816</v>
      </c>
      <c r="D339" s="1805">
        <v>2</v>
      </c>
      <c r="E339" s="1809"/>
      <c r="F339" s="1770">
        <f t="shared" si="9"/>
        <v>0</v>
      </c>
    </row>
    <row r="340" spans="1:6" ht="51">
      <c r="A340" s="1768" t="s">
        <v>1794</v>
      </c>
      <c r="B340" s="1771" t="s">
        <v>1818</v>
      </c>
      <c r="C340" s="1786" t="s">
        <v>1819</v>
      </c>
      <c r="D340" s="1805">
        <v>2</v>
      </c>
      <c r="E340" s="1811"/>
      <c r="F340" s="1770">
        <f t="shared" si="9"/>
        <v>0</v>
      </c>
    </row>
    <row r="341" spans="1:6" ht="38.25">
      <c r="A341" s="1768" t="s">
        <v>1796</v>
      </c>
      <c r="B341" s="1771" t="s">
        <v>1820</v>
      </c>
      <c r="C341" s="1786" t="s">
        <v>1819</v>
      </c>
      <c r="D341" s="1805">
        <v>2</v>
      </c>
      <c r="E341" s="1811"/>
      <c r="F341" s="1770">
        <f t="shared" si="9"/>
        <v>0</v>
      </c>
    </row>
    <row r="342" spans="1:6">
      <c r="A342" s="1768"/>
      <c r="B342" s="1772" t="s">
        <v>1825</v>
      </c>
      <c r="C342" s="1767"/>
      <c r="D342" s="1805"/>
      <c r="E342" s="1809"/>
      <c r="F342" s="1770"/>
    </row>
    <row r="343" spans="1:6" ht="51">
      <c r="A343" s="1768" t="s">
        <v>1797</v>
      </c>
      <c r="B343" s="1771" t="s">
        <v>1826</v>
      </c>
      <c r="C343" s="1786" t="s">
        <v>1809</v>
      </c>
      <c r="D343" s="1805">
        <v>50</v>
      </c>
      <c r="E343" s="1811"/>
      <c r="F343" s="1794">
        <f>D343*E343</f>
        <v>0</v>
      </c>
    </row>
    <row r="344" spans="1:6" ht="25.5">
      <c r="A344" s="1768" t="s">
        <v>1798</v>
      </c>
      <c r="B344" s="1771" t="s">
        <v>1827</v>
      </c>
      <c r="C344" s="1786" t="s">
        <v>1819</v>
      </c>
      <c r="D344" s="1805">
        <v>2</v>
      </c>
      <c r="E344" s="1811"/>
      <c r="F344" s="1794">
        <f>D344*E344</f>
        <v>0</v>
      </c>
    </row>
    <row r="345" spans="1:6">
      <c r="A345" s="1768" t="s">
        <v>1799</v>
      </c>
      <c r="B345" s="1771" t="s">
        <v>1828</v>
      </c>
      <c r="C345" s="1786" t="s">
        <v>1819</v>
      </c>
      <c r="D345" s="1805">
        <v>2</v>
      </c>
      <c r="E345" s="1811"/>
      <c r="F345" s="1794">
        <f>D345*E345</f>
        <v>0</v>
      </c>
    </row>
    <row r="346" spans="1:6" ht="38.25">
      <c r="A346" s="1768" t="s">
        <v>1800</v>
      </c>
      <c r="B346" s="1771" t="s">
        <v>1829</v>
      </c>
      <c r="C346" s="1786" t="s">
        <v>1819</v>
      </c>
      <c r="D346" s="1805">
        <v>8</v>
      </c>
      <c r="E346" s="1811"/>
      <c r="F346" s="1794">
        <f>D346*E346</f>
        <v>0</v>
      </c>
    </row>
    <row r="347" spans="1:6" ht="27">
      <c r="A347" s="1768" t="s">
        <v>1808</v>
      </c>
      <c r="B347" s="1771" t="s">
        <v>1830</v>
      </c>
      <c r="C347" s="1786" t="s">
        <v>1809</v>
      </c>
      <c r="D347" s="1805">
        <v>60</v>
      </c>
      <c r="E347" s="1811"/>
      <c r="F347" s="1794">
        <f>D347*E347</f>
        <v>0</v>
      </c>
    </row>
    <row r="348" spans="1:6">
      <c r="A348" s="1768"/>
      <c r="B348" s="1769"/>
      <c r="C348" s="1793"/>
      <c r="D348" s="1805"/>
      <c r="E348" s="1811"/>
      <c r="F348" s="1794"/>
    </row>
    <row r="349" spans="1:6">
      <c r="A349" s="1768"/>
      <c r="B349" s="1769"/>
      <c r="C349" s="1793"/>
      <c r="D349" s="1805"/>
      <c r="E349" s="1811"/>
      <c r="F349" s="1794"/>
    </row>
    <row r="350" spans="1:6">
      <c r="A350" s="1768"/>
      <c r="B350" s="1769"/>
      <c r="C350" s="1793"/>
      <c r="D350" s="1805"/>
      <c r="E350" s="1811"/>
      <c r="F350" s="1794"/>
    </row>
    <row r="351" spans="1:6">
      <c r="A351" s="1768"/>
      <c r="B351" s="1769"/>
      <c r="C351" s="1767"/>
      <c r="D351" s="1805"/>
      <c r="E351" s="1809"/>
      <c r="F351" s="1770"/>
    </row>
    <row r="352" spans="1:6">
      <c r="A352" s="1768"/>
      <c r="B352" s="1772" t="s">
        <v>1973</v>
      </c>
      <c r="C352" s="1767"/>
      <c r="D352" s="1805"/>
      <c r="E352" s="1809"/>
      <c r="F352" s="1770">
        <f>SUM(F336:F351)</f>
        <v>0</v>
      </c>
    </row>
    <row r="353" spans="1:6">
      <c r="A353" s="1768"/>
      <c r="B353" s="1769"/>
      <c r="C353" s="1767"/>
      <c r="D353" s="1805"/>
      <c r="E353" s="1809"/>
      <c r="F353" s="1770"/>
    </row>
    <row r="354" spans="1:6">
      <c r="A354" s="1768"/>
      <c r="B354" s="1769"/>
      <c r="C354" s="1767"/>
      <c r="D354" s="1805"/>
      <c r="E354" s="1809"/>
      <c r="F354" s="1770"/>
    </row>
    <row r="355" spans="1:6">
      <c r="A355" s="1768"/>
      <c r="B355" s="1769"/>
      <c r="C355" s="1767"/>
      <c r="D355" s="1805"/>
      <c r="E355" s="1809"/>
      <c r="F355" s="1770"/>
    </row>
    <row r="356" spans="1:6">
      <c r="A356" s="1768"/>
      <c r="B356" s="1769"/>
      <c r="C356" s="1767"/>
      <c r="D356" s="1805"/>
      <c r="E356" s="1809"/>
      <c r="F356" s="1770"/>
    </row>
    <row r="357" spans="1:6">
      <c r="A357" s="1768"/>
      <c r="B357" s="1769"/>
      <c r="C357" s="1767"/>
      <c r="D357" s="1805"/>
      <c r="E357" s="1809"/>
      <c r="F357" s="1770"/>
    </row>
    <row r="358" spans="1:6">
      <c r="A358" s="1768"/>
      <c r="B358" s="1769" t="s">
        <v>2010</v>
      </c>
      <c r="C358" s="1767"/>
      <c r="D358" s="1805"/>
      <c r="E358" s="1809"/>
      <c r="F358" s="1770">
        <f>F335</f>
        <v>0</v>
      </c>
    </row>
    <row r="359" spans="1:6">
      <c r="A359" s="1768"/>
      <c r="B359" s="1769"/>
      <c r="C359" s="1767"/>
      <c r="D359" s="1805"/>
      <c r="E359" s="1809"/>
      <c r="F359" s="1770"/>
    </row>
    <row r="360" spans="1:6">
      <c r="A360" s="1768"/>
      <c r="B360" s="1769" t="s">
        <v>1980</v>
      </c>
      <c r="C360" s="1767"/>
      <c r="D360" s="1805"/>
      <c r="E360" s="1809"/>
      <c r="F360" s="1770">
        <f>F352</f>
        <v>0</v>
      </c>
    </row>
    <row r="361" spans="1:6">
      <c r="A361" s="1768"/>
      <c r="B361" s="1769"/>
      <c r="C361" s="1767"/>
      <c r="D361" s="1805"/>
      <c r="E361" s="1809"/>
      <c r="F361" s="1770"/>
    </row>
    <row r="362" spans="1:6">
      <c r="A362" s="1768"/>
      <c r="B362" s="1769"/>
      <c r="C362" s="1767"/>
      <c r="D362" s="1805"/>
      <c r="E362" s="1809"/>
      <c r="F362" s="1770"/>
    </row>
    <row r="363" spans="1:6">
      <c r="A363" s="1768"/>
      <c r="B363" s="1769"/>
      <c r="C363" s="1767"/>
      <c r="D363" s="1805"/>
      <c r="E363" s="1809"/>
      <c r="F363" s="1770"/>
    </row>
    <row r="364" spans="1:6" s="1792" customFormat="1" ht="12.75">
      <c r="A364" s="1768"/>
      <c r="B364" s="1769"/>
      <c r="C364" s="1767"/>
      <c r="D364" s="1805"/>
      <c r="E364" s="1809"/>
      <c r="F364" s="1770"/>
    </row>
    <row r="365" spans="1:6" s="1792" customFormat="1" ht="13.5" thickBot="1">
      <c r="A365" s="1783"/>
      <c r="B365" s="1784" t="s">
        <v>1995</v>
      </c>
      <c r="C365" s="1785"/>
      <c r="D365" s="1806"/>
      <c r="E365" s="1810"/>
      <c r="F365" s="1807">
        <f>SUM(F358:F364)</f>
        <v>0</v>
      </c>
    </row>
    <row r="366" spans="1:6" s="1792" customFormat="1" ht="13.5" thickTop="1">
      <c r="A366" s="1768" t="s">
        <v>1852</v>
      </c>
      <c r="B366" s="1772" t="s">
        <v>1996</v>
      </c>
      <c r="C366" s="1767"/>
      <c r="D366" s="1805"/>
      <c r="E366" s="1809"/>
      <c r="F366" s="1770"/>
    </row>
    <row r="367" spans="1:6" ht="52.5">
      <c r="A367" s="1768" t="s">
        <v>581</v>
      </c>
      <c r="B367" s="1769" t="s">
        <v>1815</v>
      </c>
      <c r="C367" s="1767" t="s">
        <v>1816</v>
      </c>
      <c r="D367" s="1805">
        <v>16</v>
      </c>
      <c r="E367" s="1809"/>
      <c r="F367" s="1770">
        <f t="shared" ref="F367:F374" si="10">D367*E367</f>
        <v>0</v>
      </c>
    </row>
    <row r="368" spans="1:6" ht="39.75">
      <c r="A368" s="1768" t="s">
        <v>589</v>
      </c>
      <c r="B368" s="1769" t="s">
        <v>1817</v>
      </c>
      <c r="C368" s="1767" t="s">
        <v>1816</v>
      </c>
      <c r="D368" s="1805">
        <v>12</v>
      </c>
      <c r="E368" s="1809"/>
      <c r="F368" s="1770">
        <f t="shared" si="10"/>
        <v>0</v>
      </c>
    </row>
    <row r="369" spans="1:6" ht="51">
      <c r="A369" s="1768" t="s">
        <v>1749</v>
      </c>
      <c r="B369" s="1771" t="s">
        <v>1818</v>
      </c>
      <c r="C369" s="1786" t="s">
        <v>1819</v>
      </c>
      <c r="D369" s="1805">
        <v>2</v>
      </c>
      <c r="E369" s="1811"/>
      <c r="F369" s="1770">
        <f t="shared" si="10"/>
        <v>0</v>
      </c>
    </row>
    <row r="370" spans="1:6" ht="38.25">
      <c r="A370" s="1768" t="s">
        <v>1793</v>
      </c>
      <c r="B370" s="1771" t="s">
        <v>1820</v>
      </c>
      <c r="C370" s="1786" t="s">
        <v>1819</v>
      </c>
      <c r="D370" s="1805">
        <v>4</v>
      </c>
      <c r="E370" s="1811"/>
      <c r="F370" s="1770">
        <f t="shared" si="10"/>
        <v>0</v>
      </c>
    </row>
    <row r="371" spans="1:6" ht="51">
      <c r="A371" s="1768" t="s">
        <v>1794</v>
      </c>
      <c r="B371" s="1771" t="s">
        <v>1821</v>
      </c>
      <c r="C371" s="1786" t="s">
        <v>1819</v>
      </c>
      <c r="D371" s="1805">
        <v>10</v>
      </c>
      <c r="E371" s="1811"/>
      <c r="F371" s="1794">
        <f t="shared" si="10"/>
        <v>0</v>
      </c>
    </row>
    <row r="372" spans="1:6" ht="38.25">
      <c r="A372" s="1768" t="s">
        <v>1796</v>
      </c>
      <c r="B372" s="1769" t="s">
        <v>1822</v>
      </c>
      <c r="C372" s="1767" t="s">
        <v>1816</v>
      </c>
      <c r="D372" s="1805">
        <v>1</v>
      </c>
      <c r="E372" s="1809"/>
      <c r="F372" s="1770">
        <f t="shared" si="10"/>
        <v>0</v>
      </c>
    </row>
    <row r="373" spans="1:6" ht="25.5">
      <c r="A373" s="1768" t="s">
        <v>1797</v>
      </c>
      <c r="B373" s="1769" t="s">
        <v>1823</v>
      </c>
      <c r="C373" s="1767" t="s">
        <v>1816</v>
      </c>
      <c r="D373" s="1805">
        <v>12</v>
      </c>
      <c r="E373" s="1809"/>
      <c r="F373" s="1770">
        <f t="shared" si="10"/>
        <v>0</v>
      </c>
    </row>
    <row r="374" spans="1:6" ht="25.5">
      <c r="A374" s="1768" t="s">
        <v>1798</v>
      </c>
      <c r="B374" s="1769" t="s">
        <v>1824</v>
      </c>
      <c r="C374" s="1767" t="s">
        <v>1816</v>
      </c>
      <c r="D374" s="1805">
        <v>6</v>
      </c>
      <c r="E374" s="1809"/>
      <c r="F374" s="1770">
        <f t="shared" si="10"/>
        <v>0</v>
      </c>
    </row>
    <row r="375" spans="1:6">
      <c r="A375" s="1768"/>
      <c r="B375" s="1772" t="s">
        <v>1825</v>
      </c>
      <c r="C375" s="1767"/>
      <c r="D375" s="1805"/>
      <c r="E375" s="1809"/>
      <c r="F375" s="1770"/>
    </row>
    <row r="376" spans="1:6" ht="51">
      <c r="A376" s="1768" t="s">
        <v>1799</v>
      </c>
      <c r="B376" s="1771" t="s">
        <v>1826</v>
      </c>
      <c r="C376" s="1786" t="s">
        <v>1809</v>
      </c>
      <c r="D376" s="1805">
        <v>50</v>
      </c>
      <c r="E376" s="1811"/>
      <c r="F376" s="1794">
        <f>D376*E376</f>
        <v>0</v>
      </c>
    </row>
    <row r="377" spans="1:6" ht="25.5">
      <c r="A377" s="1768" t="s">
        <v>1800</v>
      </c>
      <c r="B377" s="1771" t="s">
        <v>1827</v>
      </c>
      <c r="C377" s="1786" t="s">
        <v>1819</v>
      </c>
      <c r="D377" s="1805">
        <v>2</v>
      </c>
      <c r="E377" s="1811"/>
      <c r="F377" s="1794">
        <f>D377*E377</f>
        <v>0</v>
      </c>
    </row>
    <row r="378" spans="1:6">
      <c r="A378" s="1768" t="s">
        <v>1808</v>
      </c>
      <c r="B378" s="1771" t="s">
        <v>1828</v>
      </c>
      <c r="C378" s="1786" t="s">
        <v>1819</v>
      </c>
      <c r="D378" s="1805">
        <v>2</v>
      </c>
      <c r="E378" s="1811"/>
      <c r="F378" s="1794">
        <f>D378*E378</f>
        <v>0</v>
      </c>
    </row>
    <row r="379" spans="1:6" ht="38.25">
      <c r="A379" s="1768" t="s">
        <v>1802</v>
      </c>
      <c r="B379" s="1771" t="s">
        <v>1829</v>
      </c>
      <c r="C379" s="1786" t="s">
        <v>1819</v>
      </c>
      <c r="D379" s="1805">
        <v>4</v>
      </c>
      <c r="E379" s="1811"/>
      <c r="F379" s="1794">
        <f>D379*E379</f>
        <v>0</v>
      </c>
    </row>
    <row r="380" spans="1:6" ht="27">
      <c r="A380" s="1768" t="s">
        <v>1809</v>
      </c>
      <c r="B380" s="1771" t="s">
        <v>1837</v>
      </c>
      <c r="C380" s="1786" t="s">
        <v>1809</v>
      </c>
      <c r="D380" s="1805">
        <v>40</v>
      </c>
      <c r="E380" s="1811"/>
      <c r="F380" s="1794">
        <f>D380*E380</f>
        <v>0</v>
      </c>
    </row>
    <row r="381" spans="1:6">
      <c r="A381" s="1768"/>
      <c r="B381" s="1769"/>
      <c r="C381" s="1793"/>
      <c r="D381" s="1805"/>
      <c r="E381" s="1811"/>
      <c r="F381" s="1794"/>
    </row>
    <row r="382" spans="1:6">
      <c r="A382" s="1768"/>
      <c r="B382" s="1769"/>
      <c r="C382" s="1793"/>
      <c r="D382" s="1805"/>
      <c r="E382" s="1811"/>
      <c r="F382" s="1794"/>
    </row>
    <row r="383" spans="1:6">
      <c r="A383" s="1768"/>
      <c r="B383" s="1769"/>
      <c r="C383" s="1793"/>
      <c r="D383" s="1805"/>
      <c r="E383" s="1811"/>
      <c r="F383" s="1794"/>
    </row>
    <row r="384" spans="1:6">
      <c r="A384" s="1768"/>
      <c r="B384" s="1769"/>
      <c r="C384" s="1793"/>
      <c r="D384" s="1805"/>
      <c r="E384" s="1811"/>
      <c r="F384" s="1794"/>
    </row>
    <row r="385" spans="1:6">
      <c r="A385" s="1768"/>
      <c r="B385" s="1769"/>
      <c r="C385" s="1793"/>
      <c r="D385" s="1805"/>
      <c r="E385" s="1811"/>
      <c r="F385" s="1794"/>
    </row>
    <row r="386" spans="1:6">
      <c r="A386" s="1768"/>
      <c r="B386" s="1769"/>
      <c r="C386" s="1767"/>
      <c r="D386" s="1805"/>
      <c r="E386" s="1809"/>
      <c r="F386" s="1770"/>
    </row>
    <row r="387" spans="1:6">
      <c r="A387" s="1768"/>
      <c r="B387" s="1769"/>
      <c r="C387" s="1767"/>
      <c r="D387" s="1805"/>
      <c r="E387" s="1809"/>
      <c r="F387" s="1770"/>
    </row>
    <row r="388" spans="1:6">
      <c r="A388" s="1768"/>
      <c r="B388" s="1769"/>
      <c r="C388" s="1767"/>
      <c r="D388" s="1805"/>
      <c r="E388" s="1809"/>
      <c r="F388" s="1770"/>
    </row>
    <row r="389" spans="1:6">
      <c r="A389" s="1768"/>
      <c r="B389" s="1769"/>
      <c r="C389" s="1767"/>
      <c r="D389" s="1805"/>
      <c r="E389" s="1809"/>
      <c r="F389" s="1770"/>
    </row>
    <row r="390" spans="1:6">
      <c r="A390" s="1768"/>
      <c r="B390" s="1769"/>
      <c r="C390" s="1767"/>
      <c r="D390" s="1805"/>
      <c r="E390" s="1809"/>
      <c r="F390" s="1770"/>
    </row>
    <row r="391" spans="1:6">
      <c r="A391" s="1768"/>
      <c r="B391" s="1769"/>
      <c r="C391" s="1767"/>
      <c r="D391" s="1805"/>
      <c r="E391" s="1809"/>
      <c r="F391" s="1770"/>
    </row>
    <row r="392" spans="1:6" ht="15.75" thickBot="1">
      <c r="A392" s="1783"/>
      <c r="B392" s="1784" t="s">
        <v>1997</v>
      </c>
      <c r="C392" s="1785"/>
      <c r="D392" s="1806"/>
      <c r="E392" s="1810"/>
      <c r="F392" s="1807">
        <f>SUM(F367:F391)</f>
        <v>0</v>
      </c>
    </row>
    <row r="393" spans="1:6" ht="15.75" thickTop="1">
      <c r="A393" s="1768" t="s">
        <v>1998</v>
      </c>
      <c r="B393" s="1772" t="s">
        <v>1838</v>
      </c>
      <c r="C393" s="1767"/>
      <c r="D393" s="1805"/>
      <c r="E393" s="1809"/>
      <c r="F393" s="1770"/>
    </row>
    <row r="394" spans="1:6">
      <c r="A394" s="1768"/>
      <c r="B394" s="1773" t="s">
        <v>1839</v>
      </c>
      <c r="C394" s="1786"/>
      <c r="D394" s="1805"/>
      <c r="E394" s="1811"/>
      <c r="F394" s="1794"/>
    </row>
    <row r="395" spans="1:6" ht="63.75">
      <c r="A395" s="1768" t="s">
        <v>581</v>
      </c>
      <c r="B395" s="1771" t="s">
        <v>2537</v>
      </c>
      <c r="C395" s="1786" t="s">
        <v>186</v>
      </c>
      <c r="D395" s="1805">
        <v>1</v>
      </c>
      <c r="E395" s="1811"/>
      <c r="F395" s="1794">
        <f>D395*E395</f>
        <v>0</v>
      </c>
    </row>
    <row r="396" spans="1:6" ht="51">
      <c r="A396" s="1768" t="s">
        <v>589</v>
      </c>
      <c r="B396" s="1771" t="s">
        <v>2994</v>
      </c>
      <c r="C396" s="1786" t="s">
        <v>9</v>
      </c>
      <c r="D396" s="1805">
        <v>1</v>
      </c>
      <c r="E396" s="1811"/>
      <c r="F396" s="1794">
        <f>D396*E396</f>
        <v>0</v>
      </c>
    </row>
    <row r="397" spans="1:6">
      <c r="A397" s="1768" t="s">
        <v>1749</v>
      </c>
      <c r="B397" s="1771" t="s">
        <v>1999</v>
      </c>
      <c r="C397" s="1786" t="s">
        <v>2000</v>
      </c>
      <c r="D397" s="1805"/>
      <c r="E397" s="1811"/>
      <c r="F397" s="1794">
        <f>F396*E397%</f>
        <v>0</v>
      </c>
    </row>
    <row r="398" spans="1:6">
      <c r="A398" s="1768"/>
      <c r="B398" s="1773" t="s">
        <v>1840</v>
      </c>
      <c r="C398" s="1786"/>
      <c r="D398" s="1805"/>
      <c r="E398" s="1811"/>
      <c r="F398" s="1794"/>
    </row>
    <row r="399" spans="1:6" ht="76.5">
      <c r="A399" s="1768" t="s">
        <v>1793</v>
      </c>
      <c r="B399" s="1771" t="s">
        <v>1892</v>
      </c>
      <c r="C399" s="1786" t="s">
        <v>186</v>
      </c>
      <c r="D399" s="1805">
        <v>1</v>
      </c>
      <c r="E399" s="1811"/>
      <c r="F399" s="1794">
        <f>+E399*D399</f>
        <v>0</v>
      </c>
    </row>
    <row r="400" spans="1:6" ht="25.5">
      <c r="A400" s="1768" t="s">
        <v>1794</v>
      </c>
      <c r="B400" s="1771" t="s">
        <v>1893</v>
      </c>
      <c r="C400" s="1786" t="s">
        <v>186</v>
      </c>
      <c r="D400" s="1805">
        <v>1</v>
      </c>
      <c r="E400" s="1811"/>
      <c r="F400" s="1794">
        <f>+E400*D400</f>
        <v>0</v>
      </c>
    </row>
    <row r="401" spans="1:6">
      <c r="A401" s="1768"/>
      <c r="B401" s="1773" t="s">
        <v>1841</v>
      </c>
      <c r="C401" s="1786"/>
      <c r="D401" s="1805"/>
      <c r="E401" s="1811"/>
      <c r="F401" s="1794"/>
    </row>
    <row r="402" spans="1:6" ht="51">
      <c r="A402" s="1768" t="s">
        <v>1796</v>
      </c>
      <c r="B402" s="1771" t="s">
        <v>1899</v>
      </c>
      <c r="C402" s="1786" t="s">
        <v>209</v>
      </c>
      <c r="D402" s="1805">
        <v>30</v>
      </c>
      <c r="E402" s="1811"/>
      <c r="F402" s="1794">
        <f>+E402*D402</f>
        <v>0</v>
      </c>
    </row>
    <row r="403" spans="1:6" ht="51">
      <c r="A403" s="1768" t="s">
        <v>1797</v>
      </c>
      <c r="B403" s="1771" t="s">
        <v>1898</v>
      </c>
      <c r="C403" s="1786" t="s">
        <v>209</v>
      </c>
      <c r="D403" s="1805">
        <v>15</v>
      </c>
      <c r="E403" s="1811"/>
      <c r="F403" s="1794">
        <f>+E403*D403</f>
        <v>0</v>
      </c>
    </row>
    <row r="404" spans="1:6" ht="52.5">
      <c r="A404" s="1768" t="s">
        <v>1798</v>
      </c>
      <c r="B404" s="1771" t="s">
        <v>1897</v>
      </c>
      <c r="C404" s="1786" t="s">
        <v>209</v>
      </c>
      <c r="D404" s="1805">
        <v>70</v>
      </c>
      <c r="E404" s="1811"/>
      <c r="F404" s="1794">
        <f>D404*E404</f>
        <v>0</v>
      </c>
    </row>
    <row r="405" spans="1:6" ht="52.5">
      <c r="A405" s="1768" t="s">
        <v>1799</v>
      </c>
      <c r="B405" s="1771" t="s">
        <v>1896</v>
      </c>
      <c r="C405" s="1786" t="s">
        <v>209</v>
      </c>
      <c r="D405" s="1805">
        <v>20</v>
      </c>
      <c r="E405" s="1811"/>
      <c r="F405" s="1794">
        <f>D405*E405</f>
        <v>0</v>
      </c>
    </row>
    <row r="406" spans="1:6" ht="52.5">
      <c r="A406" s="1768" t="s">
        <v>1800</v>
      </c>
      <c r="B406" s="1771" t="s">
        <v>1895</v>
      </c>
      <c r="C406" s="1786" t="s">
        <v>209</v>
      </c>
      <c r="D406" s="1805">
        <v>30</v>
      </c>
      <c r="E406" s="1811"/>
      <c r="F406" s="1794">
        <f>D406*E406</f>
        <v>0</v>
      </c>
    </row>
    <row r="407" spans="1:6" ht="52.5">
      <c r="A407" s="1768" t="s">
        <v>1808</v>
      </c>
      <c r="B407" s="1771" t="s">
        <v>1894</v>
      </c>
      <c r="C407" s="1786" t="s">
        <v>209</v>
      </c>
      <c r="D407" s="1805">
        <v>70</v>
      </c>
      <c r="E407" s="1811"/>
      <c r="F407" s="1794">
        <f>D407*E407</f>
        <v>0</v>
      </c>
    </row>
    <row r="408" spans="1:6">
      <c r="A408" s="1768"/>
      <c r="B408" s="1771"/>
      <c r="C408" s="1786"/>
      <c r="D408" s="1805"/>
      <c r="E408" s="1811"/>
      <c r="F408" s="1794"/>
    </row>
    <row r="409" spans="1:6">
      <c r="A409" s="1768"/>
      <c r="B409" s="1771"/>
      <c r="C409" s="1786"/>
      <c r="D409" s="1805"/>
      <c r="E409" s="1811"/>
      <c r="F409" s="1794"/>
    </row>
    <row r="410" spans="1:6">
      <c r="A410" s="1768"/>
      <c r="B410" s="1771"/>
      <c r="C410" s="1786"/>
      <c r="D410" s="1805"/>
      <c r="E410" s="1811"/>
      <c r="F410" s="1794"/>
    </row>
    <row r="411" spans="1:6">
      <c r="A411" s="1768"/>
      <c r="B411" s="1771"/>
      <c r="C411" s="1786"/>
      <c r="D411" s="1805"/>
      <c r="E411" s="1811"/>
      <c r="F411" s="1794"/>
    </row>
    <row r="412" spans="1:6">
      <c r="A412" s="1768"/>
      <c r="B412" s="1771"/>
      <c r="C412" s="1786"/>
      <c r="D412" s="1805"/>
      <c r="E412" s="1811"/>
      <c r="F412" s="1794"/>
    </row>
    <row r="413" spans="1:6">
      <c r="A413" s="1768"/>
      <c r="B413" s="1771"/>
      <c r="C413" s="1786"/>
      <c r="D413" s="1805"/>
      <c r="E413" s="1811"/>
      <c r="F413" s="1794"/>
    </row>
    <row r="414" spans="1:6">
      <c r="A414" s="1768"/>
      <c r="B414" s="1771"/>
      <c r="C414" s="1786"/>
      <c r="D414" s="1805"/>
      <c r="E414" s="1811"/>
      <c r="F414" s="1794"/>
    </row>
    <row r="415" spans="1:6" ht="15.75" thickBot="1">
      <c r="A415" s="1816"/>
      <c r="B415" s="1820" t="s">
        <v>1973</v>
      </c>
      <c r="C415" s="1814" t="s">
        <v>2001</v>
      </c>
      <c r="D415" s="1812"/>
      <c r="E415" s="1810"/>
      <c r="F415" s="1807">
        <f>SUM(F395:F414)</f>
        <v>0</v>
      </c>
    </row>
    <row r="416" spans="1:6" ht="15.75" thickTop="1">
      <c r="A416" s="1768"/>
      <c r="B416" s="1773" t="s">
        <v>1841</v>
      </c>
      <c r="C416" s="1786"/>
      <c r="D416" s="1805"/>
      <c r="E416" s="1811"/>
      <c r="F416" s="1794"/>
    </row>
    <row r="417" spans="1:6" ht="52.5">
      <c r="A417" s="1768" t="s">
        <v>581</v>
      </c>
      <c r="B417" s="1771" t="s">
        <v>1842</v>
      </c>
      <c r="C417" s="1786" t="s">
        <v>209</v>
      </c>
      <c r="D417" s="1805">
        <v>40</v>
      </c>
      <c r="E417" s="1811"/>
      <c r="F417" s="1794">
        <f>D417*E417</f>
        <v>0</v>
      </c>
    </row>
    <row r="418" spans="1:6" ht="52.5">
      <c r="A418" s="1768" t="s">
        <v>589</v>
      </c>
      <c r="B418" s="1771" t="s">
        <v>1900</v>
      </c>
      <c r="C418" s="1786" t="s">
        <v>209</v>
      </c>
      <c r="D418" s="1805">
        <v>20</v>
      </c>
      <c r="E418" s="1809"/>
      <c r="F418" s="1794">
        <f>D418*E418</f>
        <v>0</v>
      </c>
    </row>
    <row r="419" spans="1:6">
      <c r="A419" s="1768"/>
      <c r="B419" s="1772" t="s">
        <v>1825</v>
      </c>
      <c r="C419" s="1767"/>
      <c r="D419" s="1805"/>
      <c r="E419" s="1809"/>
      <c r="F419" s="1770"/>
    </row>
    <row r="420" spans="1:6" ht="51">
      <c r="A420" s="1768" t="s">
        <v>1749</v>
      </c>
      <c r="B420" s="1771" t="s">
        <v>1826</v>
      </c>
      <c r="C420" s="1786" t="s">
        <v>1809</v>
      </c>
      <c r="D420" s="1805">
        <v>20</v>
      </c>
      <c r="E420" s="1811"/>
      <c r="F420" s="1794">
        <f>D420*E420</f>
        <v>0</v>
      </c>
    </row>
    <row r="421" spans="1:6" ht="25.5">
      <c r="A421" s="1768" t="s">
        <v>1793</v>
      </c>
      <c r="B421" s="1771" t="s">
        <v>1827</v>
      </c>
      <c r="C421" s="1786" t="s">
        <v>1819</v>
      </c>
      <c r="D421" s="1805">
        <v>1</v>
      </c>
      <c r="E421" s="1811"/>
      <c r="F421" s="1794">
        <f>D421*E421</f>
        <v>0</v>
      </c>
    </row>
    <row r="422" spans="1:6">
      <c r="A422" s="1768" t="s">
        <v>1794</v>
      </c>
      <c r="B422" s="1771" t="s">
        <v>1828</v>
      </c>
      <c r="C422" s="1786" t="s">
        <v>1819</v>
      </c>
      <c r="D422" s="1805">
        <v>1</v>
      </c>
      <c r="E422" s="1811"/>
      <c r="F422" s="1794">
        <f>D422*E422</f>
        <v>0</v>
      </c>
    </row>
    <row r="423" spans="1:6" ht="38.25">
      <c r="A423" s="1768" t="s">
        <v>1796</v>
      </c>
      <c r="B423" s="1771" t="s">
        <v>1829</v>
      </c>
      <c r="C423" s="1786" t="s">
        <v>1819</v>
      </c>
      <c r="D423" s="1805">
        <v>1</v>
      </c>
      <c r="E423" s="1811"/>
      <c r="F423" s="1794">
        <f>D423*E423</f>
        <v>0</v>
      </c>
    </row>
    <row r="424" spans="1:6" ht="27">
      <c r="A424" s="1768" t="s">
        <v>1797</v>
      </c>
      <c r="B424" s="1771" t="s">
        <v>1830</v>
      </c>
      <c r="C424" s="1786" t="s">
        <v>1809</v>
      </c>
      <c r="D424" s="1805">
        <v>20</v>
      </c>
      <c r="E424" s="1811"/>
      <c r="F424" s="1794">
        <f>D424*E424</f>
        <v>0</v>
      </c>
    </row>
    <row r="425" spans="1:6">
      <c r="A425" s="1768"/>
      <c r="B425" s="1773" t="s">
        <v>1843</v>
      </c>
      <c r="C425" s="1786"/>
      <c r="D425" s="1805"/>
      <c r="E425" s="1811"/>
      <c r="F425" s="1794"/>
    </row>
    <row r="426" spans="1:6" ht="39.75">
      <c r="A426" s="1768" t="s">
        <v>1798</v>
      </c>
      <c r="B426" s="1795" t="s">
        <v>1844</v>
      </c>
      <c r="C426" s="1786" t="s">
        <v>209</v>
      </c>
      <c r="D426" s="1805">
        <v>300</v>
      </c>
      <c r="E426" s="1811"/>
      <c r="F426" s="1794">
        <f>+E426*D426</f>
        <v>0</v>
      </c>
    </row>
    <row r="427" spans="1:6" ht="76.5">
      <c r="A427" s="1768" t="s">
        <v>1799</v>
      </c>
      <c r="B427" s="1795" t="s">
        <v>1845</v>
      </c>
      <c r="C427" s="1786" t="s">
        <v>1819</v>
      </c>
      <c r="D427" s="1805">
        <v>20</v>
      </c>
      <c r="E427" s="1811"/>
      <c r="F427" s="1794">
        <f>+E427*D427</f>
        <v>0</v>
      </c>
    </row>
    <row r="428" spans="1:6">
      <c r="A428" s="1768" t="s">
        <v>1800</v>
      </c>
      <c r="B428" s="1771" t="s">
        <v>1846</v>
      </c>
      <c r="C428" s="1786" t="s">
        <v>1819</v>
      </c>
      <c r="D428" s="1805">
        <v>5</v>
      </c>
      <c r="E428" s="1811"/>
      <c r="F428" s="1794">
        <f>+E428*D428</f>
        <v>0</v>
      </c>
    </row>
    <row r="429" spans="1:6">
      <c r="A429" s="1768" t="s">
        <v>1808</v>
      </c>
      <c r="B429" s="1771" t="s">
        <v>1847</v>
      </c>
      <c r="C429" s="1786" t="s">
        <v>209</v>
      </c>
      <c r="D429" s="1805">
        <v>30</v>
      </c>
      <c r="E429" s="1811"/>
      <c r="F429" s="1794">
        <f>+E429*D429</f>
        <v>0</v>
      </c>
    </row>
    <row r="430" spans="1:6">
      <c r="A430" s="1768"/>
      <c r="B430" s="1771"/>
      <c r="C430" s="1786"/>
      <c r="D430" s="1805"/>
      <c r="E430" s="1811"/>
      <c r="F430" s="1794"/>
    </row>
    <row r="431" spans="1:6" ht="38.25">
      <c r="A431" s="1768" t="s">
        <v>1802</v>
      </c>
      <c r="B431" s="1771" t="s">
        <v>2538</v>
      </c>
      <c r="C431" s="1786" t="s">
        <v>1819</v>
      </c>
      <c r="D431" s="1805">
        <v>1</v>
      </c>
      <c r="E431" s="1811"/>
      <c r="F431" s="1794">
        <f>+E431*D431</f>
        <v>0</v>
      </c>
    </row>
    <row r="432" spans="1:6">
      <c r="A432" s="1768"/>
      <c r="B432" s="1771"/>
      <c r="C432" s="1786"/>
      <c r="D432" s="1805"/>
      <c r="E432" s="1811"/>
      <c r="F432" s="1794"/>
    </row>
    <row r="433" spans="1:6">
      <c r="A433" s="1768"/>
      <c r="B433" s="1771"/>
      <c r="C433" s="1786"/>
      <c r="D433" s="1805"/>
      <c r="E433" s="1811"/>
      <c r="F433" s="1794"/>
    </row>
    <row r="434" spans="1:6">
      <c r="A434" s="1768"/>
      <c r="B434" s="1771"/>
      <c r="C434" s="1786"/>
      <c r="D434" s="1805"/>
      <c r="E434" s="1811"/>
      <c r="F434" s="1794"/>
    </row>
    <row r="435" spans="1:6">
      <c r="A435" s="1768"/>
      <c r="B435" s="1771"/>
      <c r="C435" s="1786"/>
      <c r="D435" s="1805"/>
      <c r="E435" s="1811"/>
      <c r="F435" s="1794"/>
    </row>
    <row r="436" spans="1:6">
      <c r="A436" s="1768"/>
      <c r="B436" s="1771"/>
      <c r="C436" s="1786"/>
      <c r="D436" s="1805"/>
      <c r="E436" s="1811"/>
      <c r="F436" s="1794"/>
    </row>
    <row r="437" spans="1:6">
      <c r="A437" s="1768"/>
      <c r="B437" s="1771"/>
      <c r="C437" s="1786"/>
      <c r="D437" s="1805"/>
      <c r="E437" s="1811"/>
      <c r="F437" s="1794"/>
    </row>
    <row r="438" spans="1:6">
      <c r="A438" s="1768"/>
      <c r="B438" s="1771"/>
      <c r="C438" s="1786"/>
      <c r="D438" s="1805"/>
      <c r="E438" s="1811"/>
      <c r="F438" s="1794"/>
    </row>
    <row r="439" spans="1:6">
      <c r="A439" s="1768"/>
      <c r="B439" s="1771"/>
      <c r="C439" s="1786"/>
      <c r="D439" s="1805"/>
      <c r="E439" s="1811"/>
      <c r="F439" s="1794"/>
    </row>
    <row r="440" spans="1:6">
      <c r="A440" s="1768"/>
      <c r="B440" s="1771"/>
      <c r="C440" s="1786"/>
      <c r="D440" s="1805"/>
      <c r="E440" s="1811"/>
      <c r="F440" s="1794"/>
    </row>
    <row r="441" spans="1:6">
      <c r="A441" s="1768"/>
      <c r="B441" s="1771"/>
      <c r="C441" s="1786"/>
      <c r="D441" s="1805"/>
      <c r="E441" s="1811"/>
      <c r="F441" s="1794"/>
    </row>
    <row r="442" spans="1:6">
      <c r="A442" s="1768"/>
      <c r="B442" s="1771"/>
      <c r="C442" s="1786"/>
      <c r="D442" s="1805"/>
      <c r="E442" s="1811"/>
      <c r="F442" s="1794"/>
    </row>
    <row r="443" spans="1:6">
      <c r="A443" s="1768"/>
      <c r="B443" s="1771"/>
      <c r="C443" s="1786"/>
      <c r="D443" s="1805"/>
      <c r="E443" s="1811"/>
      <c r="F443" s="1794"/>
    </row>
    <row r="444" spans="1:6">
      <c r="A444" s="1768"/>
      <c r="B444" s="1771"/>
      <c r="C444" s="1786"/>
      <c r="D444" s="1805"/>
      <c r="E444" s="1811"/>
      <c r="F444" s="1794"/>
    </row>
    <row r="445" spans="1:6">
      <c r="A445" s="1768"/>
      <c r="B445" s="1771"/>
      <c r="C445" s="1786"/>
      <c r="D445" s="1805"/>
      <c r="E445" s="1811"/>
      <c r="F445" s="1794"/>
    </row>
    <row r="446" spans="1:6" ht="15.75" thickBot="1">
      <c r="A446" s="1783"/>
      <c r="B446" s="1819" t="s">
        <v>1973</v>
      </c>
      <c r="C446" s="1814"/>
      <c r="D446" s="1812"/>
      <c r="E446" s="1810"/>
      <c r="F446" s="1807">
        <f>SUM(F417:F445)</f>
        <v>0</v>
      </c>
    </row>
    <row r="447" spans="1:6" ht="15.75" thickTop="1">
      <c r="A447" s="1768"/>
      <c r="B447" s="1771"/>
      <c r="C447" s="1786"/>
      <c r="D447" s="1805"/>
      <c r="E447" s="1811"/>
      <c r="F447" s="1794"/>
    </row>
    <row r="448" spans="1:6">
      <c r="A448" s="1768"/>
      <c r="B448" s="1773" t="s">
        <v>1861</v>
      </c>
      <c r="C448" s="1786"/>
      <c r="D448" s="1805"/>
      <c r="E448" s="1811"/>
      <c r="F448" s="1794"/>
    </row>
    <row r="449" spans="1:6">
      <c r="A449" s="1768"/>
      <c r="B449" s="1771"/>
      <c r="C449" s="1786"/>
      <c r="D449" s="1805"/>
      <c r="E449" s="1811"/>
      <c r="F449" s="1794"/>
    </row>
    <row r="450" spans="1:6">
      <c r="A450" s="1768"/>
      <c r="B450" s="1771" t="s">
        <v>2011</v>
      </c>
      <c r="C450" s="1786"/>
      <c r="D450" s="1805"/>
      <c r="E450" s="1811"/>
      <c r="F450" s="1794">
        <f>F415</f>
        <v>0</v>
      </c>
    </row>
    <row r="451" spans="1:6">
      <c r="A451" s="1768"/>
      <c r="B451" s="1771"/>
      <c r="C451" s="1786"/>
      <c r="D451" s="1805"/>
      <c r="E451" s="1811"/>
      <c r="F451" s="1794"/>
    </row>
    <row r="452" spans="1:6">
      <c r="A452" s="1768"/>
      <c r="B452" s="1771" t="s">
        <v>2012</v>
      </c>
      <c r="C452" s="1786"/>
      <c r="D452" s="1805"/>
      <c r="E452" s="1811"/>
      <c r="F452" s="1794">
        <f>F446</f>
        <v>0</v>
      </c>
    </row>
    <row r="453" spans="1:6">
      <c r="A453" s="1768"/>
      <c r="B453" s="1771"/>
      <c r="C453" s="1786"/>
      <c r="D453" s="1805"/>
      <c r="E453" s="1811"/>
      <c r="F453" s="1794"/>
    </row>
    <row r="454" spans="1:6">
      <c r="A454" s="1768"/>
      <c r="B454" s="1771"/>
      <c r="C454" s="1786"/>
      <c r="D454" s="1805"/>
      <c r="E454" s="1811"/>
      <c r="F454" s="1794"/>
    </row>
    <row r="455" spans="1:6">
      <c r="A455" s="1768"/>
      <c r="B455" s="1771"/>
      <c r="C455" s="1786"/>
      <c r="D455" s="1805"/>
      <c r="E455" s="1811"/>
      <c r="F455" s="1794"/>
    </row>
    <row r="456" spans="1:6">
      <c r="A456" s="1768"/>
      <c r="B456" s="1771"/>
      <c r="C456" s="1786"/>
      <c r="D456" s="1805"/>
      <c r="E456" s="1811"/>
      <c r="F456" s="1794"/>
    </row>
    <row r="457" spans="1:6">
      <c r="A457" s="1768"/>
      <c r="B457" s="1771"/>
      <c r="C457" s="1786"/>
      <c r="D457" s="1805"/>
      <c r="E457" s="1811"/>
      <c r="F457" s="1794"/>
    </row>
    <row r="458" spans="1:6">
      <c r="A458" s="1768"/>
      <c r="B458" s="1771"/>
      <c r="C458" s="1786"/>
      <c r="D458" s="1805"/>
      <c r="E458" s="1811"/>
      <c r="F458" s="1794"/>
    </row>
    <row r="459" spans="1:6">
      <c r="A459" s="1768"/>
      <c r="B459" s="1771"/>
      <c r="C459" s="1786"/>
      <c r="D459" s="1805"/>
      <c r="E459" s="1811"/>
      <c r="F459" s="1794"/>
    </row>
    <row r="460" spans="1:6">
      <c r="A460" s="1768"/>
      <c r="B460" s="1771"/>
      <c r="C460" s="1786"/>
      <c r="D460" s="1805"/>
      <c r="E460" s="1811"/>
      <c r="F460" s="1794"/>
    </row>
    <row r="461" spans="1:6">
      <c r="A461" s="1768"/>
      <c r="B461" s="1771"/>
      <c r="C461" s="1786"/>
      <c r="D461" s="1805"/>
      <c r="E461" s="1811"/>
      <c r="F461" s="1794"/>
    </row>
    <row r="462" spans="1:6">
      <c r="A462" s="1768"/>
      <c r="B462" s="1771"/>
      <c r="C462" s="1786"/>
      <c r="D462" s="1805"/>
      <c r="E462" s="1811"/>
      <c r="F462" s="1794"/>
    </row>
    <row r="463" spans="1:6">
      <c r="A463" s="1768"/>
      <c r="B463" s="1771"/>
      <c r="C463" s="1786"/>
      <c r="D463" s="1805"/>
      <c r="E463" s="1811"/>
      <c r="F463" s="1794"/>
    </row>
    <row r="464" spans="1:6">
      <c r="A464" s="1768"/>
      <c r="B464" s="1771"/>
      <c r="C464" s="1786"/>
      <c r="D464" s="1805"/>
      <c r="E464" s="1811"/>
      <c r="F464" s="1794"/>
    </row>
    <row r="465" spans="1:6">
      <c r="A465" s="1768"/>
      <c r="B465" s="1771"/>
      <c r="C465" s="1786"/>
      <c r="D465" s="1805"/>
      <c r="E465" s="1811"/>
      <c r="F465" s="1794"/>
    </row>
    <row r="466" spans="1:6">
      <c r="A466" s="1768"/>
      <c r="B466" s="1771"/>
      <c r="C466" s="1786"/>
      <c r="D466" s="1805"/>
      <c r="E466" s="1811"/>
      <c r="F466" s="1794"/>
    </row>
    <row r="467" spans="1:6">
      <c r="A467" s="1768"/>
      <c r="B467" s="1771"/>
      <c r="C467" s="1786"/>
      <c r="D467" s="1805"/>
      <c r="E467" s="1811"/>
      <c r="F467" s="1794"/>
    </row>
    <row r="468" spans="1:6">
      <c r="A468" s="1768"/>
      <c r="B468" s="1771"/>
      <c r="C468" s="1786"/>
      <c r="D468" s="1805"/>
      <c r="E468" s="1811"/>
      <c r="F468" s="1794"/>
    </row>
    <row r="469" spans="1:6">
      <c r="A469" s="1768"/>
      <c r="B469" s="1771"/>
      <c r="C469" s="1786"/>
      <c r="D469" s="1805"/>
      <c r="E469" s="1811"/>
      <c r="F469" s="1794"/>
    </row>
    <row r="470" spans="1:6">
      <c r="A470" s="1768"/>
      <c r="B470" s="1771"/>
      <c r="C470" s="1786"/>
      <c r="D470" s="1805"/>
      <c r="E470" s="1811"/>
      <c r="F470" s="1794"/>
    </row>
    <row r="471" spans="1:6">
      <c r="A471" s="1768"/>
      <c r="B471" s="1771"/>
      <c r="C471" s="1786"/>
      <c r="D471" s="1805"/>
      <c r="E471" s="1811"/>
      <c r="F471" s="1794"/>
    </row>
    <row r="472" spans="1:6">
      <c r="A472" s="1768"/>
      <c r="B472" s="1771"/>
      <c r="C472" s="1786"/>
      <c r="D472" s="1805"/>
      <c r="E472" s="1811"/>
      <c r="F472" s="1794"/>
    </row>
    <row r="473" spans="1:6">
      <c r="A473" s="1768"/>
      <c r="B473" s="1771"/>
      <c r="C473" s="1786"/>
      <c r="D473" s="1805"/>
      <c r="E473" s="1811"/>
      <c r="F473" s="1794"/>
    </row>
    <row r="474" spans="1:6">
      <c r="A474" s="1768"/>
      <c r="B474" s="1771"/>
      <c r="C474" s="1786"/>
      <c r="D474" s="1805"/>
      <c r="E474" s="1811"/>
      <c r="F474" s="1794"/>
    </row>
    <row r="475" spans="1:6">
      <c r="A475" s="1768"/>
      <c r="B475" s="1771"/>
      <c r="C475" s="1786"/>
      <c r="D475" s="1805"/>
      <c r="E475" s="1811"/>
      <c r="F475" s="1794"/>
    </row>
    <row r="476" spans="1:6">
      <c r="A476" s="1768"/>
      <c r="B476" s="1771"/>
      <c r="C476" s="1786"/>
      <c r="D476" s="1805"/>
      <c r="E476" s="1811"/>
      <c r="F476" s="1794"/>
    </row>
    <row r="477" spans="1:6">
      <c r="A477" s="1768"/>
      <c r="B477" s="1771"/>
      <c r="C477" s="1786"/>
      <c r="D477" s="1805"/>
      <c r="E477" s="1811"/>
      <c r="F477" s="1794"/>
    </row>
    <row r="478" spans="1:6">
      <c r="A478" s="1768"/>
      <c r="B478" s="1771"/>
      <c r="C478" s="1786"/>
      <c r="D478" s="1805"/>
      <c r="E478" s="1811"/>
      <c r="F478" s="1794"/>
    </row>
    <row r="479" spans="1:6">
      <c r="A479" s="1768"/>
      <c r="B479" s="1771"/>
      <c r="C479" s="1786"/>
      <c r="D479" s="1805"/>
      <c r="E479" s="1811"/>
      <c r="F479" s="1794"/>
    </row>
    <row r="480" spans="1:6">
      <c r="A480" s="1768"/>
      <c r="B480" s="1771"/>
      <c r="C480" s="1786"/>
      <c r="D480" s="1805"/>
      <c r="E480" s="1811"/>
      <c r="F480" s="1794"/>
    </row>
    <row r="481" spans="1:6">
      <c r="A481" s="1768"/>
      <c r="B481" s="1771"/>
      <c r="C481" s="1786"/>
      <c r="D481" s="1805"/>
      <c r="E481" s="1811"/>
      <c r="F481" s="1794"/>
    </row>
    <row r="482" spans="1:6">
      <c r="A482" s="1768"/>
      <c r="B482" s="1771"/>
      <c r="C482" s="1786"/>
      <c r="D482" s="1805"/>
      <c r="E482" s="1809"/>
      <c r="F482" s="1794"/>
    </row>
    <row r="483" spans="1:6" ht="15.75" thickBot="1">
      <c r="A483" s="1816"/>
      <c r="B483" s="1815" t="s">
        <v>2002</v>
      </c>
      <c r="C483" s="1814" t="s">
        <v>2003</v>
      </c>
      <c r="D483" s="1812"/>
      <c r="E483" s="1810"/>
      <c r="F483" s="1807">
        <f>SUM(F448:F482)</f>
        <v>0</v>
      </c>
    </row>
    <row r="484" spans="1:6" ht="15.75" thickTop="1">
      <c r="A484" s="1768"/>
      <c r="B484" s="1771"/>
      <c r="C484" s="1786"/>
      <c r="D484" s="1805"/>
      <c r="E484" s="1811"/>
      <c r="F484" s="1794"/>
    </row>
    <row r="485" spans="1:6">
      <c r="A485" s="1768"/>
      <c r="B485" s="1773" t="s">
        <v>1848</v>
      </c>
      <c r="C485" s="1786"/>
      <c r="D485" s="1805"/>
      <c r="E485" s="1811"/>
      <c r="F485" s="1794"/>
    </row>
    <row r="486" spans="1:6">
      <c r="A486" s="1768"/>
      <c r="B486" s="1771"/>
      <c r="C486" s="1786"/>
      <c r="D486" s="1805"/>
      <c r="E486" s="1811"/>
      <c r="F486" s="1794"/>
    </row>
    <row r="487" spans="1:6">
      <c r="A487" s="1768" t="s">
        <v>1788</v>
      </c>
      <c r="B487" s="1771" t="s">
        <v>1849</v>
      </c>
      <c r="C487" s="1786"/>
      <c r="D487" s="1805"/>
      <c r="E487" s="1811"/>
      <c r="F487" s="1794">
        <f>F41</f>
        <v>0</v>
      </c>
    </row>
    <row r="488" spans="1:6">
      <c r="A488" s="1768"/>
      <c r="B488" s="1771"/>
      <c r="C488" s="1786"/>
      <c r="D488" s="1805"/>
      <c r="E488" s="1811"/>
      <c r="F488" s="1794"/>
    </row>
    <row r="489" spans="1:6">
      <c r="A489" s="1768" t="s">
        <v>1804</v>
      </c>
      <c r="B489" s="1771" t="s">
        <v>1949</v>
      </c>
      <c r="C489" s="1786"/>
      <c r="D489" s="1805"/>
      <c r="E489" s="1811"/>
      <c r="F489" s="1794">
        <f>F131</f>
        <v>0</v>
      </c>
    </row>
    <row r="490" spans="1:6">
      <c r="A490" s="1768"/>
      <c r="B490" s="1771"/>
      <c r="C490" s="1786"/>
      <c r="D490" s="1805"/>
      <c r="E490" s="1811"/>
      <c r="F490" s="1794"/>
    </row>
    <row r="491" spans="1:6">
      <c r="A491" s="1768" t="s">
        <v>1850</v>
      </c>
      <c r="B491" s="1771" t="s">
        <v>1832</v>
      </c>
      <c r="C491" s="1786"/>
      <c r="D491" s="1805"/>
      <c r="E491" s="1811"/>
      <c r="F491" s="1794">
        <f>F208</f>
        <v>0</v>
      </c>
    </row>
    <row r="492" spans="1:6">
      <c r="A492" s="1768"/>
      <c r="B492" s="1771"/>
      <c r="C492" s="1786"/>
      <c r="D492" s="1805"/>
      <c r="E492" s="1811"/>
      <c r="F492" s="1794"/>
    </row>
    <row r="493" spans="1:6">
      <c r="A493" s="1768" t="s">
        <v>1833</v>
      </c>
      <c r="B493" s="1771" t="s">
        <v>968</v>
      </c>
      <c r="C493" s="1786"/>
      <c r="D493" s="1805"/>
      <c r="E493" s="1811"/>
      <c r="F493" s="1794">
        <f>F315</f>
        <v>0</v>
      </c>
    </row>
    <row r="494" spans="1:6">
      <c r="A494" s="1768"/>
      <c r="B494" s="1771"/>
      <c r="C494" s="1786"/>
      <c r="D494" s="1805"/>
      <c r="E494" s="1811"/>
      <c r="F494" s="1794"/>
    </row>
    <row r="495" spans="1:6">
      <c r="A495" s="1768" t="s">
        <v>1851</v>
      </c>
      <c r="B495" s="1771" t="s">
        <v>1950</v>
      </c>
      <c r="C495" s="1786"/>
      <c r="D495" s="1805"/>
      <c r="E495" s="1811"/>
      <c r="F495" s="1794">
        <f>F365</f>
        <v>0</v>
      </c>
    </row>
    <row r="496" spans="1:6">
      <c r="A496" s="1768"/>
      <c r="B496" s="1771"/>
      <c r="C496" s="1786"/>
      <c r="D496" s="1805"/>
      <c r="E496" s="1811"/>
      <c r="F496" s="1794"/>
    </row>
    <row r="497" spans="1:6">
      <c r="A497" s="1768" t="s">
        <v>1852</v>
      </c>
      <c r="B497" s="1771" t="s">
        <v>1951</v>
      </c>
      <c r="C497" s="1786"/>
      <c r="D497" s="1805"/>
      <c r="E497" s="1811"/>
      <c r="F497" s="1794">
        <f>F392</f>
        <v>0</v>
      </c>
    </row>
    <row r="498" spans="1:6">
      <c r="A498" s="1768"/>
      <c r="B498" s="1771"/>
      <c r="C498" s="1786"/>
      <c r="D498" s="1805"/>
      <c r="E498" s="1811"/>
      <c r="F498" s="1794"/>
    </row>
    <row r="499" spans="1:6">
      <c r="A499" s="1768" t="s">
        <v>1998</v>
      </c>
      <c r="B499" s="1771" t="s">
        <v>1838</v>
      </c>
      <c r="C499" s="1786"/>
      <c r="D499" s="1805"/>
      <c r="E499" s="1811"/>
      <c r="F499" s="1794">
        <f>F483</f>
        <v>0</v>
      </c>
    </row>
    <row r="500" spans="1:6">
      <c r="A500" s="1768"/>
      <c r="B500" s="1771"/>
      <c r="C500" s="1786"/>
      <c r="D500" s="1805"/>
      <c r="E500" s="1811"/>
      <c r="F500" s="1794"/>
    </row>
    <row r="501" spans="1:6">
      <c r="A501" s="1768"/>
      <c r="B501" s="1771"/>
      <c r="C501" s="1786"/>
      <c r="D501" s="1805"/>
      <c r="E501" s="1811"/>
      <c r="F501" s="1794"/>
    </row>
    <row r="502" spans="1:6">
      <c r="A502" s="1768"/>
      <c r="B502" s="1771"/>
      <c r="C502" s="1786"/>
      <c r="D502" s="1805"/>
      <c r="E502" s="1811"/>
      <c r="F502" s="1794"/>
    </row>
    <row r="503" spans="1:6">
      <c r="A503" s="1768"/>
      <c r="B503" s="1771"/>
      <c r="C503" s="1786"/>
      <c r="D503" s="1805"/>
      <c r="E503" s="1811"/>
      <c r="F503" s="1794"/>
    </row>
    <row r="504" spans="1:6">
      <c r="A504" s="1768"/>
      <c r="B504" s="1771"/>
      <c r="C504" s="1786"/>
      <c r="D504" s="1805"/>
      <c r="E504" s="1811"/>
      <c r="F504" s="1794"/>
    </row>
    <row r="505" spans="1:6">
      <c r="A505" s="1768"/>
      <c r="B505" s="1771"/>
      <c r="C505" s="1786"/>
      <c r="D505" s="1805"/>
      <c r="E505" s="1811"/>
      <c r="F505" s="1794"/>
    </row>
    <row r="506" spans="1:6">
      <c r="A506" s="1768"/>
      <c r="B506" s="1771"/>
      <c r="C506" s="1786"/>
      <c r="D506" s="1805"/>
      <c r="E506" s="1811"/>
      <c r="F506" s="1794"/>
    </row>
    <row r="507" spans="1:6">
      <c r="A507" s="1768"/>
      <c r="B507" s="1771"/>
      <c r="C507" s="1786"/>
      <c r="D507" s="1805"/>
      <c r="E507" s="1811"/>
      <c r="F507" s="1794"/>
    </row>
    <row r="508" spans="1:6">
      <c r="A508" s="1768"/>
      <c r="B508" s="1771"/>
      <c r="C508" s="1786"/>
      <c r="D508" s="1805"/>
      <c r="E508" s="1811"/>
      <c r="F508" s="1794"/>
    </row>
    <row r="509" spans="1:6">
      <c r="A509" s="1768"/>
      <c r="B509" s="1771"/>
      <c r="C509" s="1786"/>
      <c r="D509" s="1805"/>
      <c r="E509" s="1811"/>
      <c r="F509" s="1794"/>
    </row>
    <row r="510" spans="1:6">
      <c r="A510" s="1768"/>
      <c r="B510" s="1771"/>
      <c r="C510" s="1786"/>
      <c r="D510" s="1805"/>
      <c r="E510" s="1811"/>
      <c r="F510" s="1794"/>
    </row>
    <row r="511" spans="1:6">
      <c r="A511" s="1768"/>
      <c r="B511" s="1771"/>
      <c r="C511" s="1786"/>
      <c r="D511" s="1805"/>
      <c r="E511" s="1811"/>
      <c r="F511" s="1794"/>
    </row>
    <row r="512" spans="1:6">
      <c r="A512" s="1768"/>
      <c r="B512" s="1771"/>
      <c r="C512" s="1786"/>
      <c r="D512" s="1805"/>
      <c r="E512" s="1811"/>
      <c r="F512" s="1794"/>
    </row>
    <row r="513" spans="1:6">
      <c r="A513" s="1768"/>
      <c r="B513" s="1771"/>
      <c r="C513" s="1786"/>
      <c r="D513" s="1805"/>
      <c r="E513" s="1811"/>
      <c r="F513" s="1794"/>
    </row>
    <row r="514" spans="1:6">
      <c r="A514" s="1768"/>
      <c r="B514" s="1771"/>
      <c r="C514" s="1786"/>
      <c r="D514" s="1805"/>
      <c r="E514" s="1811"/>
      <c r="F514" s="1794"/>
    </row>
    <row r="515" spans="1:6">
      <c r="A515" s="1768"/>
      <c r="B515" s="1771"/>
      <c r="C515" s="1786"/>
      <c r="D515" s="1805"/>
      <c r="E515" s="1811"/>
      <c r="F515" s="1794"/>
    </row>
    <row r="516" spans="1:6">
      <c r="A516" s="1768"/>
      <c r="B516" s="1771"/>
      <c r="C516" s="1786"/>
      <c r="D516" s="1805"/>
      <c r="E516" s="1811"/>
      <c r="F516" s="1794"/>
    </row>
    <row r="517" spans="1:6">
      <c r="A517" s="1768"/>
      <c r="B517" s="1771"/>
      <c r="C517" s="1786"/>
      <c r="D517" s="1805"/>
      <c r="E517" s="1811"/>
      <c r="F517" s="1794"/>
    </row>
    <row r="518" spans="1:6">
      <c r="A518" s="1768"/>
      <c r="B518" s="1771"/>
      <c r="C518" s="1786"/>
      <c r="D518" s="1805"/>
      <c r="E518" s="1811"/>
      <c r="F518" s="1794"/>
    </row>
    <row r="519" spans="1:6">
      <c r="A519" s="1768"/>
      <c r="B519" s="1771"/>
      <c r="C519" s="1786"/>
      <c r="D519" s="1805"/>
      <c r="E519" s="1811"/>
      <c r="F519" s="1794"/>
    </row>
    <row r="520" spans="1:6">
      <c r="A520" s="1768"/>
      <c r="B520" s="1771"/>
      <c r="C520" s="1786"/>
      <c r="D520" s="1805"/>
      <c r="E520" s="1811"/>
      <c r="F520" s="1794"/>
    </row>
    <row r="521" spans="1:6">
      <c r="A521" s="1768"/>
      <c r="B521" s="1771"/>
      <c r="C521" s="1786"/>
      <c r="D521" s="1805"/>
      <c r="E521" s="1811"/>
      <c r="F521" s="1794"/>
    </row>
    <row r="522" spans="1:6">
      <c r="A522" s="1768"/>
      <c r="B522" s="1771"/>
      <c r="C522" s="1786"/>
      <c r="D522" s="1805"/>
      <c r="E522" s="1811"/>
      <c r="F522" s="1794"/>
    </row>
    <row r="523" spans="1:6">
      <c r="A523" s="1768"/>
      <c r="B523" s="1771"/>
      <c r="C523" s="1786"/>
      <c r="D523" s="1805"/>
      <c r="E523" s="1811"/>
      <c r="F523" s="1794"/>
    </row>
    <row r="524" spans="1:6">
      <c r="A524" s="1768"/>
      <c r="B524" s="1771"/>
      <c r="C524" s="1786"/>
      <c r="D524" s="1805"/>
      <c r="E524" s="1811"/>
      <c r="F524" s="1794"/>
    </row>
    <row r="525" spans="1:6">
      <c r="A525" s="1768"/>
      <c r="B525" s="1771"/>
      <c r="C525" s="1786"/>
      <c r="D525" s="1805"/>
      <c r="E525" s="1811"/>
      <c r="F525" s="1794"/>
    </row>
    <row r="526" spans="1:6">
      <c r="A526" s="1768"/>
      <c r="B526" s="1771"/>
      <c r="C526" s="1786"/>
      <c r="D526" s="1805"/>
      <c r="E526" s="1811"/>
      <c r="F526" s="1794"/>
    </row>
    <row r="527" spans="1:6">
      <c r="A527" s="1768"/>
      <c r="B527" s="1771"/>
      <c r="C527" s="1786"/>
      <c r="D527" s="1805"/>
      <c r="E527" s="1811"/>
      <c r="F527" s="1794"/>
    </row>
    <row r="528" spans="1:6">
      <c r="A528" s="1768"/>
      <c r="B528" s="1771"/>
      <c r="C528" s="1786"/>
      <c r="D528" s="1805"/>
      <c r="E528" s="1811"/>
      <c r="F528" s="1794"/>
    </row>
    <row r="529" spans="1:6" ht="15.75" thickBot="1">
      <c r="A529" s="1816"/>
      <c r="B529" s="1815" t="s">
        <v>2004</v>
      </c>
      <c r="C529" s="1814"/>
      <c r="D529" s="1812"/>
      <c r="E529" s="1810"/>
      <c r="F529" s="1807">
        <f>SUM(F487:F528)</f>
        <v>0</v>
      </c>
    </row>
    <row r="530" spans="1:6" ht="15.75" thickTop="1"/>
    <row r="546" spans="1:6" ht="15" customHeight="1"/>
    <row r="547" spans="1:6" ht="89.1" customHeight="1"/>
    <row r="548" spans="1:6" ht="39.950000000000003" customHeight="1"/>
    <row r="549" spans="1:6" ht="30" customHeight="1"/>
    <row r="550" spans="1:6" ht="41.1" customHeight="1"/>
    <row r="551" spans="1:6" ht="27.95" customHeight="1">
      <c r="A551" s="1776"/>
      <c r="B551" s="1797"/>
      <c r="C551" s="1798"/>
      <c r="D551" s="1799"/>
      <c r="E551" s="1800"/>
      <c r="F551" s="1800"/>
    </row>
    <row r="552" spans="1:6" ht="39.950000000000003" customHeight="1">
      <c r="A552" s="1776"/>
      <c r="B552" s="1795"/>
      <c r="C552" s="1798"/>
      <c r="D552" s="1799"/>
      <c r="E552" s="1800"/>
      <c r="F552" s="1800"/>
    </row>
    <row r="553" spans="1:6" ht="27" customHeight="1">
      <c r="A553" s="1776"/>
      <c r="B553" s="1795"/>
      <c r="C553" s="1798"/>
      <c r="D553" s="1799"/>
      <c r="E553" s="1800"/>
      <c r="F553" s="1800"/>
    </row>
    <row r="554" spans="1:6" ht="39" customHeight="1">
      <c r="A554" s="1776"/>
      <c r="B554" s="1795"/>
      <c r="C554" s="1798"/>
      <c r="D554" s="1799"/>
      <c r="E554" s="1800"/>
      <c r="F554" s="1800"/>
    </row>
    <row r="555" spans="1:6" ht="27" customHeight="1">
      <c r="A555" s="1776"/>
      <c r="B555" s="1795"/>
      <c r="C555" s="1798"/>
      <c r="D555" s="1799"/>
      <c r="E555" s="1800"/>
      <c r="F555" s="1800"/>
    </row>
    <row r="556" spans="1:6" ht="39.950000000000003" customHeight="1">
      <c r="A556" s="1776"/>
      <c r="B556" s="1795"/>
      <c r="C556" s="1798"/>
      <c r="D556" s="1799"/>
      <c r="E556" s="1800"/>
      <c r="F556" s="1800"/>
    </row>
    <row r="557" spans="1:6" ht="29.1" customHeight="1">
      <c r="A557" s="1776"/>
      <c r="B557" s="1795"/>
      <c r="C557" s="1798"/>
      <c r="D557" s="1799"/>
      <c r="E557" s="1800"/>
      <c r="F557" s="1800"/>
    </row>
    <row r="558" spans="1:6" ht="42" customHeight="1">
      <c r="A558" s="1776"/>
      <c r="B558" s="1795"/>
      <c r="C558" s="1798"/>
      <c r="D558" s="1799"/>
      <c r="E558" s="1800"/>
      <c r="F558" s="1800"/>
    </row>
    <row r="559" spans="1:6" ht="30.95" customHeight="1">
      <c r="A559" s="1776"/>
      <c r="B559" s="1795"/>
      <c r="C559" s="1798"/>
      <c r="D559" s="1799"/>
      <c r="E559" s="1800"/>
      <c r="F559" s="1800"/>
    </row>
    <row r="560" spans="1:6" ht="54" customHeight="1">
      <c r="A560" s="1776"/>
      <c r="B560" s="1795"/>
      <c r="C560" s="1798"/>
      <c r="D560" s="1799"/>
      <c r="E560" s="1800"/>
      <c r="F560" s="1800"/>
    </row>
    <row r="561" spans="1:6" ht="12.95" customHeight="1">
      <c r="A561" s="1776"/>
      <c r="B561" s="1795"/>
      <c r="C561" s="1798"/>
      <c r="D561" s="1799"/>
      <c r="E561" s="1800"/>
      <c r="F561" s="1800"/>
    </row>
    <row r="562" spans="1:6">
      <c r="A562" s="1776"/>
      <c r="B562" s="1795"/>
      <c r="C562" s="1798"/>
      <c r="D562" s="1799"/>
      <c r="E562" s="1800"/>
      <c r="F562" s="1800"/>
    </row>
    <row r="563" spans="1:6">
      <c r="A563" s="1776"/>
      <c r="B563" s="1795"/>
      <c r="C563" s="1798"/>
      <c r="D563" s="1799"/>
      <c r="E563" s="1800"/>
      <c r="F563" s="1800"/>
    </row>
    <row r="564" spans="1:6">
      <c r="A564" s="1776"/>
      <c r="B564" s="1795"/>
      <c r="C564" s="1798"/>
      <c r="D564" s="1799"/>
      <c r="E564" s="1800"/>
      <c r="F564" s="1800"/>
    </row>
    <row r="565" spans="1:6" ht="15" customHeight="1">
      <c r="A565" s="1776"/>
      <c r="B565" s="1795"/>
      <c r="C565" s="1793"/>
      <c r="D565" s="1799"/>
      <c r="E565" s="1801"/>
      <c r="F565" s="1801"/>
    </row>
    <row r="566" spans="1:6">
      <c r="A566" s="1776"/>
      <c r="B566" s="1795"/>
      <c r="C566" s="1798"/>
      <c r="D566" s="1799"/>
      <c r="E566" s="1800"/>
      <c r="F566" s="1800"/>
    </row>
    <row r="567" spans="1:6" ht="26.25" customHeight="1">
      <c r="A567" s="1776"/>
      <c r="B567" s="1795"/>
      <c r="C567" s="1798"/>
      <c r="D567" s="1799"/>
      <c r="E567" s="1800"/>
      <c r="F567" s="1800"/>
    </row>
    <row r="568" spans="1:6" ht="51" customHeight="1">
      <c r="A568" s="1776"/>
      <c r="B568" s="1795"/>
      <c r="C568" s="1798"/>
      <c r="D568" s="1799"/>
      <c r="E568" s="1800"/>
      <c r="F568" s="1800"/>
    </row>
    <row r="569" spans="1:6" ht="41.1" customHeight="1">
      <c r="A569" s="1776"/>
      <c r="B569" s="1795"/>
      <c r="C569" s="1798"/>
      <c r="D569" s="1799"/>
      <c r="E569" s="1800"/>
      <c r="F569" s="1800"/>
    </row>
    <row r="570" spans="1:6" s="1792" customFormat="1" ht="41.1" customHeight="1">
      <c r="A570" s="1802"/>
      <c r="B570" s="1803"/>
      <c r="C570" s="1804"/>
      <c r="D570" s="1802"/>
      <c r="E570" s="1802"/>
      <c r="F570" s="1802"/>
    </row>
    <row r="571" spans="1:6" s="1792" customFormat="1" ht="38.1" customHeight="1">
      <c r="A571" s="1776"/>
      <c r="B571" s="1795"/>
      <c r="C571" s="1798"/>
      <c r="D571" s="1799"/>
      <c r="E571" s="1800"/>
      <c r="F571" s="1800"/>
    </row>
    <row r="572" spans="1:6" ht="15.95" customHeight="1">
      <c r="A572" s="1776"/>
      <c r="B572" s="1795"/>
      <c r="C572" s="1793"/>
      <c r="D572" s="1799"/>
      <c r="E572" s="1801"/>
      <c r="F572" s="1801"/>
    </row>
    <row r="573" spans="1:6" ht="39.950000000000003" customHeight="1">
      <c r="A573" s="1776"/>
      <c r="B573" s="1795"/>
      <c r="C573" s="1798"/>
      <c r="D573" s="1799"/>
      <c r="E573" s="1800"/>
      <c r="F573" s="1800"/>
    </row>
    <row r="574" spans="1:6" ht="24.95" customHeight="1">
      <c r="A574" s="1776"/>
      <c r="B574" s="1795"/>
      <c r="C574" s="1798"/>
      <c r="D574" s="1799"/>
      <c r="E574" s="1800"/>
      <c r="F574" s="1800"/>
    </row>
    <row r="575" spans="1:6" ht="15" customHeight="1">
      <c r="A575" s="1776"/>
      <c r="B575" s="1795"/>
      <c r="C575" s="1793"/>
      <c r="D575" s="1799"/>
      <c r="E575" s="1801"/>
      <c r="F575" s="1800"/>
    </row>
    <row r="576" spans="1:6" ht="36.950000000000003" customHeight="1">
      <c r="A576" s="1776"/>
      <c r="B576" s="1795"/>
      <c r="C576" s="1793"/>
      <c r="D576" s="1799"/>
      <c r="E576" s="1801"/>
      <c r="F576" s="1800"/>
    </row>
    <row r="577" spans="1:6" ht="24.95" customHeight="1">
      <c r="A577" s="1776"/>
      <c r="B577" s="1797"/>
      <c r="C577" s="1798"/>
      <c r="D577" s="1799"/>
      <c r="E577" s="1800"/>
      <c r="F577" s="1800"/>
    </row>
    <row r="578" spans="1:6" ht="15.95" customHeight="1">
      <c r="A578" s="1776"/>
      <c r="B578" s="1795"/>
      <c r="C578" s="1793"/>
      <c r="D578" s="1799"/>
      <c r="E578" s="1801"/>
      <c r="F578" s="1801"/>
    </row>
    <row r="579" spans="1:6" ht="15.95" customHeight="1">
      <c r="A579" s="1776"/>
      <c r="B579" s="1795"/>
      <c r="C579" s="1793"/>
      <c r="D579" s="1799"/>
      <c r="E579" s="1801"/>
      <c r="F579" s="1801"/>
    </row>
    <row r="580" spans="1:6" ht="15.95" customHeight="1">
      <c r="A580" s="1776"/>
      <c r="B580" s="1795"/>
      <c r="C580" s="1793"/>
      <c r="D580" s="1799"/>
      <c r="E580" s="1801"/>
      <c r="F580" s="1801"/>
    </row>
    <row r="581" spans="1:6">
      <c r="A581" s="1776"/>
      <c r="B581" s="1795"/>
      <c r="C581" s="1793"/>
      <c r="D581" s="1799"/>
      <c r="E581" s="1801"/>
      <c r="F581" s="1801"/>
    </row>
    <row r="582" spans="1:6">
      <c r="A582" s="1776"/>
      <c r="B582" s="1795"/>
      <c r="C582" s="1793"/>
      <c r="D582" s="1799"/>
      <c r="E582" s="1801"/>
      <c r="F582" s="1801"/>
    </row>
    <row r="583" spans="1:6">
      <c r="A583" s="1776"/>
      <c r="B583" s="1795"/>
      <c r="C583" s="1793"/>
      <c r="D583" s="1799"/>
      <c r="E583" s="1801"/>
      <c r="F583" s="1801"/>
    </row>
    <row r="584" spans="1:6">
      <c r="A584" s="1776"/>
      <c r="B584" s="1795"/>
      <c r="C584" s="1793"/>
      <c r="D584" s="1799"/>
      <c r="E584" s="1801"/>
      <c r="F584" s="1801"/>
    </row>
    <row r="585" spans="1:6">
      <c r="A585" s="1776"/>
      <c r="B585" s="1795"/>
      <c r="C585" s="1793"/>
      <c r="D585" s="1799"/>
      <c r="E585" s="1801"/>
      <c r="F585" s="1801"/>
    </row>
    <row r="586" spans="1:6">
      <c r="A586" s="1776"/>
      <c r="B586" s="1795"/>
      <c r="C586" s="1798"/>
      <c r="D586" s="1799"/>
      <c r="E586" s="1800"/>
      <c r="F586" s="1800"/>
    </row>
    <row r="587" spans="1:6">
      <c r="A587" s="1776"/>
      <c r="B587" s="1797"/>
      <c r="C587" s="1798"/>
      <c r="D587" s="1799"/>
      <c r="E587" s="1800"/>
      <c r="F587" s="1800"/>
    </row>
    <row r="588" spans="1:6">
      <c r="A588" s="1776"/>
      <c r="B588" s="1795"/>
      <c r="C588" s="1798"/>
      <c r="D588" s="1799"/>
      <c r="E588" s="1800"/>
      <c r="F588" s="1800"/>
    </row>
    <row r="589" spans="1:6">
      <c r="A589" s="1776"/>
      <c r="B589" s="1795"/>
      <c r="C589" s="1798"/>
      <c r="D589" s="1799"/>
      <c r="E589" s="1800"/>
      <c r="F589" s="1800"/>
    </row>
    <row r="590" spans="1:6">
      <c r="A590" s="1776"/>
      <c r="B590" s="1795"/>
      <c r="C590" s="1798"/>
      <c r="D590" s="1799"/>
      <c r="E590" s="1800"/>
      <c r="F590" s="1800"/>
    </row>
    <row r="591" spans="1:6">
      <c r="A591" s="1776"/>
      <c r="B591" s="1795"/>
      <c r="C591" s="1798"/>
      <c r="D591" s="1799"/>
      <c r="E591" s="1800"/>
      <c r="F591" s="1800"/>
    </row>
    <row r="592" spans="1:6" ht="17.25" customHeight="1">
      <c r="A592" s="1776"/>
      <c r="B592" s="1795"/>
      <c r="C592" s="1798"/>
      <c r="D592" s="1799"/>
      <c r="E592" s="1800"/>
      <c r="F592" s="1800"/>
    </row>
    <row r="593" spans="1:6" ht="17.25" customHeight="1">
      <c r="A593" s="1776"/>
      <c r="B593" s="1795"/>
      <c r="C593" s="1798"/>
      <c r="D593" s="1799"/>
      <c r="E593" s="1800"/>
      <c r="F593" s="1800"/>
    </row>
    <row r="594" spans="1:6" ht="17.25" customHeight="1">
      <c r="A594" s="1776"/>
      <c r="B594" s="1795"/>
      <c r="C594" s="1798"/>
      <c r="D594" s="1799"/>
      <c r="E594" s="1800"/>
      <c r="F594" s="1800"/>
    </row>
    <row r="595" spans="1:6" ht="17.25" customHeight="1">
      <c r="A595" s="1776"/>
      <c r="B595" s="1795"/>
      <c r="C595" s="1798"/>
      <c r="D595" s="1799"/>
      <c r="E595" s="1800"/>
      <c r="F595" s="1800"/>
    </row>
    <row r="596" spans="1:6">
      <c r="A596" s="1776"/>
      <c r="B596" s="1795"/>
      <c r="C596" s="1798"/>
      <c r="D596" s="1799"/>
      <c r="E596" s="1800"/>
      <c r="F596" s="1800"/>
    </row>
    <row r="597" spans="1:6">
      <c r="A597" s="1776"/>
      <c r="B597" s="1795"/>
      <c r="C597" s="1798"/>
      <c r="D597" s="1799"/>
      <c r="E597" s="1800"/>
      <c r="F597" s="1800"/>
    </row>
    <row r="598" spans="1:6">
      <c r="A598" s="1776"/>
      <c r="B598" s="1795"/>
      <c r="C598" s="1798"/>
      <c r="D598" s="1799"/>
      <c r="E598" s="1800"/>
      <c r="F598" s="1800"/>
    </row>
    <row r="599" spans="1:6">
      <c r="A599" s="1776"/>
      <c r="B599" s="1795"/>
      <c r="C599" s="1798"/>
      <c r="D599" s="1799"/>
      <c r="E599" s="1800"/>
      <c r="F599" s="1800"/>
    </row>
    <row r="600" spans="1:6">
      <c r="A600" s="1802"/>
      <c r="B600" s="1803"/>
      <c r="C600" s="1804"/>
      <c r="D600" s="1802"/>
      <c r="E600" s="1802"/>
      <c r="F600" s="1802"/>
    </row>
  </sheetData>
  <mergeCells count="2">
    <mergeCell ref="A1:F1"/>
    <mergeCell ref="A2:F2"/>
  </mergeCells>
  <pageMargins left="0.70866141732283472" right="0.70866141732283472" top="0.74803149606299213" bottom="0.74803149606299213" header="0.31496062992125984" footer="0.31496062992125984"/>
  <pageSetup scale="68" orientation="portrait" errors="blank" r:id="rId1"/>
  <headerFooter>
    <oddFooter>&amp;LBill No. NAM  E-1&amp;R&amp;A/&amp;P</oddFooter>
  </headerFooter>
  <rowBreaks count="18" manualBreakCount="18">
    <brk id="41" max="16383" man="1"/>
    <brk id="64" max="16383" man="1"/>
    <brk id="90" max="16383" man="1"/>
    <brk id="131" max="16383" man="1"/>
    <brk id="154" max="16383" man="1"/>
    <brk id="175" max="16383" man="1"/>
    <brk id="208" max="16383" man="1"/>
    <brk id="230" max="16383" man="1"/>
    <brk id="252" max="16383" man="1"/>
    <brk id="277" max="16383" man="1"/>
    <brk id="315" max="16383" man="1"/>
    <brk id="335" max="16383" man="1"/>
    <brk id="365" max="16383" man="1"/>
    <brk id="392" max="16383" man="1"/>
    <brk id="415" max="16383" man="1"/>
    <brk id="446" max="16383" man="1"/>
    <brk id="483" max="16383" man="1"/>
    <brk id="54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6"/>
  <sheetViews>
    <sheetView view="pageBreakPreview" zoomScale="60" zoomScaleNormal="100" workbookViewId="0">
      <selection activeCell="O44" sqref="O44"/>
    </sheetView>
  </sheetViews>
  <sheetFormatPr defaultRowHeight="15"/>
  <sheetData>
    <row r="15" spans="1:9" ht="26.25">
      <c r="D15" s="1766" t="s">
        <v>1925</v>
      </c>
    </row>
    <row r="16" spans="1:9" ht="55.5" customHeight="1">
      <c r="A16" s="3420" t="s">
        <v>1926</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5"/>
  <sheetViews>
    <sheetView view="pageBreakPreview" topLeftCell="A166" zoomScaleSheetLayoutView="100" workbookViewId="0">
      <selection activeCell="D54" sqref="D54"/>
    </sheetView>
  </sheetViews>
  <sheetFormatPr defaultColWidth="8.85546875" defaultRowHeight="15"/>
  <cols>
    <col min="1" max="1" width="12.7109375" customWidth="1"/>
    <col min="2" max="2" width="55.7109375" customWidth="1"/>
    <col min="3" max="3" width="7.140625" customWidth="1"/>
    <col min="4" max="4" width="10.7109375" customWidth="1"/>
    <col min="5" max="5" width="14.5703125" customWidth="1"/>
    <col min="6" max="6" width="16.7109375" customWidth="1"/>
    <col min="252" max="252" width="4.85546875" customWidth="1"/>
    <col min="253" max="253" width="48.85546875" customWidth="1"/>
    <col min="254" max="254" width="4.42578125" customWidth="1"/>
    <col min="255" max="255" width="5" customWidth="1"/>
    <col min="256" max="256" width="12.28515625" customWidth="1"/>
    <col min="257" max="257" width="14.140625" customWidth="1"/>
    <col min="508" max="508" width="4.85546875" customWidth="1"/>
    <col min="509" max="509" width="48.85546875" customWidth="1"/>
    <col min="510" max="510" width="4.42578125" customWidth="1"/>
    <col min="511" max="511" width="5" customWidth="1"/>
    <col min="512" max="512" width="12.28515625" customWidth="1"/>
    <col min="513" max="513" width="14.140625" customWidth="1"/>
    <col min="764" max="764" width="4.85546875" customWidth="1"/>
    <col min="765" max="765" width="48.85546875" customWidth="1"/>
    <col min="766" max="766" width="4.42578125" customWidth="1"/>
    <col min="767" max="767" width="5" customWidth="1"/>
    <col min="768" max="768" width="12.28515625" customWidth="1"/>
    <col min="769" max="769" width="14.140625" customWidth="1"/>
    <col min="1020" max="1020" width="4.85546875" customWidth="1"/>
    <col min="1021" max="1021" width="48.85546875" customWidth="1"/>
    <col min="1022" max="1022" width="4.42578125" customWidth="1"/>
    <col min="1023" max="1023" width="5" customWidth="1"/>
    <col min="1024" max="1024" width="12.28515625" customWidth="1"/>
    <col min="1025" max="1025" width="14.140625" customWidth="1"/>
    <col min="1276" max="1276" width="4.85546875" customWidth="1"/>
    <col min="1277" max="1277" width="48.85546875" customWidth="1"/>
    <col min="1278" max="1278" width="4.42578125" customWidth="1"/>
    <col min="1279" max="1279" width="5" customWidth="1"/>
    <col min="1280" max="1280" width="12.28515625" customWidth="1"/>
    <col min="1281" max="1281" width="14.140625" customWidth="1"/>
    <col min="1532" max="1532" width="4.85546875" customWidth="1"/>
    <col min="1533" max="1533" width="48.85546875" customWidth="1"/>
    <col min="1534" max="1534" width="4.42578125" customWidth="1"/>
    <col min="1535" max="1535" width="5" customWidth="1"/>
    <col min="1536" max="1536" width="12.28515625" customWidth="1"/>
    <col min="1537" max="1537" width="14.140625" customWidth="1"/>
    <col min="1788" max="1788" width="4.85546875" customWidth="1"/>
    <col min="1789" max="1789" width="48.85546875" customWidth="1"/>
    <col min="1790" max="1790" width="4.42578125" customWidth="1"/>
    <col min="1791" max="1791" width="5" customWidth="1"/>
    <col min="1792" max="1792" width="12.28515625" customWidth="1"/>
    <col min="1793" max="1793" width="14.140625" customWidth="1"/>
    <col min="2044" max="2044" width="4.85546875" customWidth="1"/>
    <col min="2045" max="2045" width="48.85546875" customWidth="1"/>
    <col min="2046" max="2046" width="4.42578125" customWidth="1"/>
    <col min="2047" max="2047" width="5" customWidth="1"/>
    <col min="2048" max="2048" width="12.28515625" customWidth="1"/>
    <col min="2049" max="2049" width="14.140625" customWidth="1"/>
    <col min="2300" max="2300" width="4.85546875" customWidth="1"/>
    <col min="2301" max="2301" width="48.85546875" customWidth="1"/>
    <col min="2302" max="2302" width="4.42578125" customWidth="1"/>
    <col min="2303" max="2303" width="5" customWidth="1"/>
    <col min="2304" max="2304" width="12.28515625" customWidth="1"/>
    <col min="2305" max="2305" width="14.140625" customWidth="1"/>
    <col min="2556" max="2556" width="4.85546875" customWidth="1"/>
    <col min="2557" max="2557" width="48.85546875" customWidth="1"/>
    <col min="2558" max="2558" width="4.42578125" customWidth="1"/>
    <col min="2559" max="2559" width="5" customWidth="1"/>
    <col min="2560" max="2560" width="12.28515625" customWidth="1"/>
    <col min="2561" max="2561" width="14.140625" customWidth="1"/>
    <col min="2812" max="2812" width="4.85546875" customWidth="1"/>
    <col min="2813" max="2813" width="48.85546875" customWidth="1"/>
    <col min="2814" max="2814" width="4.42578125" customWidth="1"/>
    <col min="2815" max="2815" width="5" customWidth="1"/>
    <col min="2816" max="2816" width="12.28515625" customWidth="1"/>
    <col min="2817" max="2817" width="14.140625" customWidth="1"/>
    <col min="3068" max="3068" width="4.85546875" customWidth="1"/>
    <col min="3069" max="3069" width="48.85546875" customWidth="1"/>
    <col min="3070" max="3070" width="4.42578125" customWidth="1"/>
    <col min="3071" max="3071" width="5" customWidth="1"/>
    <col min="3072" max="3072" width="12.28515625" customWidth="1"/>
    <col min="3073" max="3073" width="14.140625" customWidth="1"/>
    <col min="3324" max="3324" width="4.85546875" customWidth="1"/>
    <col min="3325" max="3325" width="48.85546875" customWidth="1"/>
    <col min="3326" max="3326" width="4.42578125" customWidth="1"/>
    <col min="3327" max="3327" width="5" customWidth="1"/>
    <col min="3328" max="3328" width="12.28515625" customWidth="1"/>
    <col min="3329" max="3329" width="14.140625" customWidth="1"/>
    <col min="3580" max="3580" width="4.85546875" customWidth="1"/>
    <col min="3581" max="3581" width="48.85546875" customWidth="1"/>
    <col min="3582" max="3582" width="4.42578125" customWidth="1"/>
    <col min="3583" max="3583" width="5" customWidth="1"/>
    <col min="3584" max="3584" width="12.28515625" customWidth="1"/>
    <col min="3585" max="3585" width="14.140625" customWidth="1"/>
    <col min="3836" max="3836" width="4.85546875" customWidth="1"/>
    <col min="3837" max="3837" width="48.85546875" customWidth="1"/>
    <col min="3838" max="3838" width="4.42578125" customWidth="1"/>
    <col min="3839" max="3839" width="5" customWidth="1"/>
    <col min="3840" max="3840" width="12.28515625" customWidth="1"/>
    <col min="3841" max="3841" width="14.140625" customWidth="1"/>
    <col min="4092" max="4092" width="4.85546875" customWidth="1"/>
    <col min="4093" max="4093" width="48.85546875" customWidth="1"/>
    <col min="4094" max="4094" width="4.42578125" customWidth="1"/>
    <col min="4095" max="4095" width="5" customWidth="1"/>
    <col min="4096" max="4096" width="12.28515625" customWidth="1"/>
    <col min="4097" max="4097" width="14.140625" customWidth="1"/>
    <col min="4348" max="4348" width="4.85546875" customWidth="1"/>
    <col min="4349" max="4349" width="48.85546875" customWidth="1"/>
    <col min="4350" max="4350" width="4.42578125" customWidth="1"/>
    <col min="4351" max="4351" width="5" customWidth="1"/>
    <col min="4352" max="4352" width="12.28515625" customWidth="1"/>
    <col min="4353" max="4353" width="14.140625" customWidth="1"/>
    <col min="4604" max="4604" width="4.85546875" customWidth="1"/>
    <col min="4605" max="4605" width="48.85546875" customWidth="1"/>
    <col min="4606" max="4606" width="4.42578125" customWidth="1"/>
    <col min="4607" max="4607" width="5" customWidth="1"/>
    <col min="4608" max="4608" width="12.28515625" customWidth="1"/>
    <col min="4609" max="4609" width="14.140625" customWidth="1"/>
    <col min="4860" max="4860" width="4.85546875" customWidth="1"/>
    <col min="4861" max="4861" width="48.85546875" customWidth="1"/>
    <col min="4862" max="4862" width="4.42578125" customWidth="1"/>
    <col min="4863" max="4863" width="5" customWidth="1"/>
    <col min="4864" max="4864" width="12.28515625" customWidth="1"/>
    <col min="4865" max="4865" width="14.140625" customWidth="1"/>
    <col min="5116" max="5116" width="4.85546875" customWidth="1"/>
    <col min="5117" max="5117" width="48.85546875" customWidth="1"/>
    <col min="5118" max="5118" width="4.42578125" customWidth="1"/>
    <col min="5119" max="5119" width="5" customWidth="1"/>
    <col min="5120" max="5120" width="12.28515625" customWidth="1"/>
    <col min="5121" max="5121" width="14.140625" customWidth="1"/>
    <col min="5372" max="5372" width="4.85546875" customWidth="1"/>
    <col min="5373" max="5373" width="48.85546875" customWidth="1"/>
    <col min="5374" max="5374" width="4.42578125" customWidth="1"/>
    <col min="5375" max="5375" width="5" customWidth="1"/>
    <col min="5376" max="5376" width="12.28515625" customWidth="1"/>
    <col min="5377" max="5377" width="14.140625" customWidth="1"/>
    <col min="5628" max="5628" width="4.85546875" customWidth="1"/>
    <col min="5629" max="5629" width="48.85546875" customWidth="1"/>
    <col min="5630" max="5630" width="4.42578125" customWidth="1"/>
    <col min="5631" max="5631" width="5" customWidth="1"/>
    <col min="5632" max="5632" width="12.28515625" customWidth="1"/>
    <col min="5633" max="5633" width="14.140625" customWidth="1"/>
    <col min="5884" max="5884" width="4.85546875" customWidth="1"/>
    <col min="5885" max="5885" width="48.85546875" customWidth="1"/>
    <col min="5886" max="5886" width="4.42578125" customWidth="1"/>
    <col min="5887" max="5887" width="5" customWidth="1"/>
    <col min="5888" max="5888" width="12.28515625" customWidth="1"/>
    <col min="5889" max="5889" width="14.140625" customWidth="1"/>
    <col min="6140" max="6140" width="4.85546875" customWidth="1"/>
    <col min="6141" max="6141" width="48.85546875" customWidth="1"/>
    <col min="6142" max="6142" width="4.42578125" customWidth="1"/>
    <col min="6143" max="6143" width="5" customWidth="1"/>
    <col min="6144" max="6144" width="12.28515625" customWidth="1"/>
    <col min="6145" max="6145" width="14.140625" customWidth="1"/>
    <col min="6396" max="6396" width="4.85546875" customWidth="1"/>
    <col min="6397" max="6397" width="48.85546875" customWidth="1"/>
    <col min="6398" max="6398" width="4.42578125" customWidth="1"/>
    <col min="6399" max="6399" width="5" customWidth="1"/>
    <col min="6400" max="6400" width="12.28515625" customWidth="1"/>
    <col min="6401" max="6401" width="14.140625" customWidth="1"/>
    <col min="6652" max="6652" width="4.85546875" customWidth="1"/>
    <col min="6653" max="6653" width="48.85546875" customWidth="1"/>
    <col min="6654" max="6654" width="4.42578125" customWidth="1"/>
    <col min="6655" max="6655" width="5" customWidth="1"/>
    <col min="6656" max="6656" width="12.28515625" customWidth="1"/>
    <col min="6657" max="6657" width="14.140625" customWidth="1"/>
    <col min="6908" max="6908" width="4.85546875" customWidth="1"/>
    <col min="6909" max="6909" width="48.85546875" customWidth="1"/>
    <col min="6910" max="6910" width="4.42578125" customWidth="1"/>
    <col min="6911" max="6911" width="5" customWidth="1"/>
    <col min="6912" max="6912" width="12.28515625" customWidth="1"/>
    <col min="6913" max="6913" width="14.140625" customWidth="1"/>
    <col min="7164" max="7164" width="4.85546875" customWidth="1"/>
    <col min="7165" max="7165" width="48.85546875" customWidth="1"/>
    <col min="7166" max="7166" width="4.42578125" customWidth="1"/>
    <col min="7167" max="7167" width="5" customWidth="1"/>
    <col min="7168" max="7168" width="12.28515625" customWidth="1"/>
    <col min="7169" max="7169" width="14.140625" customWidth="1"/>
    <col min="7420" max="7420" width="4.85546875" customWidth="1"/>
    <col min="7421" max="7421" width="48.85546875" customWidth="1"/>
    <col min="7422" max="7422" width="4.42578125" customWidth="1"/>
    <col min="7423" max="7423" width="5" customWidth="1"/>
    <col min="7424" max="7424" width="12.28515625" customWidth="1"/>
    <col min="7425" max="7425" width="14.140625" customWidth="1"/>
    <col min="7676" max="7676" width="4.85546875" customWidth="1"/>
    <col min="7677" max="7677" width="48.85546875" customWidth="1"/>
    <col min="7678" max="7678" width="4.42578125" customWidth="1"/>
    <col min="7679" max="7679" width="5" customWidth="1"/>
    <col min="7680" max="7680" width="12.28515625" customWidth="1"/>
    <col min="7681" max="7681" width="14.140625" customWidth="1"/>
    <col min="7932" max="7932" width="4.85546875" customWidth="1"/>
    <col min="7933" max="7933" width="48.85546875" customWidth="1"/>
    <col min="7934" max="7934" width="4.42578125" customWidth="1"/>
    <col min="7935" max="7935" width="5" customWidth="1"/>
    <col min="7936" max="7936" width="12.28515625" customWidth="1"/>
    <col min="7937" max="7937" width="14.140625" customWidth="1"/>
    <col min="8188" max="8188" width="4.85546875" customWidth="1"/>
    <col min="8189" max="8189" width="48.85546875" customWidth="1"/>
    <col min="8190" max="8190" width="4.42578125" customWidth="1"/>
    <col min="8191" max="8191" width="5" customWidth="1"/>
    <col min="8192" max="8192" width="12.28515625" customWidth="1"/>
    <col min="8193" max="8193" width="14.140625" customWidth="1"/>
    <col min="8444" max="8444" width="4.85546875" customWidth="1"/>
    <col min="8445" max="8445" width="48.85546875" customWidth="1"/>
    <col min="8446" max="8446" width="4.42578125" customWidth="1"/>
    <col min="8447" max="8447" width="5" customWidth="1"/>
    <col min="8448" max="8448" width="12.28515625" customWidth="1"/>
    <col min="8449" max="8449" width="14.140625" customWidth="1"/>
    <col min="8700" max="8700" width="4.85546875" customWidth="1"/>
    <col min="8701" max="8701" width="48.85546875" customWidth="1"/>
    <col min="8702" max="8702" width="4.42578125" customWidth="1"/>
    <col min="8703" max="8703" width="5" customWidth="1"/>
    <col min="8704" max="8704" width="12.28515625" customWidth="1"/>
    <col min="8705" max="8705" width="14.140625" customWidth="1"/>
    <col min="8956" max="8956" width="4.85546875" customWidth="1"/>
    <col min="8957" max="8957" width="48.85546875" customWidth="1"/>
    <col min="8958" max="8958" width="4.42578125" customWidth="1"/>
    <col min="8959" max="8959" width="5" customWidth="1"/>
    <col min="8960" max="8960" width="12.28515625" customWidth="1"/>
    <col min="8961" max="8961" width="14.140625" customWidth="1"/>
    <col min="9212" max="9212" width="4.85546875" customWidth="1"/>
    <col min="9213" max="9213" width="48.85546875" customWidth="1"/>
    <col min="9214" max="9214" width="4.42578125" customWidth="1"/>
    <col min="9215" max="9215" width="5" customWidth="1"/>
    <col min="9216" max="9216" width="12.28515625" customWidth="1"/>
    <col min="9217" max="9217" width="14.140625" customWidth="1"/>
    <col min="9468" max="9468" width="4.85546875" customWidth="1"/>
    <col min="9469" max="9469" width="48.85546875" customWidth="1"/>
    <col min="9470" max="9470" width="4.42578125" customWidth="1"/>
    <col min="9471" max="9471" width="5" customWidth="1"/>
    <col min="9472" max="9472" width="12.28515625" customWidth="1"/>
    <col min="9473" max="9473" width="14.140625" customWidth="1"/>
    <col min="9724" max="9724" width="4.85546875" customWidth="1"/>
    <col min="9725" max="9725" width="48.85546875" customWidth="1"/>
    <col min="9726" max="9726" width="4.42578125" customWidth="1"/>
    <col min="9727" max="9727" width="5" customWidth="1"/>
    <col min="9728" max="9728" width="12.28515625" customWidth="1"/>
    <col min="9729" max="9729" width="14.140625" customWidth="1"/>
    <col min="9980" max="9980" width="4.85546875" customWidth="1"/>
    <col min="9981" max="9981" width="48.85546875" customWidth="1"/>
    <col min="9982" max="9982" width="4.42578125" customWidth="1"/>
    <col min="9983" max="9983" width="5" customWidth="1"/>
    <col min="9984" max="9984" width="12.28515625" customWidth="1"/>
    <col min="9985" max="9985" width="14.140625" customWidth="1"/>
    <col min="10236" max="10236" width="4.85546875" customWidth="1"/>
    <col min="10237" max="10237" width="48.85546875" customWidth="1"/>
    <col min="10238" max="10238" width="4.42578125" customWidth="1"/>
    <col min="10239" max="10239" width="5" customWidth="1"/>
    <col min="10240" max="10240" width="12.28515625" customWidth="1"/>
    <col min="10241" max="10241" width="14.140625" customWidth="1"/>
    <col min="10492" max="10492" width="4.85546875" customWidth="1"/>
    <col min="10493" max="10493" width="48.85546875" customWidth="1"/>
    <col min="10494" max="10494" width="4.42578125" customWidth="1"/>
    <col min="10495" max="10495" width="5" customWidth="1"/>
    <col min="10496" max="10496" width="12.28515625" customWidth="1"/>
    <col min="10497" max="10497" width="14.140625" customWidth="1"/>
    <col min="10748" max="10748" width="4.85546875" customWidth="1"/>
    <col min="10749" max="10749" width="48.85546875" customWidth="1"/>
    <col min="10750" max="10750" width="4.42578125" customWidth="1"/>
    <col min="10751" max="10751" width="5" customWidth="1"/>
    <col min="10752" max="10752" width="12.28515625" customWidth="1"/>
    <col min="10753" max="10753" width="14.140625" customWidth="1"/>
    <col min="11004" max="11004" width="4.85546875" customWidth="1"/>
    <col min="11005" max="11005" width="48.85546875" customWidth="1"/>
    <col min="11006" max="11006" width="4.42578125" customWidth="1"/>
    <col min="11007" max="11007" width="5" customWidth="1"/>
    <col min="11008" max="11008" width="12.28515625" customWidth="1"/>
    <col min="11009" max="11009" width="14.140625" customWidth="1"/>
    <col min="11260" max="11260" width="4.85546875" customWidth="1"/>
    <col min="11261" max="11261" width="48.85546875" customWidth="1"/>
    <col min="11262" max="11262" width="4.42578125" customWidth="1"/>
    <col min="11263" max="11263" width="5" customWidth="1"/>
    <col min="11264" max="11264" width="12.28515625" customWidth="1"/>
    <col min="11265" max="11265" width="14.140625" customWidth="1"/>
    <col min="11516" max="11516" width="4.85546875" customWidth="1"/>
    <col min="11517" max="11517" width="48.85546875" customWidth="1"/>
    <col min="11518" max="11518" width="4.42578125" customWidth="1"/>
    <col min="11519" max="11519" width="5" customWidth="1"/>
    <col min="11520" max="11520" width="12.28515625" customWidth="1"/>
    <col min="11521" max="11521" width="14.140625" customWidth="1"/>
    <col min="11772" max="11772" width="4.85546875" customWidth="1"/>
    <col min="11773" max="11773" width="48.85546875" customWidth="1"/>
    <col min="11774" max="11774" width="4.42578125" customWidth="1"/>
    <col min="11775" max="11775" width="5" customWidth="1"/>
    <col min="11776" max="11776" width="12.28515625" customWidth="1"/>
    <col min="11777" max="11777" width="14.140625" customWidth="1"/>
    <col min="12028" max="12028" width="4.85546875" customWidth="1"/>
    <col min="12029" max="12029" width="48.85546875" customWidth="1"/>
    <col min="12030" max="12030" width="4.42578125" customWidth="1"/>
    <col min="12031" max="12031" width="5" customWidth="1"/>
    <col min="12032" max="12032" width="12.28515625" customWidth="1"/>
    <col min="12033" max="12033" width="14.140625" customWidth="1"/>
    <col min="12284" max="12284" width="4.85546875" customWidth="1"/>
    <col min="12285" max="12285" width="48.85546875" customWidth="1"/>
    <col min="12286" max="12286" width="4.42578125" customWidth="1"/>
    <col min="12287" max="12287" width="5" customWidth="1"/>
    <col min="12288" max="12288" width="12.28515625" customWidth="1"/>
    <col min="12289" max="12289" width="14.140625" customWidth="1"/>
    <col min="12540" max="12540" width="4.85546875" customWidth="1"/>
    <col min="12541" max="12541" width="48.85546875" customWidth="1"/>
    <col min="12542" max="12542" width="4.42578125" customWidth="1"/>
    <col min="12543" max="12543" width="5" customWidth="1"/>
    <col min="12544" max="12544" width="12.28515625" customWidth="1"/>
    <col min="12545" max="12545" width="14.140625" customWidth="1"/>
    <col min="12796" max="12796" width="4.85546875" customWidth="1"/>
    <col min="12797" max="12797" width="48.85546875" customWidth="1"/>
    <col min="12798" max="12798" width="4.42578125" customWidth="1"/>
    <col min="12799" max="12799" width="5" customWidth="1"/>
    <col min="12800" max="12800" width="12.28515625" customWidth="1"/>
    <col min="12801" max="12801" width="14.140625" customWidth="1"/>
    <col min="13052" max="13052" width="4.85546875" customWidth="1"/>
    <col min="13053" max="13053" width="48.85546875" customWidth="1"/>
    <col min="13054" max="13054" width="4.42578125" customWidth="1"/>
    <col min="13055" max="13055" width="5" customWidth="1"/>
    <col min="13056" max="13056" width="12.28515625" customWidth="1"/>
    <col min="13057" max="13057" width="14.140625" customWidth="1"/>
    <col min="13308" max="13308" width="4.85546875" customWidth="1"/>
    <col min="13309" max="13309" width="48.85546875" customWidth="1"/>
    <col min="13310" max="13310" width="4.42578125" customWidth="1"/>
    <col min="13311" max="13311" width="5" customWidth="1"/>
    <col min="13312" max="13312" width="12.28515625" customWidth="1"/>
    <col min="13313" max="13313" width="14.140625" customWidth="1"/>
    <col min="13564" max="13564" width="4.85546875" customWidth="1"/>
    <col min="13565" max="13565" width="48.85546875" customWidth="1"/>
    <col min="13566" max="13566" width="4.42578125" customWidth="1"/>
    <col min="13567" max="13567" width="5" customWidth="1"/>
    <col min="13568" max="13568" width="12.28515625" customWidth="1"/>
    <col min="13569" max="13569" width="14.140625" customWidth="1"/>
    <col min="13820" max="13820" width="4.85546875" customWidth="1"/>
    <col min="13821" max="13821" width="48.85546875" customWidth="1"/>
    <col min="13822" max="13822" width="4.42578125" customWidth="1"/>
    <col min="13823" max="13823" width="5" customWidth="1"/>
    <col min="13824" max="13824" width="12.28515625" customWidth="1"/>
    <col min="13825" max="13825" width="14.140625" customWidth="1"/>
    <col min="14076" max="14076" width="4.85546875" customWidth="1"/>
    <col min="14077" max="14077" width="48.85546875" customWidth="1"/>
    <col min="14078" max="14078" width="4.42578125" customWidth="1"/>
    <col min="14079" max="14079" width="5" customWidth="1"/>
    <col min="14080" max="14080" width="12.28515625" customWidth="1"/>
    <col min="14081" max="14081" width="14.140625" customWidth="1"/>
    <col min="14332" max="14332" width="4.85546875" customWidth="1"/>
    <col min="14333" max="14333" width="48.85546875" customWidth="1"/>
    <col min="14334" max="14334" width="4.42578125" customWidth="1"/>
    <col min="14335" max="14335" width="5" customWidth="1"/>
    <col min="14336" max="14336" width="12.28515625" customWidth="1"/>
    <col min="14337" max="14337" width="14.140625" customWidth="1"/>
    <col min="14588" max="14588" width="4.85546875" customWidth="1"/>
    <col min="14589" max="14589" width="48.85546875" customWidth="1"/>
    <col min="14590" max="14590" width="4.42578125" customWidth="1"/>
    <col min="14591" max="14591" width="5" customWidth="1"/>
    <col min="14592" max="14592" width="12.28515625" customWidth="1"/>
    <col min="14593" max="14593" width="14.140625" customWidth="1"/>
    <col min="14844" max="14844" width="4.85546875" customWidth="1"/>
    <col min="14845" max="14845" width="48.85546875" customWidth="1"/>
    <col min="14846" max="14846" width="4.42578125" customWidth="1"/>
    <col min="14847" max="14847" width="5" customWidth="1"/>
    <col min="14848" max="14848" width="12.28515625" customWidth="1"/>
    <col min="14849" max="14849" width="14.140625" customWidth="1"/>
    <col min="15100" max="15100" width="4.85546875" customWidth="1"/>
    <col min="15101" max="15101" width="48.85546875" customWidth="1"/>
    <col min="15102" max="15102" width="4.42578125" customWidth="1"/>
    <col min="15103" max="15103" width="5" customWidth="1"/>
    <col min="15104" max="15104" width="12.28515625" customWidth="1"/>
    <col min="15105" max="15105" width="14.140625" customWidth="1"/>
    <col min="15356" max="15356" width="4.85546875" customWidth="1"/>
    <col min="15357" max="15357" width="48.85546875" customWidth="1"/>
    <col min="15358" max="15358" width="4.42578125" customWidth="1"/>
    <col min="15359" max="15359" width="5" customWidth="1"/>
    <col min="15360" max="15360" width="12.28515625" customWidth="1"/>
    <col min="15361" max="15361" width="14.140625" customWidth="1"/>
    <col min="15612" max="15612" width="4.85546875" customWidth="1"/>
    <col min="15613" max="15613" width="48.85546875" customWidth="1"/>
    <col min="15614" max="15614" width="4.42578125" customWidth="1"/>
    <col min="15615" max="15615" width="5" customWidth="1"/>
    <col min="15616" max="15616" width="12.28515625" customWidth="1"/>
    <col min="15617" max="15617" width="14.140625" customWidth="1"/>
    <col min="15868" max="15868" width="4.85546875" customWidth="1"/>
    <col min="15869" max="15869" width="48.85546875" customWidth="1"/>
    <col min="15870" max="15870" width="4.42578125" customWidth="1"/>
    <col min="15871" max="15871" width="5" customWidth="1"/>
    <col min="15872" max="15872" width="12.28515625" customWidth="1"/>
    <col min="15873" max="15873" width="14.140625" customWidth="1"/>
    <col min="16124" max="16124" width="4.85546875" customWidth="1"/>
    <col min="16125" max="16125" width="48.85546875" customWidth="1"/>
    <col min="16126" max="16126" width="4.42578125" customWidth="1"/>
    <col min="16127" max="16127" width="5" customWidth="1"/>
    <col min="16128" max="16128" width="12.28515625" customWidth="1"/>
    <col min="16129" max="16129" width="14.140625" customWidth="1"/>
  </cols>
  <sheetData>
    <row r="1" spans="1:6">
      <c r="A1" s="3456" t="s">
        <v>2129</v>
      </c>
      <c r="B1" s="3456"/>
      <c r="C1" s="3456"/>
      <c r="D1" s="3456"/>
      <c r="E1" s="3456"/>
      <c r="F1" s="3456"/>
    </row>
    <row r="2" spans="1:6">
      <c r="A2" s="3455" t="s">
        <v>2526</v>
      </c>
      <c r="B2" s="3455"/>
      <c r="C2" s="3455"/>
      <c r="D2" s="3455"/>
      <c r="E2" s="3455"/>
      <c r="F2" s="3455"/>
    </row>
    <row r="3" spans="1:6">
      <c r="A3" s="5" t="s">
        <v>1927</v>
      </c>
      <c r="B3" s="57"/>
      <c r="C3" s="87"/>
      <c r="D3" s="87"/>
      <c r="E3" s="747"/>
      <c r="F3" s="747"/>
    </row>
    <row r="4" spans="1:6">
      <c r="A4" s="5" t="s">
        <v>1905</v>
      </c>
      <c r="B4" s="57"/>
      <c r="C4" s="87"/>
      <c r="D4" s="87"/>
      <c r="E4" s="747"/>
      <c r="F4" s="747"/>
    </row>
    <row r="5" spans="1:6">
      <c r="A5" s="87"/>
      <c r="B5" s="57"/>
      <c r="C5" s="87"/>
      <c r="D5" s="87"/>
      <c r="E5" s="748"/>
      <c r="F5" s="748"/>
    </row>
    <row r="6" spans="1:6">
      <c r="A6" s="1777" t="s">
        <v>1953</v>
      </c>
      <c r="B6" s="1778" t="s">
        <v>569</v>
      </c>
      <c r="C6" s="1779" t="s">
        <v>1954</v>
      </c>
      <c r="D6" s="1780" t="s">
        <v>1955</v>
      </c>
      <c r="E6" s="1781" t="s">
        <v>1957</v>
      </c>
      <c r="F6" s="1782" t="s">
        <v>1958</v>
      </c>
    </row>
    <row r="7" spans="1:6" ht="51">
      <c r="A7" s="2821"/>
      <c r="B7" s="338" t="s">
        <v>2680</v>
      </c>
      <c r="C7" s="2822"/>
      <c r="D7" s="2823"/>
      <c r="E7" s="2824"/>
      <c r="F7" s="2825"/>
    </row>
    <row r="8" spans="1:6" ht="25.5">
      <c r="A8" s="1768"/>
      <c r="B8" s="1772" t="s">
        <v>1787</v>
      </c>
      <c r="C8" s="1767"/>
      <c r="D8" s="1805"/>
      <c r="E8" s="1808"/>
      <c r="F8" s="1770"/>
    </row>
    <row r="9" spans="1:6">
      <c r="A9" s="1768" t="s">
        <v>1788</v>
      </c>
      <c r="B9" s="1772" t="s">
        <v>1906</v>
      </c>
      <c r="C9" s="1767"/>
      <c r="D9" s="1805"/>
      <c r="E9" s="1809"/>
      <c r="F9" s="1770"/>
    </row>
    <row r="10" spans="1:6" ht="134.25" customHeight="1">
      <c r="A10" s="1768" t="s">
        <v>581</v>
      </c>
      <c r="B10" s="1769" t="s">
        <v>2541</v>
      </c>
      <c r="C10" s="1767" t="s">
        <v>186</v>
      </c>
      <c r="D10" s="1805">
        <v>2</v>
      </c>
      <c r="E10" s="1809"/>
      <c r="F10" s="1770">
        <f>D10*E10</f>
        <v>0</v>
      </c>
    </row>
    <row r="11" spans="1:6" ht="38.25">
      <c r="A11" s="1768" t="s">
        <v>589</v>
      </c>
      <c r="B11" s="1769" t="s">
        <v>1935</v>
      </c>
      <c r="C11" s="1767" t="s">
        <v>186</v>
      </c>
      <c r="D11" s="1805">
        <v>1</v>
      </c>
      <c r="E11" s="1809"/>
      <c r="F11" s="1770">
        <f>D11*E11</f>
        <v>0</v>
      </c>
    </row>
    <row r="12" spans="1:6">
      <c r="A12" s="1768" t="s">
        <v>1749</v>
      </c>
      <c r="B12" s="1769" t="s">
        <v>2636</v>
      </c>
      <c r="C12" s="1767" t="s">
        <v>186</v>
      </c>
      <c r="D12" s="1805">
        <v>2</v>
      </c>
      <c r="E12" s="1809"/>
      <c r="F12" s="1770">
        <f>D12*E12</f>
        <v>0</v>
      </c>
    </row>
    <row r="13" spans="1:6">
      <c r="A13" s="1768"/>
      <c r="B13" s="1769"/>
      <c r="C13" s="1767"/>
      <c r="D13" s="1805"/>
      <c r="E13" s="1809"/>
      <c r="F13" s="1770"/>
    </row>
    <row r="14" spans="1:6">
      <c r="A14" s="1768"/>
      <c r="B14" s="1769"/>
      <c r="C14" s="1767"/>
      <c r="D14" s="1805"/>
      <c r="E14" s="1809"/>
      <c r="F14" s="1770"/>
    </row>
    <row r="15" spans="1:6">
      <c r="A15" s="1768"/>
      <c r="B15" s="1769"/>
      <c r="C15" s="1767"/>
      <c r="D15" s="1805"/>
      <c r="E15" s="1809"/>
      <c r="F15" s="1770"/>
    </row>
    <row r="16" spans="1:6">
      <c r="A16" s="1768"/>
      <c r="B16" s="1769"/>
      <c r="C16" s="1767"/>
      <c r="D16" s="1805"/>
      <c r="E16" s="1809"/>
      <c r="F16" s="1770"/>
    </row>
    <row r="17" spans="1:6">
      <c r="A17" s="1768"/>
      <c r="B17" s="1769"/>
      <c r="C17" s="1767"/>
      <c r="D17" s="1805"/>
      <c r="E17" s="1809"/>
      <c r="F17" s="1770"/>
    </row>
    <row r="18" spans="1:6">
      <c r="A18" s="1768"/>
      <c r="B18" s="1769"/>
      <c r="C18" s="1767"/>
      <c r="D18" s="1805"/>
      <c r="E18" s="1809"/>
      <c r="F18" s="1770"/>
    </row>
    <row r="19" spans="1:6">
      <c r="A19" s="1768"/>
      <c r="B19" s="1769"/>
      <c r="C19" s="1767"/>
      <c r="D19" s="1805"/>
      <c r="E19" s="1809"/>
      <c r="F19" s="1770"/>
    </row>
    <row r="20" spans="1:6">
      <c r="A20" s="1768"/>
      <c r="B20" s="1769"/>
      <c r="C20" s="1767"/>
      <c r="D20" s="1805"/>
      <c r="E20" s="1809"/>
      <c r="F20" s="1770"/>
    </row>
    <row r="21" spans="1:6">
      <c r="A21" s="1768"/>
      <c r="B21" s="1769"/>
      <c r="C21" s="1767"/>
      <c r="D21" s="1805"/>
      <c r="E21" s="1809"/>
      <c r="F21" s="1770"/>
    </row>
    <row r="22" spans="1:6">
      <c r="A22" s="1768"/>
      <c r="B22" s="1769"/>
      <c r="C22" s="1767"/>
      <c r="D22" s="1805"/>
      <c r="E22" s="1809"/>
      <c r="F22" s="1770"/>
    </row>
    <row r="23" spans="1:6">
      <c r="A23" s="1768"/>
      <c r="B23" s="1769"/>
      <c r="C23" s="1767"/>
      <c r="D23" s="1805"/>
      <c r="E23" s="1809"/>
      <c r="F23" s="1770"/>
    </row>
    <row r="24" spans="1:6">
      <c r="A24" s="1768"/>
      <c r="B24" s="1769"/>
      <c r="C24" s="1767"/>
      <c r="D24" s="1805"/>
      <c r="E24" s="1809"/>
      <c r="F24" s="1770"/>
    </row>
    <row r="25" spans="1:6">
      <c r="A25" s="1768"/>
      <c r="B25" s="1769"/>
      <c r="C25" s="1767"/>
      <c r="D25" s="1805"/>
      <c r="E25" s="1809"/>
      <c r="F25" s="1770"/>
    </row>
    <row r="26" spans="1:6">
      <c r="A26" s="1768"/>
      <c r="B26" s="1769"/>
      <c r="C26" s="1767"/>
      <c r="D26" s="1805"/>
      <c r="E26" s="1809"/>
      <c r="F26" s="1770"/>
    </row>
    <row r="27" spans="1:6">
      <c r="A27" s="1768"/>
      <c r="B27" s="1769"/>
      <c r="C27" s="1767"/>
      <c r="D27" s="1805"/>
      <c r="E27" s="1809"/>
      <c r="F27" s="1770"/>
    </row>
    <row r="28" spans="1:6">
      <c r="A28" s="1768"/>
      <c r="B28" s="1769"/>
      <c r="C28" s="1767"/>
      <c r="D28" s="1805"/>
      <c r="E28" s="1809"/>
      <c r="F28" s="1770"/>
    </row>
    <row r="29" spans="1:6">
      <c r="A29" s="1768"/>
      <c r="B29" s="1769"/>
      <c r="C29" s="1767"/>
      <c r="D29" s="1805"/>
      <c r="E29" s="1809"/>
      <c r="F29" s="1770"/>
    </row>
    <row r="30" spans="1:6">
      <c r="A30" s="1768"/>
      <c r="B30" s="1769"/>
      <c r="C30" s="1767"/>
      <c r="D30" s="1805"/>
      <c r="E30" s="1809"/>
      <c r="F30" s="1770"/>
    </row>
    <row r="31" spans="1:6">
      <c r="A31" s="1768"/>
      <c r="B31" s="1769"/>
      <c r="C31" s="1767"/>
      <c r="D31" s="1805"/>
      <c r="E31" s="1809"/>
      <c r="F31" s="1770"/>
    </row>
    <row r="32" spans="1:6">
      <c r="A32" s="1768"/>
      <c r="B32" s="1769"/>
      <c r="C32" s="1767"/>
      <c r="D32" s="1805"/>
      <c r="E32" s="1809"/>
      <c r="F32" s="1770"/>
    </row>
    <row r="33" spans="1:6">
      <c r="A33" s="1768"/>
      <c r="B33" s="1769"/>
      <c r="C33" s="1767"/>
      <c r="D33" s="1805"/>
      <c r="E33" s="1809"/>
      <c r="F33" s="1770"/>
    </row>
    <row r="34" spans="1:6">
      <c r="A34" s="1768"/>
      <c r="B34" s="1769"/>
      <c r="C34" s="1767"/>
      <c r="D34" s="1805"/>
      <c r="E34" s="1809"/>
      <c r="F34" s="1770"/>
    </row>
    <row r="35" spans="1:6">
      <c r="A35" s="1768"/>
      <c r="B35" s="1769"/>
      <c r="C35" s="1767"/>
      <c r="D35" s="1805"/>
      <c r="E35" s="1809"/>
      <c r="F35" s="1770"/>
    </row>
    <row r="36" spans="1:6">
      <c r="A36" s="1768"/>
      <c r="B36" s="1769"/>
      <c r="C36" s="1767"/>
      <c r="D36" s="1805"/>
      <c r="E36" s="1809"/>
      <c r="F36" s="1770"/>
    </row>
    <row r="37" spans="1:6">
      <c r="A37" s="1768"/>
      <c r="B37" s="1769"/>
      <c r="C37" s="1767"/>
      <c r="D37" s="1805"/>
      <c r="E37" s="1809"/>
      <c r="F37" s="1770"/>
    </row>
    <row r="38" spans="1:6">
      <c r="A38" s="1768"/>
      <c r="B38" s="1769"/>
      <c r="C38" s="1767"/>
      <c r="D38" s="1805"/>
      <c r="E38" s="1809"/>
      <c r="F38" s="1770"/>
    </row>
    <row r="39" spans="1:6">
      <c r="A39" s="1768"/>
      <c r="B39" s="1769"/>
      <c r="C39" s="1767"/>
      <c r="D39" s="1805"/>
      <c r="E39" s="1809"/>
      <c r="F39" s="1770"/>
    </row>
    <row r="40" spans="1:6">
      <c r="A40" s="1768"/>
      <c r="B40" s="1769"/>
      <c r="C40" s="1767"/>
      <c r="D40" s="1805"/>
      <c r="E40" s="1809"/>
      <c r="F40" s="1770"/>
    </row>
    <row r="41" spans="1:6" ht="15.75" thickBot="1">
      <c r="A41" s="1806"/>
      <c r="B41" s="1824" t="s">
        <v>1936</v>
      </c>
      <c r="C41" s="1814"/>
      <c r="D41" s="1812"/>
      <c r="E41" s="1810"/>
      <c r="F41" s="1807">
        <f>SUM(F9:F40)</f>
        <v>0</v>
      </c>
    </row>
    <row r="42" spans="1:6" ht="15.75" thickTop="1">
      <c r="A42" s="1768" t="s">
        <v>1804</v>
      </c>
      <c r="B42" s="1772" t="s">
        <v>1907</v>
      </c>
      <c r="C42" s="1767"/>
      <c r="D42" s="1805"/>
      <c r="E42" s="1809"/>
      <c r="F42" s="1770"/>
    </row>
    <row r="43" spans="1:6">
      <c r="A43" s="1768"/>
      <c r="B43" s="1772" t="s">
        <v>1805</v>
      </c>
      <c r="C43" s="1767"/>
      <c r="D43" s="1805"/>
      <c r="E43" s="1809"/>
      <c r="F43" s="1770"/>
    </row>
    <row r="44" spans="1:6" ht="157.5" customHeight="1">
      <c r="A44" s="1768" t="s">
        <v>581</v>
      </c>
      <c r="B44" s="1769" t="s">
        <v>2542</v>
      </c>
      <c r="C44" s="1767" t="s">
        <v>186</v>
      </c>
      <c r="D44" s="1805">
        <v>2</v>
      </c>
      <c r="E44" s="1809"/>
      <c r="F44" s="1770">
        <f>D44*E44</f>
        <v>0</v>
      </c>
    </row>
    <row r="45" spans="1:6" ht="51">
      <c r="A45" s="1768" t="s">
        <v>589</v>
      </c>
      <c r="B45" s="1769" t="s">
        <v>1932</v>
      </c>
      <c r="C45" s="1767" t="s">
        <v>186</v>
      </c>
      <c r="D45" s="1805">
        <v>1</v>
      </c>
      <c r="E45" s="1809"/>
      <c r="F45" s="1770">
        <f>D45*E45</f>
        <v>0</v>
      </c>
    </row>
    <row r="46" spans="1:6">
      <c r="A46" s="1768"/>
      <c r="B46" s="1772" t="s">
        <v>1908</v>
      </c>
      <c r="C46" s="1767"/>
      <c r="D46" s="1805"/>
      <c r="E46" s="1809"/>
      <c r="F46" s="1770"/>
    </row>
    <row r="47" spans="1:6" ht="63.75">
      <c r="A47" s="1768" t="s">
        <v>1749</v>
      </c>
      <c r="B47" s="1769" t="s">
        <v>1928</v>
      </c>
      <c r="C47" s="1767" t="s">
        <v>1819</v>
      </c>
      <c r="D47" s="1805">
        <v>2</v>
      </c>
      <c r="E47" s="1809"/>
      <c r="F47" s="1770">
        <f>D47*E47</f>
        <v>0</v>
      </c>
    </row>
    <row r="48" spans="1:6">
      <c r="A48" s="1768" t="s">
        <v>1793</v>
      </c>
      <c r="B48" s="1769" t="s">
        <v>1909</v>
      </c>
      <c r="C48" s="1767" t="s">
        <v>1819</v>
      </c>
      <c r="D48" s="1805">
        <v>1</v>
      </c>
      <c r="E48" s="1809"/>
      <c r="F48" s="1770">
        <f>D48*E48</f>
        <v>0</v>
      </c>
    </row>
    <row r="49" spans="1:6">
      <c r="A49" s="1768"/>
      <c r="B49" s="1772" t="s">
        <v>1910</v>
      </c>
      <c r="C49" s="1767"/>
      <c r="D49" s="1805"/>
      <c r="E49" s="1809"/>
      <c r="F49" s="1770"/>
    </row>
    <row r="50" spans="1:6">
      <c r="A50" s="1768" t="s">
        <v>1794</v>
      </c>
      <c r="B50" s="1769" t="s">
        <v>1937</v>
      </c>
      <c r="C50" s="1767" t="s">
        <v>186</v>
      </c>
      <c r="D50" s="1805">
        <v>1</v>
      </c>
      <c r="E50" s="1809"/>
      <c r="F50" s="1770">
        <f>D50*E50</f>
        <v>0</v>
      </c>
    </row>
    <row r="51" spans="1:6" ht="25.5">
      <c r="A51" s="1768" t="s">
        <v>1796</v>
      </c>
      <c r="B51" s="1769" t="s">
        <v>1911</v>
      </c>
      <c r="C51" s="1767" t="s">
        <v>186</v>
      </c>
      <c r="D51" s="1805">
        <v>1</v>
      </c>
      <c r="E51" s="1809"/>
      <c r="F51" s="1770">
        <f>D51*E51</f>
        <v>0</v>
      </c>
    </row>
    <row r="52" spans="1:6" ht="25.5">
      <c r="A52" s="1768" t="s">
        <v>1797</v>
      </c>
      <c r="B52" s="1769" t="s">
        <v>1912</v>
      </c>
      <c r="C52" s="1767" t="s">
        <v>186</v>
      </c>
      <c r="D52" s="1805">
        <v>1</v>
      </c>
      <c r="E52" s="1809"/>
      <c r="F52" s="1770">
        <f>D52*E52</f>
        <v>0</v>
      </c>
    </row>
    <row r="53" spans="1:6" ht="51">
      <c r="A53" s="1768" t="s">
        <v>1798</v>
      </c>
      <c r="B53" s="1769" t="s">
        <v>1938</v>
      </c>
      <c r="C53" s="1767" t="s">
        <v>186</v>
      </c>
      <c r="D53" s="1805">
        <v>1</v>
      </c>
      <c r="E53" s="1809"/>
      <c r="F53" s="1770">
        <f>D53*E53</f>
        <v>0</v>
      </c>
    </row>
    <row r="54" spans="1:6">
      <c r="A54" s="1768" t="s">
        <v>1799</v>
      </c>
      <c r="B54" s="1769" t="s">
        <v>1913</v>
      </c>
      <c r="C54" s="1767" t="s">
        <v>186</v>
      </c>
      <c r="D54" s="1805">
        <v>1</v>
      </c>
      <c r="E54" s="1809"/>
      <c r="F54" s="1770">
        <f>D54*E54</f>
        <v>0</v>
      </c>
    </row>
    <row r="55" spans="1:6">
      <c r="A55" s="1768"/>
      <c r="B55" s="1772" t="s">
        <v>2552</v>
      </c>
      <c r="C55" s="1767"/>
      <c r="D55" s="1805"/>
      <c r="E55" s="1809"/>
      <c r="F55" s="1770"/>
    </row>
    <row r="56" spans="1:6" ht="140.25">
      <c r="A56" s="1768" t="s">
        <v>1800</v>
      </c>
      <c r="B56" s="1769" t="s">
        <v>2543</v>
      </c>
      <c r="C56" s="1767" t="s">
        <v>186</v>
      </c>
      <c r="D56" s="1805">
        <v>2</v>
      </c>
      <c r="E56" s="1809"/>
      <c r="F56" s="1770">
        <f>D56*E56</f>
        <v>0</v>
      </c>
    </row>
    <row r="57" spans="1:6">
      <c r="A57" s="1768"/>
      <c r="B57" s="1769"/>
      <c r="C57" s="1767"/>
      <c r="D57" s="1805"/>
      <c r="E57" s="1809"/>
      <c r="F57" s="1770"/>
    </row>
    <row r="58" spans="1:6">
      <c r="A58" s="1768"/>
      <c r="B58" s="1769"/>
      <c r="C58" s="1767"/>
      <c r="D58" s="1805"/>
      <c r="E58" s="1809"/>
      <c r="F58" s="1770"/>
    </row>
    <row r="59" spans="1:6">
      <c r="A59" s="1768"/>
      <c r="B59" s="1769"/>
      <c r="C59" s="1767"/>
      <c r="D59" s="1805"/>
      <c r="E59" s="1809"/>
      <c r="F59" s="1770"/>
    </row>
    <row r="60" spans="1:6">
      <c r="A60" s="1768"/>
      <c r="B60" s="1769"/>
      <c r="C60" s="1767"/>
      <c r="D60" s="1805"/>
      <c r="E60" s="1809"/>
      <c r="F60" s="1770"/>
    </row>
    <row r="61" spans="1:6" ht="15.75" thickBot="1">
      <c r="A61" s="1806"/>
      <c r="B61" s="1818" t="s">
        <v>1939</v>
      </c>
      <c r="C61" s="1814"/>
      <c r="D61" s="1812"/>
      <c r="E61" s="1810"/>
      <c r="F61" s="1807">
        <f>SUM(F44:F60)</f>
        <v>0</v>
      </c>
    </row>
    <row r="62" spans="1:6" ht="15.75" thickTop="1">
      <c r="A62" s="1768" t="s">
        <v>1850</v>
      </c>
      <c r="B62" s="1773" t="s">
        <v>1919</v>
      </c>
      <c r="C62" s="1767"/>
      <c r="D62" s="1805"/>
      <c r="E62" s="1809"/>
      <c r="F62" s="1770"/>
    </row>
    <row r="63" spans="1:6" ht="134.25" customHeight="1">
      <c r="A63" s="1768" t="s">
        <v>581</v>
      </c>
      <c r="B63" s="1769" t="s">
        <v>1956</v>
      </c>
      <c r="C63" s="1767" t="s">
        <v>186</v>
      </c>
      <c r="D63" s="1805">
        <v>2</v>
      </c>
      <c r="E63" s="1809"/>
      <c r="F63" s="1770">
        <f>D63*E63</f>
        <v>0</v>
      </c>
    </row>
    <row r="64" spans="1:6" ht="53.25" customHeight="1">
      <c r="A64" s="1768" t="s">
        <v>589</v>
      </c>
      <c r="B64" s="1771" t="s">
        <v>1918</v>
      </c>
      <c r="C64" s="1767" t="s">
        <v>186</v>
      </c>
      <c r="D64" s="1805">
        <v>2</v>
      </c>
      <c r="E64" s="1809"/>
      <c r="F64" s="1770">
        <f>D64*E64</f>
        <v>0</v>
      </c>
    </row>
    <row r="65" spans="1:6" ht="38.25">
      <c r="A65" s="1768" t="s">
        <v>581</v>
      </c>
      <c r="B65" s="1771" t="s">
        <v>1940</v>
      </c>
      <c r="C65" s="1786" t="s">
        <v>186</v>
      </c>
      <c r="D65" s="1805">
        <v>2</v>
      </c>
      <c r="E65" s="1811"/>
      <c r="F65" s="1794">
        <f>D65*E65</f>
        <v>0</v>
      </c>
    </row>
    <row r="66" spans="1:6">
      <c r="A66" s="1768"/>
      <c r="B66" s="1769"/>
      <c r="C66" s="1767"/>
      <c r="D66" s="1805"/>
      <c r="E66" s="1809"/>
      <c r="F66" s="1770"/>
    </row>
    <row r="67" spans="1:6">
      <c r="A67" s="1768"/>
      <c r="B67" s="1769"/>
      <c r="C67" s="1767"/>
      <c r="D67" s="1805"/>
      <c r="E67" s="1809"/>
      <c r="F67" s="1770"/>
    </row>
    <row r="68" spans="1:6">
      <c r="A68" s="1768"/>
      <c r="B68" s="1769"/>
      <c r="C68" s="1767"/>
      <c r="D68" s="1805"/>
      <c r="E68" s="1809"/>
      <c r="F68" s="1770"/>
    </row>
    <row r="69" spans="1:6">
      <c r="A69" s="1768"/>
      <c r="B69" s="1769"/>
      <c r="C69" s="1767"/>
      <c r="D69" s="1805"/>
      <c r="E69" s="1809"/>
      <c r="F69" s="1770"/>
    </row>
    <row r="70" spans="1:6">
      <c r="A70" s="1768"/>
      <c r="B70" s="1769"/>
      <c r="C70" s="1767"/>
      <c r="D70" s="1805"/>
      <c r="E70" s="1809"/>
      <c r="F70" s="1770"/>
    </row>
    <row r="71" spans="1:6">
      <c r="A71" s="1768"/>
      <c r="B71" s="1769"/>
      <c r="C71" s="1767"/>
      <c r="D71" s="1805"/>
      <c r="E71" s="1809"/>
      <c r="F71" s="1770"/>
    </row>
    <row r="72" spans="1:6">
      <c r="A72" s="1768"/>
      <c r="B72" s="1769"/>
      <c r="C72" s="1767"/>
      <c r="D72" s="1805"/>
      <c r="E72" s="1809"/>
      <c r="F72" s="1770"/>
    </row>
    <row r="73" spans="1:6">
      <c r="A73" s="1768"/>
      <c r="B73" s="1769"/>
      <c r="C73" s="1767"/>
      <c r="D73" s="1805"/>
      <c r="E73" s="1809"/>
      <c r="F73" s="1770"/>
    </row>
    <row r="74" spans="1:6">
      <c r="A74" s="1768"/>
      <c r="B74" s="1769"/>
      <c r="C74" s="1767"/>
      <c r="D74" s="1805"/>
      <c r="E74" s="1809"/>
      <c r="F74" s="1770"/>
    </row>
    <row r="75" spans="1:6">
      <c r="A75" s="1768"/>
      <c r="B75" s="1769"/>
      <c r="C75" s="1767"/>
      <c r="D75" s="1805"/>
      <c r="E75" s="1809"/>
      <c r="F75" s="1770"/>
    </row>
    <row r="76" spans="1:6">
      <c r="A76" s="1768"/>
      <c r="B76" s="1769"/>
      <c r="C76" s="1767"/>
      <c r="D76" s="1805"/>
      <c r="E76" s="1809"/>
      <c r="F76" s="1770"/>
    </row>
    <row r="77" spans="1:6">
      <c r="A77" s="1768"/>
      <c r="B77" s="1769"/>
      <c r="C77" s="1767"/>
      <c r="D77" s="1805"/>
      <c r="E77" s="1809"/>
      <c r="F77" s="1770"/>
    </row>
    <row r="78" spans="1:6">
      <c r="A78" s="1768"/>
      <c r="B78" s="1769"/>
      <c r="C78" s="1767"/>
      <c r="D78" s="1805"/>
      <c r="E78" s="1809"/>
      <c r="F78" s="1770"/>
    </row>
    <row r="79" spans="1:6">
      <c r="A79" s="1768"/>
      <c r="B79" s="1769"/>
      <c r="C79" s="1767"/>
      <c r="D79" s="1805"/>
      <c r="E79" s="1809"/>
      <c r="F79" s="1770"/>
    </row>
    <row r="80" spans="1:6">
      <c r="A80" s="1768"/>
      <c r="B80" s="1769"/>
      <c r="C80" s="1767"/>
      <c r="D80" s="1805"/>
      <c r="E80" s="1809"/>
      <c r="F80" s="1770"/>
    </row>
    <row r="81" spans="1:6">
      <c r="A81" s="1768"/>
      <c r="B81" s="1769"/>
      <c r="C81" s="1767"/>
      <c r="D81" s="1805"/>
      <c r="E81" s="1809"/>
      <c r="F81" s="1770"/>
    </row>
    <row r="82" spans="1:6">
      <c r="A82" s="1768"/>
      <c r="B82" s="1769"/>
      <c r="C82" s="1767"/>
      <c r="D82" s="1805"/>
      <c r="E82" s="1809"/>
      <c r="F82" s="1770"/>
    </row>
    <row r="83" spans="1:6">
      <c r="A83" s="1768"/>
      <c r="B83" s="1769"/>
      <c r="C83" s="1767"/>
      <c r="D83" s="1805"/>
      <c r="E83" s="1809"/>
      <c r="F83" s="1770"/>
    </row>
    <row r="84" spans="1:6">
      <c r="A84" s="1768"/>
      <c r="B84" s="1769"/>
      <c r="C84" s="1767"/>
      <c r="D84" s="1805"/>
      <c r="E84" s="1809"/>
      <c r="F84" s="1770"/>
    </row>
    <row r="85" spans="1:6">
      <c r="A85" s="1768"/>
      <c r="B85" s="1769"/>
      <c r="C85" s="1767"/>
      <c r="D85" s="1805"/>
      <c r="E85" s="1809"/>
      <c r="F85" s="1770"/>
    </row>
    <row r="86" spans="1:6">
      <c r="A86" s="1768"/>
      <c r="B86" s="1769"/>
      <c r="C86" s="1767"/>
      <c r="D86" s="1805"/>
      <c r="E86" s="1809"/>
      <c r="F86" s="1770"/>
    </row>
    <row r="87" spans="1:6">
      <c r="A87" s="1768"/>
      <c r="B87" s="1769"/>
      <c r="C87" s="1767"/>
      <c r="D87" s="1805"/>
      <c r="E87" s="1809"/>
      <c r="F87" s="1770"/>
    </row>
    <row r="88" spans="1:6">
      <c r="A88" s="1768"/>
      <c r="B88" s="1769"/>
      <c r="C88" s="1767"/>
      <c r="D88" s="1805"/>
      <c r="E88" s="1809"/>
      <c r="F88" s="1770"/>
    </row>
    <row r="89" spans="1:6">
      <c r="A89" s="1768"/>
      <c r="B89" s="1769"/>
      <c r="C89" s="1767"/>
      <c r="D89" s="1805"/>
      <c r="E89" s="1809"/>
      <c r="F89" s="1770"/>
    </row>
    <row r="90" spans="1:6">
      <c r="A90" s="1768"/>
      <c r="B90" s="1769"/>
      <c r="C90" s="1767"/>
      <c r="D90" s="1805"/>
      <c r="E90" s="1809"/>
      <c r="F90" s="1770"/>
    </row>
    <row r="91" spans="1:6" ht="12.75" customHeight="1">
      <c r="A91" s="1775"/>
      <c r="B91" s="1787" t="s">
        <v>1941</v>
      </c>
      <c r="C91" s="1788"/>
      <c r="D91" s="1823"/>
      <c r="E91" s="1822"/>
      <c r="F91" s="1821">
        <f>SUM(F62:F90)</f>
        <v>0</v>
      </c>
    </row>
    <row r="92" spans="1:6" s="1789" customFormat="1" ht="12.75">
      <c r="A92" s="1768" t="s">
        <v>1833</v>
      </c>
      <c r="B92" s="1773" t="s">
        <v>968</v>
      </c>
      <c r="C92" s="1767"/>
      <c r="D92" s="1805"/>
      <c r="E92" s="1809"/>
      <c r="F92" s="1770"/>
    </row>
    <row r="93" spans="1:6">
      <c r="A93" s="1768"/>
      <c r="B93" s="1773" t="s">
        <v>1914</v>
      </c>
      <c r="C93" s="1786"/>
      <c r="D93" s="1805"/>
      <c r="E93" s="1811"/>
      <c r="F93" s="1794"/>
    </row>
    <row r="94" spans="1:6" ht="63.75">
      <c r="A94" s="1768" t="s">
        <v>581</v>
      </c>
      <c r="B94" s="1771" t="s">
        <v>1915</v>
      </c>
      <c r="C94" s="1786" t="s">
        <v>186</v>
      </c>
      <c r="D94" s="1805">
        <v>6</v>
      </c>
      <c r="E94" s="1811"/>
      <c r="F94" s="1794">
        <f>D94*E94</f>
        <v>0</v>
      </c>
    </row>
    <row r="95" spans="1:6" ht="25.5">
      <c r="A95" s="1768" t="s">
        <v>589</v>
      </c>
      <c r="B95" s="1771" t="s">
        <v>1916</v>
      </c>
      <c r="C95" s="1786" t="s">
        <v>186</v>
      </c>
      <c r="D95" s="1805">
        <v>6</v>
      </c>
      <c r="E95" s="1811"/>
      <c r="F95" s="1794">
        <f>D95*E95</f>
        <v>0</v>
      </c>
    </row>
    <row r="96" spans="1:6">
      <c r="A96" s="1768"/>
      <c r="B96" s="1773" t="s">
        <v>1917</v>
      </c>
      <c r="C96" s="1786"/>
      <c r="D96" s="1805"/>
      <c r="E96" s="1811"/>
      <c r="F96" s="1794"/>
    </row>
    <row r="97" spans="1:6" ht="51">
      <c r="A97" s="1768" t="s">
        <v>1749</v>
      </c>
      <c r="B97" s="1771" t="s">
        <v>1918</v>
      </c>
      <c r="C97" s="1786" t="s">
        <v>186</v>
      </c>
      <c r="D97" s="1805">
        <v>6</v>
      </c>
      <c r="E97" s="1811"/>
      <c r="F97" s="1794">
        <f>D97*E97</f>
        <v>0</v>
      </c>
    </row>
    <row r="98" spans="1:6">
      <c r="A98" s="1768"/>
      <c r="B98" s="1769"/>
      <c r="C98" s="1767"/>
      <c r="D98" s="1805"/>
      <c r="E98" s="1809"/>
      <c r="F98" s="1770"/>
    </row>
    <row r="99" spans="1:6">
      <c r="A99" s="1768"/>
      <c r="B99" s="1769"/>
      <c r="C99" s="1767"/>
      <c r="D99" s="1805"/>
      <c r="E99" s="1809"/>
      <c r="F99" s="1770"/>
    </row>
    <row r="100" spans="1:6">
      <c r="A100" s="1768"/>
      <c r="B100" s="1769"/>
      <c r="C100" s="1767"/>
      <c r="D100" s="1805"/>
      <c r="E100" s="1809"/>
      <c r="F100" s="1770"/>
    </row>
    <row r="101" spans="1:6">
      <c r="A101" s="1768"/>
      <c r="B101" s="1769"/>
      <c r="C101" s="1767"/>
      <c r="D101" s="1805"/>
      <c r="E101" s="1809"/>
      <c r="F101" s="1770"/>
    </row>
    <row r="102" spans="1:6">
      <c r="A102" s="1768"/>
      <c r="B102" s="1769"/>
      <c r="C102" s="1767"/>
      <c r="D102" s="1805"/>
      <c r="E102" s="1809"/>
      <c r="F102" s="1770"/>
    </row>
    <row r="103" spans="1:6">
      <c r="A103" s="1768"/>
      <c r="B103" s="1769"/>
      <c r="C103" s="1767"/>
      <c r="D103" s="1805"/>
      <c r="E103" s="1809"/>
      <c r="F103" s="1770"/>
    </row>
    <row r="104" spans="1:6">
      <c r="A104" s="1768"/>
      <c r="B104" s="1769"/>
      <c r="C104" s="1767"/>
      <c r="D104" s="1805"/>
      <c r="E104" s="1809"/>
      <c r="F104" s="1770"/>
    </row>
    <row r="105" spans="1:6">
      <c r="A105" s="1768"/>
      <c r="B105" s="1769"/>
      <c r="C105" s="1767"/>
      <c r="D105" s="1805"/>
      <c r="E105" s="1809"/>
      <c r="F105" s="1770"/>
    </row>
    <row r="106" spans="1:6">
      <c r="A106" s="1768"/>
      <c r="B106" s="1769"/>
      <c r="C106" s="1767"/>
      <c r="D106" s="1805"/>
      <c r="E106" s="1809"/>
      <c r="F106" s="1770"/>
    </row>
    <row r="107" spans="1:6">
      <c r="A107" s="1768"/>
      <c r="B107" s="1769"/>
      <c r="C107" s="1767"/>
      <c r="D107" s="1805"/>
      <c r="E107" s="1809"/>
      <c r="F107" s="1770"/>
    </row>
    <row r="108" spans="1:6">
      <c r="A108" s="1768"/>
      <c r="B108" s="1769"/>
      <c r="C108" s="1767"/>
      <c r="D108" s="1805"/>
      <c r="E108" s="1809"/>
      <c r="F108" s="1770"/>
    </row>
    <row r="109" spans="1:6">
      <c r="A109" s="1768"/>
      <c r="B109" s="1769"/>
      <c r="C109" s="1767"/>
      <c r="D109" s="1805"/>
      <c r="E109" s="1809"/>
      <c r="F109" s="1770"/>
    </row>
    <row r="110" spans="1:6">
      <c r="A110" s="1768"/>
      <c r="B110" s="1769"/>
      <c r="C110" s="1767"/>
      <c r="D110" s="1805"/>
      <c r="E110" s="1809"/>
      <c r="F110" s="1770"/>
    </row>
    <row r="111" spans="1:6">
      <c r="A111" s="1768"/>
      <c r="B111" s="1769"/>
      <c r="C111" s="1767"/>
      <c r="D111" s="1805"/>
      <c r="E111" s="1809"/>
      <c r="F111" s="1770"/>
    </row>
    <row r="112" spans="1:6">
      <c r="A112" s="1768"/>
      <c r="B112" s="1769"/>
      <c r="C112" s="1767"/>
      <c r="D112" s="1805"/>
      <c r="E112" s="1809"/>
      <c r="F112" s="1770"/>
    </row>
    <row r="113" spans="1:6">
      <c r="A113" s="1768"/>
      <c r="B113" s="1769"/>
      <c r="C113" s="1767"/>
      <c r="D113" s="1805"/>
      <c r="E113" s="1809"/>
      <c r="F113" s="1770"/>
    </row>
    <row r="114" spans="1:6">
      <c r="A114" s="1768"/>
      <c r="B114" s="1769"/>
      <c r="C114" s="1767"/>
      <c r="D114" s="1805"/>
      <c r="E114" s="1809"/>
      <c r="F114" s="1770"/>
    </row>
    <row r="115" spans="1:6">
      <c r="A115" s="1768"/>
      <c r="B115" s="1769"/>
      <c r="C115" s="1767"/>
      <c r="D115" s="1805"/>
      <c r="E115" s="1809"/>
      <c r="F115" s="1770"/>
    </row>
    <row r="116" spans="1:6">
      <c r="A116" s="1768"/>
      <c r="B116" s="1769"/>
      <c r="C116" s="1767"/>
      <c r="D116" s="1805"/>
      <c r="E116" s="1809"/>
      <c r="F116" s="1770"/>
    </row>
    <row r="117" spans="1:6">
      <c r="A117" s="1768"/>
      <c r="B117" s="1769"/>
      <c r="C117" s="1767"/>
      <c r="D117" s="1805"/>
      <c r="E117" s="1809"/>
      <c r="F117" s="1770"/>
    </row>
    <row r="118" spans="1:6">
      <c r="A118" s="1768"/>
      <c r="B118" s="1769"/>
      <c r="C118" s="1767"/>
      <c r="D118" s="1805"/>
      <c r="E118" s="1809"/>
      <c r="F118" s="1770"/>
    </row>
    <row r="119" spans="1:6" s="1789" customFormat="1" ht="12.75">
      <c r="A119" s="1768"/>
      <c r="B119" s="1769"/>
      <c r="C119" s="1767"/>
      <c r="D119" s="1805"/>
      <c r="E119" s="1809"/>
      <c r="F119" s="1770"/>
    </row>
    <row r="120" spans="1:6">
      <c r="A120" s="1768"/>
      <c r="B120" s="1769"/>
      <c r="C120" s="1767"/>
      <c r="D120" s="1805"/>
      <c r="E120" s="1809"/>
      <c r="F120" s="1770"/>
    </row>
    <row r="121" spans="1:6" ht="15.75" thickBot="1">
      <c r="A121" s="1806"/>
      <c r="B121" s="1818" t="s">
        <v>1942</v>
      </c>
      <c r="C121" s="1814"/>
      <c r="D121" s="1812"/>
      <c r="E121" s="1810"/>
      <c r="F121" s="1807">
        <f>SUM(F92:F120)</f>
        <v>0</v>
      </c>
    </row>
    <row r="122" spans="1:6" ht="15.75" thickTop="1">
      <c r="A122" s="1768" t="s">
        <v>1851</v>
      </c>
      <c r="B122" s="1773" t="s">
        <v>1943</v>
      </c>
      <c r="C122" s="1767"/>
      <c r="D122" s="1805"/>
      <c r="E122" s="1809"/>
      <c r="F122" s="1770"/>
    </row>
    <row r="123" spans="1:6">
      <c r="A123" s="1768"/>
      <c r="B123" s="1773" t="s">
        <v>1917</v>
      </c>
      <c r="C123" s="1786"/>
      <c r="D123" s="1805"/>
      <c r="E123" s="1811"/>
      <c r="F123" s="1794"/>
    </row>
    <row r="124" spans="1:6" ht="51">
      <c r="A124" s="1768" t="s">
        <v>581</v>
      </c>
      <c r="B124" s="1771" t="s">
        <v>1918</v>
      </c>
      <c r="C124" s="1786" t="s">
        <v>186</v>
      </c>
      <c r="D124" s="1805">
        <v>6</v>
      </c>
      <c r="E124" s="1811"/>
      <c r="F124" s="1794">
        <f>D124*E124</f>
        <v>0</v>
      </c>
    </row>
    <row r="125" spans="1:6">
      <c r="A125" s="1768"/>
      <c r="B125" s="1769"/>
      <c r="C125" s="1767"/>
      <c r="D125" s="1805"/>
      <c r="E125" s="1809"/>
      <c r="F125" s="1770"/>
    </row>
    <row r="126" spans="1:6">
      <c r="A126" s="1768"/>
      <c r="B126" s="1769"/>
      <c r="C126" s="1767"/>
      <c r="D126" s="1805"/>
      <c r="E126" s="1809"/>
      <c r="F126" s="1770"/>
    </row>
    <row r="127" spans="1:6">
      <c r="A127" s="1768"/>
      <c r="B127" s="1769"/>
      <c r="C127" s="1767"/>
      <c r="D127" s="1805"/>
      <c r="E127" s="1809"/>
      <c r="F127" s="1770"/>
    </row>
    <row r="128" spans="1:6">
      <c r="A128" s="1768"/>
      <c r="B128" s="1769"/>
      <c r="C128" s="1767"/>
      <c r="D128" s="1805"/>
      <c r="E128" s="1809"/>
      <c r="F128" s="1770"/>
    </row>
    <row r="129" spans="1:6">
      <c r="A129" s="1768"/>
      <c r="B129" s="1769"/>
      <c r="C129" s="1767"/>
      <c r="D129" s="1805"/>
      <c r="E129" s="1809"/>
      <c r="F129" s="1770"/>
    </row>
    <row r="130" spans="1:6">
      <c r="A130" s="1768"/>
      <c r="B130" s="1769"/>
      <c r="C130" s="1767"/>
      <c r="D130" s="1805"/>
      <c r="E130" s="1809"/>
      <c r="F130" s="1770"/>
    </row>
    <row r="131" spans="1:6">
      <c r="A131" s="1768"/>
      <c r="B131" s="1769"/>
      <c r="C131" s="1767"/>
      <c r="D131" s="1805"/>
      <c r="E131" s="1809"/>
      <c r="F131" s="1770"/>
    </row>
    <row r="132" spans="1:6">
      <c r="A132" s="1768"/>
      <c r="B132" s="1769"/>
      <c r="C132" s="1767"/>
      <c r="D132" s="1805"/>
      <c r="E132" s="1809"/>
      <c r="F132" s="1770"/>
    </row>
    <row r="133" spans="1:6">
      <c r="A133" s="1768"/>
      <c r="B133" s="1769"/>
      <c r="C133" s="1767"/>
      <c r="D133" s="1805"/>
      <c r="E133" s="1809"/>
      <c r="F133" s="1770"/>
    </row>
    <row r="134" spans="1:6">
      <c r="A134" s="1768"/>
      <c r="B134" s="1769"/>
      <c r="C134" s="1767"/>
      <c r="D134" s="1805"/>
      <c r="E134" s="1809"/>
      <c r="F134" s="1770"/>
    </row>
    <row r="135" spans="1:6">
      <c r="A135" s="1768"/>
      <c r="B135" s="1769"/>
      <c r="C135" s="1767"/>
      <c r="D135" s="1805"/>
      <c r="E135" s="1809"/>
      <c r="F135" s="1770"/>
    </row>
    <row r="136" spans="1:6">
      <c r="A136" s="1768"/>
      <c r="B136" s="1769"/>
      <c r="C136" s="1767"/>
      <c r="D136" s="1805"/>
      <c r="E136" s="1809"/>
      <c r="F136" s="1770"/>
    </row>
    <row r="137" spans="1:6">
      <c r="A137" s="1768"/>
      <c r="B137" s="1769"/>
      <c r="C137" s="1767"/>
      <c r="D137" s="1805"/>
      <c r="E137" s="1809"/>
      <c r="F137" s="1770"/>
    </row>
    <row r="138" spans="1:6">
      <c r="A138" s="1768"/>
      <c r="B138" s="1769"/>
      <c r="C138" s="1767"/>
      <c r="D138" s="1805"/>
      <c r="E138" s="1809"/>
      <c r="F138" s="1770"/>
    </row>
    <row r="139" spans="1:6">
      <c r="A139" s="1768"/>
      <c r="B139" s="1769"/>
      <c r="C139" s="1767"/>
      <c r="D139" s="1805"/>
      <c r="E139" s="1809"/>
      <c r="F139" s="1770"/>
    </row>
    <row r="140" spans="1:6">
      <c r="A140" s="1768"/>
      <c r="B140" s="1769"/>
      <c r="C140" s="1767"/>
      <c r="D140" s="1805"/>
      <c r="E140" s="1809"/>
      <c r="F140" s="1770"/>
    </row>
    <row r="141" spans="1:6">
      <c r="A141" s="1768"/>
      <c r="B141" s="1769"/>
      <c r="C141" s="1767"/>
      <c r="D141" s="1805"/>
      <c r="E141" s="1809"/>
      <c r="F141" s="1770"/>
    </row>
    <row r="142" spans="1:6">
      <c r="A142" s="1768"/>
      <c r="B142" s="1769"/>
      <c r="C142" s="1767"/>
      <c r="D142" s="1805"/>
      <c r="E142" s="1809"/>
      <c r="F142" s="1770"/>
    </row>
    <row r="143" spans="1:6">
      <c r="A143" s="1768"/>
      <c r="B143" s="1769"/>
      <c r="C143" s="1767"/>
      <c r="D143" s="1805"/>
      <c r="E143" s="1809"/>
      <c r="F143" s="1770"/>
    </row>
    <row r="144" spans="1:6">
      <c r="A144" s="1768"/>
      <c r="B144" s="1769"/>
      <c r="C144" s="1767"/>
      <c r="D144" s="1805"/>
      <c r="E144" s="1809"/>
      <c r="F144" s="1770"/>
    </row>
    <row r="145" spans="1:6">
      <c r="A145" s="1768"/>
      <c r="B145" s="1769"/>
      <c r="C145" s="1767"/>
      <c r="D145" s="1805"/>
      <c r="E145" s="1809"/>
      <c r="F145" s="1770"/>
    </row>
    <row r="146" spans="1:6" s="1790" customFormat="1" ht="14.25">
      <c r="A146" s="1768"/>
      <c r="B146" s="1769"/>
      <c r="C146" s="1767"/>
      <c r="D146" s="1805"/>
      <c r="E146" s="1809"/>
      <c r="F146" s="1770"/>
    </row>
    <row r="147" spans="1:6" s="1790" customFormat="1" ht="14.25">
      <c r="A147" s="1768"/>
      <c r="B147" s="1769"/>
      <c r="C147" s="1767"/>
      <c r="D147" s="1805"/>
      <c r="E147" s="1809"/>
      <c r="F147" s="1770"/>
    </row>
    <row r="148" spans="1:6" s="1790" customFormat="1" ht="14.25">
      <c r="A148" s="1768"/>
      <c r="B148" s="1769"/>
      <c r="C148" s="1767"/>
      <c r="D148" s="1805"/>
      <c r="E148" s="1809"/>
      <c r="F148" s="1770"/>
    </row>
    <row r="149" spans="1:6" s="1790" customFormat="1" ht="14.25">
      <c r="A149" s="1768"/>
      <c r="B149" s="1769"/>
      <c r="C149" s="1767"/>
      <c r="D149" s="1805"/>
      <c r="E149" s="1809"/>
      <c r="F149" s="1770"/>
    </row>
    <row r="150" spans="1:6" s="1790" customFormat="1" thickBot="1">
      <c r="A150" s="1806"/>
      <c r="B150" s="1818" t="s">
        <v>1941</v>
      </c>
      <c r="C150" s="1814"/>
      <c r="D150" s="1812"/>
      <c r="E150" s="1810"/>
      <c r="F150" s="1807">
        <f>SUM(F122:F149)</f>
        <v>0</v>
      </c>
    </row>
    <row r="151" spans="1:6" s="1790" customFormat="1" thickTop="1">
      <c r="A151" s="1768" t="s">
        <v>1852</v>
      </c>
      <c r="B151" s="1772" t="s">
        <v>1944</v>
      </c>
      <c r="C151" s="1767"/>
      <c r="D151" s="1805"/>
      <c r="E151" s="1809"/>
      <c r="F151" s="1770"/>
    </row>
    <row r="152" spans="1:6" s="1790" customFormat="1" ht="14.25">
      <c r="A152" s="1768"/>
      <c r="B152" s="1772" t="s">
        <v>1920</v>
      </c>
      <c r="C152" s="1767"/>
      <c r="D152" s="1805"/>
      <c r="E152" s="1809"/>
      <c r="F152" s="1770"/>
    </row>
    <row r="153" spans="1:6" s="1790" customFormat="1" ht="27" customHeight="1">
      <c r="A153" s="1768" t="s">
        <v>581</v>
      </c>
      <c r="B153" s="1769" t="s">
        <v>2892</v>
      </c>
      <c r="C153" s="1767" t="s">
        <v>1921</v>
      </c>
      <c r="D153" s="1805">
        <v>1</v>
      </c>
      <c r="E153" s="1809"/>
      <c r="F153" s="1770">
        <f t="shared" ref="F153:F162" si="0">D153*E153</f>
        <v>0</v>
      </c>
    </row>
    <row r="154" spans="1:6" s="1790" customFormat="1" ht="25.5">
      <c r="A154" s="1768" t="s">
        <v>589</v>
      </c>
      <c r="B154" s="1769" t="s">
        <v>2894</v>
      </c>
      <c r="C154" s="1767" t="s">
        <v>1921</v>
      </c>
      <c r="D154" s="1805">
        <v>1</v>
      </c>
      <c r="E154" s="1809"/>
      <c r="F154" s="1770">
        <f t="shared" si="0"/>
        <v>0</v>
      </c>
    </row>
    <row r="155" spans="1:6" s="1790" customFormat="1" ht="25.5">
      <c r="A155" s="1768" t="s">
        <v>1749</v>
      </c>
      <c r="B155" s="1769" t="s">
        <v>2893</v>
      </c>
      <c r="C155" s="1767" t="s">
        <v>1921</v>
      </c>
      <c r="D155" s="1805">
        <v>1</v>
      </c>
      <c r="E155" s="1809"/>
      <c r="F155" s="1770">
        <f t="shared" si="0"/>
        <v>0</v>
      </c>
    </row>
    <row r="156" spans="1:6" s="1790" customFormat="1" ht="25.5">
      <c r="A156" s="1768" t="s">
        <v>1793</v>
      </c>
      <c r="B156" s="1769" t="s">
        <v>2895</v>
      </c>
      <c r="C156" s="1767" t="s">
        <v>1921</v>
      </c>
      <c r="D156" s="1805">
        <v>1</v>
      </c>
      <c r="E156" s="1809"/>
      <c r="F156" s="1770">
        <f t="shared" si="0"/>
        <v>0</v>
      </c>
    </row>
    <row r="157" spans="1:6" s="1790" customFormat="1" ht="25.5">
      <c r="A157" s="1768" t="s">
        <v>1794</v>
      </c>
      <c r="B157" s="1769" t="s">
        <v>2896</v>
      </c>
      <c r="C157" s="1767" t="s">
        <v>1921</v>
      </c>
      <c r="D157" s="1805">
        <v>1</v>
      </c>
      <c r="E157" s="1809"/>
      <c r="F157" s="1770">
        <f t="shared" si="0"/>
        <v>0</v>
      </c>
    </row>
    <row r="158" spans="1:6" s="1790" customFormat="1" ht="25.5">
      <c r="A158" s="1768" t="s">
        <v>1796</v>
      </c>
      <c r="B158" s="1769" t="s">
        <v>2897</v>
      </c>
      <c r="C158" s="1767" t="s">
        <v>1921</v>
      </c>
      <c r="D158" s="1805">
        <v>1</v>
      </c>
      <c r="E158" s="1809"/>
      <c r="F158" s="1770">
        <f t="shared" si="0"/>
        <v>0</v>
      </c>
    </row>
    <row r="159" spans="1:6" s="1790" customFormat="1" ht="38.25">
      <c r="A159" s="1768" t="s">
        <v>1797</v>
      </c>
      <c r="B159" s="1769" t="s">
        <v>2898</v>
      </c>
      <c r="C159" s="1767" t="s">
        <v>1921</v>
      </c>
      <c r="D159" s="1805">
        <v>1</v>
      </c>
      <c r="E159" s="1809"/>
      <c r="F159" s="1770">
        <f t="shared" si="0"/>
        <v>0</v>
      </c>
    </row>
    <row r="160" spans="1:6" s="1790" customFormat="1" ht="25.5">
      <c r="A160" s="1768" t="s">
        <v>1798</v>
      </c>
      <c r="B160" s="1769" t="s">
        <v>2899</v>
      </c>
      <c r="C160" s="1767" t="s">
        <v>1921</v>
      </c>
      <c r="D160" s="1805">
        <v>1</v>
      </c>
      <c r="E160" s="1809"/>
      <c r="F160" s="1770">
        <f t="shared" si="0"/>
        <v>0</v>
      </c>
    </row>
    <row r="161" spans="1:6" s="1790" customFormat="1" ht="25.5">
      <c r="A161" s="1768" t="s">
        <v>1799</v>
      </c>
      <c r="B161" s="1769" t="s">
        <v>2900</v>
      </c>
      <c r="C161" s="1767" t="s">
        <v>1921</v>
      </c>
      <c r="D161" s="1805">
        <v>1</v>
      </c>
      <c r="E161" s="1809"/>
      <c r="F161" s="1770">
        <f t="shared" si="0"/>
        <v>0</v>
      </c>
    </row>
    <row r="162" spans="1:6" s="1790" customFormat="1" ht="25.5">
      <c r="A162" s="1768" t="s">
        <v>1808</v>
      </c>
      <c r="B162" s="1769" t="s">
        <v>2901</v>
      </c>
      <c r="C162" s="1767" t="s">
        <v>1921</v>
      </c>
      <c r="D162" s="1805">
        <v>1</v>
      </c>
      <c r="E162" s="1809"/>
      <c r="F162" s="1770">
        <f t="shared" si="0"/>
        <v>0</v>
      </c>
    </row>
    <row r="163" spans="1:6" s="1790" customFormat="1" ht="14.25">
      <c r="A163" s="1768"/>
      <c r="B163" s="1772" t="s">
        <v>1922</v>
      </c>
      <c r="C163" s="1767"/>
      <c r="D163" s="1805"/>
      <c r="E163" s="1809"/>
      <c r="F163" s="1770"/>
    </row>
    <row r="164" spans="1:6" s="1790" customFormat="1" ht="14.25">
      <c r="A164" s="1768" t="s">
        <v>1802</v>
      </c>
      <c r="B164" s="1769" t="s">
        <v>1923</v>
      </c>
      <c r="C164" s="1767" t="s">
        <v>1831</v>
      </c>
      <c r="D164" s="1805">
        <v>1</v>
      </c>
      <c r="E164" s="1809"/>
      <c r="F164" s="1770">
        <f>D164*E164</f>
        <v>0</v>
      </c>
    </row>
    <row r="165" spans="1:6" s="1790" customFormat="1" ht="14.25">
      <c r="A165" s="1768" t="s">
        <v>1809</v>
      </c>
      <c r="B165" s="1769" t="s">
        <v>1924</v>
      </c>
      <c r="C165" s="1767" t="s">
        <v>1831</v>
      </c>
      <c r="D165" s="1805">
        <v>1</v>
      </c>
      <c r="E165" s="1809"/>
      <c r="F165" s="1770">
        <f>D165*E165</f>
        <v>0</v>
      </c>
    </row>
    <row r="166" spans="1:6" s="1790" customFormat="1" ht="14.25">
      <c r="A166" s="1768" t="s">
        <v>1811</v>
      </c>
      <c r="B166" s="1769" t="s">
        <v>1945</v>
      </c>
      <c r="C166" s="1767" t="s">
        <v>1831</v>
      </c>
      <c r="D166" s="1805">
        <v>1</v>
      </c>
      <c r="E166" s="1809"/>
      <c r="F166" s="1770">
        <f>D166*E166</f>
        <v>0</v>
      </c>
    </row>
    <row r="167" spans="1:6" s="1790" customFormat="1" ht="14.25">
      <c r="A167" s="1768" t="s">
        <v>1812</v>
      </c>
      <c r="B167" s="1769" t="s">
        <v>1946</v>
      </c>
      <c r="C167" s="1767" t="s">
        <v>1831</v>
      </c>
      <c r="D167" s="1805">
        <v>1</v>
      </c>
      <c r="E167" s="1809"/>
      <c r="F167" s="1770">
        <f>D167*E167</f>
        <v>0</v>
      </c>
    </row>
    <row r="168" spans="1:6" s="1790" customFormat="1" ht="14.25">
      <c r="A168" s="1768" t="s">
        <v>1952</v>
      </c>
      <c r="B168" s="1769" t="s">
        <v>1947</v>
      </c>
      <c r="C168" s="1767" t="s">
        <v>1831</v>
      </c>
      <c r="D168" s="1805">
        <v>1</v>
      </c>
      <c r="E168" s="1809"/>
      <c r="F168" s="1770">
        <f>D168*E168</f>
        <v>0</v>
      </c>
    </row>
    <row r="169" spans="1:6" s="1790" customFormat="1" ht="14.25">
      <c r="A169" s="1768"/>
      <c r="B169" s="1769"/>
      <c r="C169" s="1767"/>
      <c r="D169" s="1805"/>
      <c r="E169" s="1809"/>
      <c r="F169" s="1770"/>
    </row>
    <row r="170" spans="1:6" s="1790" customFormat="1" ht="14.25">
      <c r="A170" s="1768"/>
      <c r="B170" s="1769"/>
      <c r="C170" s="1767"/>
      <c r="D170" s="1805"/>
      <c r="E170" s="1809"/>
      <c r="F170" s="1770"/>
    </row>
    <row r="171" spans="1:6" s="1790" customFormat="1" ht="14.25">
      <c r="A171" s="1768"/>
      <c r="B171" s="1769"/>
      <c r="C171" s="1767"/>
      <c r="D171" s="1805"/>
      <c r="E171" s="1809"/>
      <c r="F171" s="1770"/>
    </row>
    <row r="172" spans="1:6" s="1790" customFormat="1" ht="14.25">
      <c r="A172" s="1768"/>
      <c r="B172" s="1769"/>
      <c r="C172" s="1767"/>
      <c r="D172" s="1805"/>
      <c r="E172" s="1809"/>
      <c r="F172" s="1770"/>
    </row>
    <row r="173" spans="1:6" s="1790" customFormat="1" ht="14.25">
      <c r="A173" s="1768"/>
      <c r="B173" s="1769"/>
      <c r="C173" s="1767"/>
      <c r="D173" s="1805"/>
      <c r="E173" s="1809"/>
      <c r="F173" s="1770"/>
    </row>
    <row r="174" spans="1:6" s="1790" customFormat="1" ht="14.25">
      <c r="A174" s="1768"/>
      <c r="B174" s="1769"/>
      <c r="C174" s="1767"/>
      <c r="D174" s="1805"/>
      <c r="E174" s="1809"/>
      <c r="F174" s="1770"/>
    </row>
    <row r="175" spans="1:6" s="1790" customFormat="1" ht="14.25">
      <c r="A175" s="1768"/>
      <c r="B175" s="1769"/>
      <c r="C175" s="1767"/>
      <c r="D175" s="1805"/>
      <c r="E175" s="1809"/>
      <c r="F175" s="1770"/>
    </row>
    <row r="176" spans="1:6" s="1790" customFormat="1" ht="14.25">
      <c r="A176" s="1768"/>
      <c r="B176" s="1769"/>
      <c r="C176" s="1767"/>
      <c r="D176" s="1805"/>
      <c r="E176" s="1809"/>
      <c r="F176" s="1770"/>
    </row>
    <row r="177" spans="1:6" s="1790" customFormat="1" ht="14.25">
      <c r="A177" s="1768"/>
      <c r="B177" s="1769"/>
      <c r="C177" s="1767"/>
      <c r="D177" s="1805"/>
      <c r="E177" s="1809"/>
      <c r="F177" s="1770"/>
    </row>
    <row r="178" spans="1:6" s="1790" customFormat="1" ht="14.25">
      <c r="A178" s="1768"/>
      <c r="B178" s="1769"/>
      <c r="C178" s="1767"/>
      <c r="D178" s="1805"/>
      <c r="E178" s="1809"/>
      <c r="F178" s="1770"/>
    </row>
    <row r="179" spans="1:6" s="1790" customFormat="1" ht="14.25">
      <c r="A179" s="1768"/>
      <c r="B179" s="1769"/>
      <c r="C179" s="1767"/>
      <c r="D179" s="1805"/>
      <c r="E179" s="1809"/>
      <c r="F179" s="1770"/>
    </row>
    <row r="180" spans="1:6" s="1790" customFormat="1" ht="14.25">
      <c r="A180" s="1768"/>
      <c r="B180" s="1769"/>
      <c r="C180" s="1767"/>
      <c r="D180" s="1805"/>
      <c r="E180" s="1809"/>
      <c r="F180" s="1770"/>
    </row>
    <row r="181" spans="1:6" s="1790" customFormat="1" ht="14.25">
      <c r="A181" s="1768"/>
      <c r="B181" s="1769"/>
      <c r="C181" s="1767"/>
      <c r="D181" s="1805"/>
      <c r="E181" s="1809"/>
      <c r="F181" s="1770"/>
    </row>
    <row r="182" spans="1:6" s="1790" customFormat="1" ht="14.25">
      <c r="A182" s="1768"/>
      <c r="B182" s="1769"/>
      <c r="C182" s="1767"/>
      <c r="D182" s="1805"/>
      <c r="E182" s="1809"/>
      <c r="F182" s="1770"/>
    </row>
    <row r="183" spans="1:6" s="1790" customFormat="1" ht="14.25">
      <c r="A183" s="1768"/>
      <c r="B183" s="1769"/>
      <c r="C183" s="1767"/>
      <c r="D183" s="1805"/>
      <c r="E183" s="1809"/>
      <c r="F183" s="1770"/>
    </row>
    <row r="184" spans="1:6" s="1790" customFormat="1" ht="14.25">
      <c r="A184" s="1768"/>
      <c r="B184" s="1769"/>
      <c r="C184" s="1767"/>
      <c r="D184" s="1805"/>
      <c r="E184" s="1809"/>
      <c r="F184" s="1770"/>
    </row>
    <row r="185" spans="1:6" s="1790" customFormat="1" ht="14.25">
      <c r="A185" s="1768"/>
      <c r="B185" s="1769"/>
      <c r="C185" s="1767"/>
      <c r="D185" s="1805"/>
      <c r="E185" s="1809"/>
      <c r="F185" s="1770"/>
    </row>
    <row r="186" spans="1:6" s="1790" customFormat="1" ht="14.25">
      <c r="A186" s="1768"/>
      <c r="B186" s="1769"/>
      <c r="C186" s="1767"/>
      <c r="D186" s="1805"/>
      <c r="E186" s="1809"/>
      <c r="F186" s="1770"/>
    </row>
    <row r="187" spans="1:6">
      <c r="A187" s="1768"/>
      <c r="B187" s="1769"/>
      <c r="C187" s="1767"/>
      <c r="D187" s="1805"/>
      <c r="E187" s="1809"/>
      <c r="F187" s="1770"/>
    </row>
    <row r="188" spans="1:6">
      <c r="A188" s="1768"/>
      <c r="B188" s="1769"/>
      <c r="C188" s="1767"/>
      <c r="D188" s="1805"/>
      <c r="E188" s="1809"/>
      <c r="F188" s="1770"/>
    </row>
    <row r="189" spans="1:6">
      <c r="A189" s="1768"/>
      <c r="B189" s="1769"/>
      <c r="C189" s="1767"/>
      <c r="D189" s="1805"/>
      <c r="E189" s="1809"/>
      <c r="F189" s="1770"/>
    </row>
    <row r="190" spans="1:6">
      <c r="A190" s="1768"/>
      <c r="B190" s="1769"/>
      <c r="C190" s="1767"/>
      <c r="D190" s="1805"/>
      <c r="E190" s="1809"/>
      <c r="F190" s="1770"/>
    </row>
    <row r="191" spans="1:6" ht="15.75" thickBot="1">
      <c r="A191" s="1806"/>
      <c r="B191" s="1824" t="s">
        <v>1948</v>
      </c>
      <c r="C191" s="1814"/>
      <c r="D191" s="1812"/>
      <c r="E191" s="1810"/>
      <c r="F191" s="1807">
        <f>SUM(F153:F190)</f>
        <v>0</v>
      </c>
    </row>
    <row r="192" spans="1:6" ht="15.75" thickTop="1">
      <c r="A192" s="1768"/>
      <c r="B192" s="1773" t="s">
        <v>1848</v>
      </c>
      <c r="C192" s="1786"/>
      <c r="D192" s="1805"/>
      <c r="E192" s="1811"/>
      <c r="F192" s="1794"/>
    </row>
    <row r="193" spans="1:6">
      <c r="A193" s="1768"/>
      <c r="B193" s="1771"/>
      <c r="C193" s="1786"/>
      <c r="D193" s="1805"/>
      <c r="E193" s="1811"/>
      <c r="F193" s="1794"/>
    </row>
    <row r="194" spans="1:6">
      <c r="A194" s="1768" t="s">
        <v>1788</v>
      </c>
      <c r="B194" s="1771" t="s">
        <v>1849</v>
      </c>
      <c r="C194" s="1786"/>
      <c r="D194" s="1805"/>
      <c r="E194" s="1811"/>
      <c r="F194" s="1794">
        <f>F41</f>
        <v>0</v>
      </c>
    </row>
    <row r="195" spans="1:6">
      <c r="A195" s="1768"/>
      <c r="B195" s="1771"/>
      <c r="C195" s="1786"/>
      <c r="D195" s="1805"/>
      <c r="E195" s="1811"/>
      <c r="F195" s="1794"/>
    </row>
    <row r="196" spans="1:6">
      <c r="A196" s="1768" t="s">
        <v>1804</v>
      </c>
      <c r="B196" s="1771" t="s">
        <v>1949</v>
      </c>
      <c r="C196" s="1786"/>
      <c r="D196" s="1805"/>
      <c r="E196" s="1811"/>
      <c r="F196" s="1794">
        <f>F61</f>
        <v>0</v>
      </c>
    </row>
    <row r="197" spans="1:6">
      <c r="A197" s="1768"/>
      <c r="B197" s="1771"/>
      <c r="C197" s="1786"/>
      <c r="D197" s="1805"/>
      <c r="E197" s="1811"/>
      <c r="F197" s="1794"/>
    </row>
    <row r="198" spans="1:6">
      <c r="A198" s="1768" t="s">
        <v>1850</v>
      </c>
      <c r="B198" s="1771" t="s">
        <v>1832</v>
      </c>
      <c r="C198" s="1786"/>
      <c r="D198" s="1805"/>
      <c r="E198" s="1811"/>
      <c r="F198" s="1794">
        <f>F91</f>
        <v>0</v>
      </c>
    </row>
    <row r="199" spans="1:6">
      <c r="A199" s="1768"/>
      <c r="B199" s="1771"/>
      <c r="C199" s="1786"/>
      <c r="D199" s="1805"/>
      <c r="E199" s="1811"/>
      <c r="F199" s="1794"/>
    </row>
    <row r="200" spans="1:6">
      <c r="A200" s="1768" t="s">
        <v>1833</v>
      </c>
      <c r="B200" s="1771" t="s">
        <v>968</v>
      </c>
      <c r="C200" s="1786"/>
      <c r="D200" s="1805"/>
      <c r="E200" s="1811"/>
      <c r="F200" s="1794">
        <f>F121</f>
        <v>0</v>
      </c>
    </row>
    <row r="201" spans="1:6">
      <c r="A201" s="1768"/>
      <c r="B201" s="1771"/>
      <c r="C201" s="1786"/>
      <c r="D201" s="1805"/>
      <c r="E201" s="1811"/>
      <c r="F201" s="1794"/>
    </row>
    <row r="202" spans="1:6">
      <c r="A202" s="1768" t="s">
        <v>1851</v>
      </c>
      <c r="B202" s="1771" t="s">
        <v>1950</v>
      </c>
      <c r="C202" s="1786"/>
      <c r="D202" s="1805"/>
      <c r="E202" s="1811"/>
      <c r="F202" s="1794">
        <f>F150</f>
        <v>0</v>
      </c>
    </row>
    <row r="203" spans="1:6">
      <c r="A203" s="1768"/>
      <c r="B203" s="1771"/>
      <c r="C203" s="1786"/>
      <c r="D203" s="1805"/>
      <c r="E203" s="1811"/>
      <c r="F203" s="1794"/>
    </row>
    <row r="204" spans="1:6">
      <c r="A204" s="1768" t="s">
        <v>1852</v>
      </c>
      <c r="B204" s="1771" t="s">
        <v>1951</v>
      </c>
      <c r="C204" s="1786"/>
      <c r="D204" s="1805"/>
      <c r="E204" s="1811"/>
      <c r="F204" s="1794">
        <f>F191</f>
        <v>0</v>
      </c>
    </row>
    <row r="205" spans="1:6">
      <c r="A205" s="1768"/>
      <c r="B205" s="1771"/>
      <c r="C205" s="1786"/>
      <c r="D205" s="1805"/>
      <c r="E205" s="1811"/>
      <c r="F205" s="1794"/>
    </row>
    <row r="206" spans="1:6">
      <c r="A206" s="1768"/>
      <c r="B206" s="1771"/>
      <c r="C206" s="1786"/>
      <c r="D206" s="1805"/>
      <c r="E206" s="1811"/>
      <c r="F206" s="1794"/>
    </row>
    <row r="207" spans="1:6">
      <c r="A207" s="1768"/>
      <c r="B207" s="1771"/>
      <c r="C207" s="1786"/>
      <c r="D207" s="1805"/>
      <c r="E207" s="1811"/>
      <c r="F207" s="1794"/>
    </row>
    <row r="208" spans="1:6">
      <c r="A208" s="1768"/>
      <c r="B208" s="1771"/>
      <c r="C208" s="1786"/>
      <c r="D208" s="1805"/>
      <c r="E208" s="1811"/>
      <c r="F208" s="1794"/>
    </row>
    <row r="209" spans="1:6">
      <c r="A209" s="1768"/>
      <c r="B209" s="1771"/>
      <c r="C209" s="1786"/>
      <c r="D209" s="1805"/>
      <c r="E209" s="1811"/>
      <c r="F209" s="1794"/>
    </row>
    <row r="210" spans="1:6">
      <c r="A210" s="1768"/>
      <c r="B210" s="1771"/>
      <c r="C210" s="1786"/>
      <c r="D210" s="1805"/>
      <c r="E210" s="1811"/>
      <c r="F210" s="1794"/>
    </row>
    <row r="211" spans="1:6">
      <c r="A211" s="1768"/>
      <c r="B211" s="1771"/>
      <c r="C211" s="1786"/>
      <c r="D211" s="1805"/>
      <c r="E211" s="1811"/>
      <c r="F211" s="1794"/>
    </row>
    <row r="212" spans="1:6">
      <c r="A212" s="1768"/>
      <c r="B212" s="1771"/>
      <c r="C212" s="1786"/>
      <c r="D212" s="1805"/>
      <c r="E212" s="1811"/>
      <c r="F212" s="1794"/>
    </row>
    <row r="213" spans="1:6">
      <c r="A213" s="1768"/>
      <c r="B213" s="1771"/>
      <c r="C213" s="1786"/>
      <c r="D213" s="1805"/>
      <c r="E213" s="1811"/>
      <c r="F213" s="1794"/>
    </row>
    <row r="214" spans="1:6">
      <c r="A214" s="1768"/>
      <c r="B214" s="1771"/>
      <c r="C214" s="1786"/>
      <c r="D214" s="1805"/>
      <c r="E214" s="1811"/>
      <c r="F214" s="1794"/>
    </row>
    <row r="215" spans="1:6">
      <c r="A215" s="1768"/>
      <c r="B215" s="1771"/>
      <c r="C215" s="1786"/>
      <c r="D215" s="1805"/>
      <c r="E215" s="1811"/>
      <c r="F215" s="1794"/>
    </row>
    <row r="216" spans="1:6">
      <c r="A216" s="1768"/>
      <c r="B216" s="1771"/>
      <c r="C216" s="1786"/>
      <c r="D216" s="1805"/>
      <c r="E216" s="1811"/>
      <c r="F216" s="1794"/>
    </row>
    <row r="217" spans="1:6">
      <c r="A217" s="1768"/>
      <c r="B217" s="1771"/>
      <c r="C217" s="1786"/>
      <c r="D217" s="1805"/>
      <c r="E217" s="1811"/>
      <c r="F217" s="1794"/>
    </row>
    <row r="218" spans="1:6">
      <c r="A218" s="1768"/>
      <c r="B218" s="1771"/>
      <c r="C218" s="1786"/>
      <c r="D218" s="1805"/>
      <c r="E218" s="1811"/>
      <c r="F218" s="1794"/>
    </row>
    <row r="219" spans="1:6">
      <c r="A219" s="1768"/>
      <c r="B219" s="1771"/>
      <c r="C219" s="1786"/>
      <c r="D219" s="1805"/>
      <c r="E219" s="1811"/>
      <c r="F219" s="1794"/>
    </row>
    <row r="220" spans="1:6">
      <c r="A220" s="1768"/>
      <c r="B220" s="1771"/>
      <c r="C220" s="1786"/>
      <c r="D220" s="1805"/>
      <c r="E220" s="1811"/>
      <c r="F220" s="1794"/>
    </row>
    <row r="221" spans="1:6">
      <c r="A221" s="1768"/>
      <c r="B221" s="1771"/>
      <c r="C221" s="1786"/>
      <c r="D221" s="1805"/>
      <c r="E221" s="1811"/>
      <c r="F221" s="1794"/>
    </row>
    <row r="222" spans="1:6">
      <c r="A222" s="1768"/>
      <c r="B222" s="1771"/>
      <c r="C222" s="1786"/>
      <c r="D222" s="1805"/>
      <c r="E222" s="1811"/>
      <c r="F222" s="1794"/>
    </row>
    <row r="223" spans="1:6">
      <c r="A223" s="1768"/>
      <c r="B223" s="1771"/>
      <c r="C223" s="1786"/>
      <c r="D223" s="1805"/>
      <c r="E223" s="1811"/>
      <c r="F223" s="1794"/>
    </row>
    <row r="224" spans="1:6">
      <c r="A224" s="1768"/>
      <c r="B224" s="1771"/>
      <c r="C224" s="1786"/>
      <c r="D224" s="1805"/>
      <c r="E224" s="1811"/>
      <c r="F224" s="1794"/>
    </row>
    <row r="225" spans="1:6">
      <c r="A225" s="1768"/>
      <c r="B225" s="1771"/>
      <c r="C225" s="1786"/>
      <c r="D225" s="1805"/>
      <c r="E225" s="1811"/>
      <c r="F225" s="1794"/>
    </row>
    <row r="226" spans="1:6">
      <c r="A226" s="1768"/>
      <c r="B226" s="1771"/>
      <c r="C226" s="1786"/>
      <c r="D226" s="1805"/>
      <c r="E226" s="1811"/>
      <c r="F226" s="1794"/>
    </row>
    <row r="227" spans="1:6">
      <c r="A227" s="1768"/>
      <c r="B227" s="1771"/>
      <c r="C227" s="1786"/>
      <c r="D227" s="1805"/>
      <c r="E227" s="1811"/>
      <c r="F227" s="1794"/>
    </row>
    <row r="228" spans="1:6">
      <c r="A228" s="1768"/>
      <c r="B228" s="1771"/>
      <c r="C228" s="1786"/>
      <c r="D228" s="1805"/>
      <c r="E228" s="1811"/>
      <c r="F228" s="1794"/>
    </row>
    <row r="229" spans="1:6">
      <c r="A229" s="1768"/>
      <c r="B229" s="1771"/>
      <c r="C229" s="1786"/>
      <c r="D229" s="1805"/>
      <c r="E229" s="1811"/>
      <c r="F229" s="1794"/>
    </row>
    <row r="230" spans="1:6">
      <c r="A230" s="1768"/>
      <c r="B230" s="1771"/>
      <c r="C230" s="1786"/>
      <c r="D230" s="1805"/>
      <c r="E230" s="1811"/>
      <c r="F230" s="1794"/>
    </row>
    <row r="231" spans="1:6">
      <c r="A231" s="1768"/>
      <c r="B231" s="1771"/>
      <c r="C231" s="1786"/>
      <c r="D231" s="1805"/>
      <c r="E231" s="1811"/>
      <c r="F231" s="1794"/>
    </row>
    <row r="232" spans="1:6">
      <c r="A232" s="1768"/>
      <c r="B232" s="1771"/>
      <c r="C232" s="1786"/>
      <c r="D232" s="1805"/>
      <c r="E232" s="1811"/>
      <c r="F232" s="1794"/>
    </row>
    <row r="233" spans="1:6">
      <c r="A233" s="1768"/>
      <c r="B233" s="1771"/>
      <c r="C233" s="1786"/>
      <c r="D233" s="1805"/>
      <c r="E233" s="1811"/>
      <c r="F233" s="1794"/>
    </row>
    <row r="234" spans="1:6" ht="15.75" thickBot="1">
      <c r="A234" s="1816"/>
      <c r="B234" s="1815" t="s">
        <v>1959</v>
      </c>
      <c r="C234" s="1814"/>
      <c r="D234" s="1812"/>
      <c r="E234" s="1810"/>
      <c r="F234" s="1807">
        <f>SUM(F194:F233)</f>
        <v>0</v>
      </c>
    </row>
    <row r="235" spans="1:6" ht="15.75" thickTop="1"/>
  </sheetData>
  <mergeCells count="2">
    <mergeCell ref="A1:F1"/>
    <mergeCell ref="A2:F2"/>
  </mergeCells>
  <pageMargins left="0.70866141732283472" right="0.70866141732283472" top="0.74803149606299213" bottom="0.74803149606299213" header="0.31496062992125984" footer="0.31496062992125984"/>
  <pageSetup scale="76" orientation="portrait" r:id="rId1"/>
  <headerFooter>
    <oddFooter>&amp;LBill No. NAM  M-1&amp;R&amp;A/&amp;P</oddFooter>
  </headerFooter>
  <rowBreaks count="6" manualBreakCount="6">
    <brk id="41" max="16383" man="1"/>
    <brk id="61" max="16383" man="1"/>
    <brk id="91" max="16383" man="1"/>
    <brk id="121" max="16383" man="1"/>
    <brk id="150" max="16383" man="1"/>
    <brk id="19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5:I16"/>
  <sheetViews>
    <sheetView view="pageBreakPreview" zoomScale="60" zoomScaleNormal="100" workbookViewId="0">
      <selection activeCell="Y27" sqref="Y27"/>
    </sheetView>
  </sheetViews>
  <sheetFormatPr defaultRowHeight="15"/>
  <sheetData>
    <row r="15" spans="1:9" ht="26.25">
      <c r="D15" s="3457" t="s">
        <v>2144</v>
      </c>
      <c r="E15" s="3457"/>
      <c r="F15" s="3457"/>
      <c r="G15" s="3457"/>
    </row>
    <row r="16" spans="1:9" ht="55.5" customHeight="1">
      <c r="A16" s="3420" t="s">
        <v>1750</v>
      </c>
      <c r="B16" s="3420"/>
      <c r="C16" s="3420"/>
      <c r="D16" s="3420"/>
      <c r="E16" s="3420"/>
      <c r="F16" s="3420"/>
      <c r="G16" s="3420"/>
      <c r="H16" s="3420"/>
      <c r="I16" s="3420"/>
    </row>
  </sheetData>
  <mergeCells count="2">
    <mergeCell ref="A16:I16"/>
    <mergeCell ref="D15:G15"/>
  </mergeCells>
  <printOptions horizontalCentere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6"/>
  <sheetViews>
    <sheetView view="pageBreakPreview" topLeftCell="A354" zoomScale="98" zoomScaleNormal="100" zoomScaleSheetLayoutView="98" workbookViewId="0">
      <selection activeCell="D205" sqref="D205"/>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2052" t="s">
        <v>2544</v>
      </c>
      <c r="B2" s="2053"/>
      <c r="C2" s="2054"/>
      <c r="D2" s="2054"/>
      <c r="E2" s="86"/>
      <c r="F2" s="86"/>
    </row>
    <row r="3" spans="1:6">
      <c r="A3" s="2052"/>
      <c r="B3" s="2053"/>
      <c r="C3" s="2054"/>
      <c r="D3" s="2054"/>
      <c r="E3" s="86"/>
      <c r="F3" s="86"/>
    </row>
    <row r="4" spans="1:6">
      <c r="A4" s="3458" t="s">
        <v>2553</v>
      </c>
      <c r="B4" s="3458"/>
      <c r="C4" s="87"/>
      <c r="D4" s="209"/>
      <c r="E4" s="486"/>
      <c r="F4" s="2244"/>
    </row>
    <row r="5" spans="1:6">
      <c r="A5" s="3459" t="s">
        <v>2554</v>
      </c>
      <c r="B5" s="3459"/>
      <c r="C5" s="3459"/>
      <c r="D5" s="3459"/>
      <c r="E5" s="2447"/>
      <c r="F5" s="2244"/>
    </row>
    <row r="6" spans="1:6">
      <c r="A6" s="87"/>
      <c r="B6" s="57"/>
      <c r="C6" s="87"/>
      <c r="D6" s="87"/>
      <c r="E6" s="487"/>
      <c r="F6" s="2245"/>
    </row>
    <row r="7" spans="1:6">
      <c r="A7" s="2448" t="s">
        <v>1</v>
      </c>
      <c r="B7" s="2449" t="s">
        <v>2</v>
      </c>
      <c r="C7" s="2449" t="s">
        <v>3</v>
      </c>
      <c r="D7" s="2450" t="s">
        <v>4</v>
      </c>
      <c r="E7" s="2451" t="s">
        <v>5</v>
      </c>
      <c r="F7" s="2452" t="s">
        <v>6</v>
      </c>
    </row>
    <row r="8" spans="1:6">
      <c r="A8" s="2453"/>
      <c r="B8" s="1958"/>
      <c r="C8" s="1957"/>
      <c r="D8" s="1959"/>
      <c r="E8" s="2454" t="s">
        <v>1100</v>
      </c>
      <c r="F8" s="2455" t="s">
        <v>1100</v>
      </c>
    </row>
    <row r="9" spans="1:6">
      <c r="A9" s="2457"/>
      <c r="B9" s="2458" t="s">
        <v>161</v>
      </c>
      <c r="C9" s="2459"/>
      <c r="D9" s="2375"/>
      <c r="E9" s="2460"/>
      <c r="F9" s="2461"/>
    </row>
    <row r="10" spans="1:6">
      <c r="A10" s="2457"/>
      <c r="B10" s="1373"/>
      <c r="C10" s="2459"/>
      <c r="D10" s="2375"/>
      <c r="E10" s="2460"/>
      <c r="F10" s="2461"/>
    </row>
    <row r="11" spans="1:6" ht="51">
      <c r="A11" s="2462"/>
      <c r="B11" s="338" t="s">
        <v>2681</v>
      </c>
      <c r="C11" s="2459"/>
      <c r="D11" s="2375"/>
      <c r="E11" s="2460"/>
      <c r="F11" s="2461"/>
    </row>
    <row r="12" spans="1:6">
      <c r="A12" s="2463"/>
      <c r="B12" s="2464"/>
      <c r="C12" s="2463"/>
      <c r="D12" s="2465"/>
      <c r="E12" s="2466"/>
      <c r="F12" s="2467"/>
    </row>
    <row r="13" spans="1:6">
      <c r="A13" s="2468"/>
      <c r="B13" s="1983" t="s">
        <v>162</v>
      </c>
      <c r="C13" s="1982"/>
      <c r="D13" s="2376"/>
      <c r="E13" s="2469"/>
      <c r="F13" s="2461"/>
    </row>
    <row r="14" spans="1:6">
      <c r="A14" s="2468"/>
      <c r="B14" s="2470"/>
      <c r="C14" s="1982"/>
      <c r="D14" s="2376"/>
      <c r="E14" s="2469"/>
      <c r="F14" s="2461"/>
    </row>
    <row r="15" spans="1:6">
      <c r="A15" s="2468"/>
      <c r="B15" s="1983" t="s">
        <v>163</v>
      </c>
      <c r="C15" s="1982"/>
      <c r="D15" s="2376"/>
      <c r="E15" s="2469"/>
      <c r="F15" s="2461"/>
    </row>
    <row r="16" spans="1:6">
      <c r="A16" s="2468"/>
      <c r="B16" s="2470"/>
      <c r="C16" s="1982"/>
      <c r="D16" s="2376"/>
      <c r="E16" s="2471"/>
      <c r="F16" s="2461"/>
    </row>
    <row r="17" spans="1:6">
      <c r="A17" s="2468" t="s">
        <v>164</v>
      </c>
      <c r="B17" s="2470" t="s">
        <v>481</v>
      </c>
      <c r="C17" s="1982" t="s">
        <v>165</v>
      </c>
      <c r="D17" s="2472">
        <v>2.1999999999999999E-2</v>
      </c>
      <c r="E17" s="2466"/>
      <c r="F17" s="2467">
        <f>D17*E17</f>
        <v>0</v>
      </c>
    </row>
    <row r="18" spans="1:6">
      <c r="A18" s="2468"/>
      <c r="B18" s="2470"/>
      <c r="C18" s="1982"/>
      <c r="D18" s="1980"/>
      <c r="E18" s="2473"/>
      <c r="F18" s="2467"/>
    </row>
    <row r="19" spans="1:6">
      <c r="A19" s="2468"/>
      <c r="B19" s="1983" t="s">
        <v>212</v>
      </c>
      <c r="C19" s="1982"/>
      <c r="D19" s="1987"/>
      <c r="E19" s="2466"/>
      <c r="F19" s="2467"/>
    </row>
    <row r="20" spans="1:6">
      <c r="A20" s="2468"/>
      <c r="B20" s="2470"/>
      <c r="C20" s="1982"/>
      <c r="D20" s="2376"/>
      <c r="E20" s="2471"/>
      <c r="F20" s="2467"/>
    </row>
    <row r="21" spans="1:6" ht="25.5">
      <c r="A21" s="2468"/>
      <c r="B21" s="1988" t="s">
        <v>213</v>
      </c>
      <c r="C21" s="1982"/>
      <c r="D21" s="1987"/>
      <c r="E21" s="2466"/>
      <c r="F21" s="2467"/>
    </row>
    <row r="22" spans="1:6">
      <c r="A22" s="2468"/>
      <c r="B22" s="1988"/>
      <c r="C22" s="1982"/>
      <c r="D22" s="1987"/>
      <c r="E22" s="2466"/>
      <c r="F22" s="2467"/>
    </row>
    <row r="23" spans="1:6">
      <c r="A23" s="2468" t="s">
        <v>214</v>
      </c>
      <c r="B23" s="1986" t="s">
        <v>215</v>
      </c>
      <c r="C23" s="1982" t="s">
        <v>31</v>
      </c>
      <c r="D23" s="1987">
        <v>1</v>
      </c>
      <c r="E23" s="2466"/>
      <c r="F23" s="2467">
        <f>D23*E23</f>
        <v>0</v>
      </c>
    </row>
    <row r="24" spans="1:6">
      <c r="A24" s="2468"/>
      <c r="B24" s="2470"/>
      <c r="C24" s="1982"/>
      <c r="D24" s="1987"/>
      <c r="E24" s="2466"/>
      <c r="F24" s="2467"/>
    </row>
    <row r="25" spans="1:6">
      <c r="A25" s="2468"/>
      <c r="B25" s="1983" t="s">
        <v>216</v>
      </c>
      <c r="C25" s="1982"/>
      <c r="D25" s="1987"/>
      <c r="E25" s="2473"/>
      <c r="F25" s="2467"/>
    </row>
    <row r="26" spans="1:6">
      <c r="A26" s="2468"/>
      <c r="B26" s="1983"/>
      <c r="C26" s="1982"/>
      <c r="D26" s="1987"/>
      <c r="E26" s="2466"/>
      <c r="F26" s="2467"/>
    </row>
    <row r="27" spans="1:6" ht="25.5">
      <c r="A27" s="2468"/>
      <c r="B27" s="1988" t="s">
        <v>217</v>
      </c>
      <c r="C27" s="1982"/>
      <c r="D27" s="1984"/>
      <c r="E27" s="2466"/>
      <c r="F27" s="2467"/>
    </row>
    <row r="28" spans="1:6">
      <c r="A28" s="2468"/>
      <c r="B28" s="1988"/>
      <c r="C28" s="1982"/>
      <c r="D28" s="1984"/>
      <c r="E28" s="2466"/>
      <c r="F28" s="2467"/>
    </row>
    <row r="29" spans="1:6">
      <c r="A29" s="2468" t="s">
        <v>218</v>
      </c>
      <c r="B29" s="1986" t="s">
        <v>219</v>
      </c>
      <c r="C29" s="1982" t="s">
        <v>31</v>
      </c>
      <c r="D29" s="1987">
        <v>1</v>
      </c>
      <c r="E29" s="2466"/>
      <c r="F29" s="2467">
        <f>D29*E29</f>
        <v>0</v>
      </c>
    </row>
    <row r="30" spans="1:6">
      <c r="A30" s="2462"/>
      <c r="B30" s="2378"/>
      <c r="C30" s="2459"/>
      <c r="D30" s="2377"/>
      <c r="E30" s="2466"/>
      <c r="F30" s="2467"/>
    </row>
    <row r="31" spans="1:6">
      <c r="A31" s="2474"/>
      <c r="B31" s="1983" t="s">
        <v>166</v>
      </c>
      <c r="C31" s="1982"/>
      <c r="D31" s="1984"/>
      <c r="E31" s="2473"/>
      <c r="F31" s="2467"/>
    </row>
    <row r="32" spans="1:6">
      <c r="A32" s="2474"/>
      <c r="B32" s="2470"/>
      <c r="C32" s="1982"/>
      <c r="D32" s="1984"/>
      <c r="E32" s="2466"/>
      <c r="F32" s="2467"/>
    </row>
    <row r="33" spans="1:6">
      <c r="A33" s="2320"/>
      <c r="B33" s="1252" t="s">
        <v>277</v>
      </c>
      <c r="C33" s="1982"/>
      <c r="D33" s="2475"/>
      <c r="E33" s="2466"/>
      <c r="F33" s="2467"/>
    </row>
    <row r="34" spans="1:6">
      <c r="A34" s="2320"/>
      <c r="B34" s="1252"/>
      <c r="C34" s="1982"/>
      <c r="D34" s="2475"/>
      <c r="E34" s="2466"/>
      <c r="F34" s="2467"/>
    </row>
    <row r="35" spans="1:6">
      <c r="A35" s="2476"/>
      <c r="B35" s="2458" t="s">
        <v>390</v>
      </c>
      <c r="C35" s="1874"/>
      <c r="D35" s="1984"/>
      <c r="E35" s="2466"/>
      <c r="F35" s="2467"/>
    </row>
    <row r="36" spans="1:6">
      <c r="A36" s="2320"/>
      <c r="B36" s="1252"/>
      <c r="C36" s="1982"/>
      <c r="D36" s="2475"/>
      <c r="E36" s="2466"/>
      <c r="F36" s="2467"/>
    </row>
    <row r="37" spans="1:6">
      <c r="A37" s="2477" t="s">
        <v>402</v>
      </c>
      <c r="B37" s="2040" t="s">
        <v>482</v>
      </c>
      <c r="C37" s="1874" t="s">
        <v>88</v>
      </c>
      <c r="D37" s="2478">
        <v>33</v>
      </c>
      <c r="E37" s="2479"/>
      <c r="F37" s="2467">
        <f>D37*E37</f>
        <v>0</v>
      </c>
    </row>
    <row r="38" spans="1:6">
      <c r="A38" s="2320"/>
      <c r="B38" s="1252"/>
      <c r="C38" s="1982"/>
      <c r="D38" s="2478"/>
      <c r="E38" s="2473"/>
      <c r="F38" s="2467"/>
    </row>
    <row r="39" spans="1:6">
      <c r="A39" s="2320"/>
      <c r="B39" s="2480" t="s">
        <v>278</v>
      </c>
      <c r="C39" s="1982"/>
      <c r="D39" s="2478"/>
      <c r="E39" s="2479"/>
      <c r="F39" s="2467"/>
    </row>
    <row r="40" spans="1:6">
      <c r="A40" s="2320"/>
      <c r="B40" s="1252"/>
      <c r="C40" s="1982"/>
      <c r="D40" s="2475"/>
      <c r="E40" s="2466"/>
      <c r="F40" s="2467"/>
    </row>
    <row r="41" spans="1:6" ht="25.5">
      <c r="A41" s="2320"/>
      <c r="B41" s="1193" t="s">
        <v>483</v>
      </c>
      <c r="C41" s="1982"/>
      <c r="D41" s="2475"/>
      <c r="E41" s="2466"/>
      <c r="F41" s="2467"/>
    </row>
    <row r="42" spans="1:6">
      <c r="A42" s="2320"/>
      <c r="B42" s="2481"/>
      <c r="C42" s="2320"/>
      <c r="D42" s="2482"/>
      <c r="E42" s="2466"/>
      <c r="F42" s="2467"/>
    </row>
    <row r="43" spans="1:6">
      <c r="A43" s="2468" t="s">
        <v>405</v>
      </c>
      <c r="B43" s="2470" t="s">
        <v>484</v>
      </c>
      <c r="C43" s="1982" t="s">
        <v>88</v>
      </c>
      <c r="D43" s="2376">
        <v>2</v>
      </c>
      <c r="E43" s="2466"/>
      <c r="F43" s="2467">
        <f>D43*E43</f>
        <v>0</v>
      </c>
    </row>
    <row r="44" spans="1:6">
      <c r="A44" s="2468" t="s">
        <v>485</v>
      </c>
      <c r="B44" s="1986" t="s">
        <v>281</v>
      </c>
      <c r="C44" s="1982" t="s">
        <v>88</v>
      </c>
      <c r="D44" s="2376">
        <v>27</v>
      </c>
      <c r="E44" s="2466"/>
      <c r="F44" s="2467">
        <f>D44*E44</f>
        <v>0</v>
      </c>
    </row>
    <row r="45" spans="1:6">
      <c r="A45" s="2468" t="s">
        <v>486</v>
      </c>
      <c r="B45" s="1986" t="s">
        <v>487</v>
      </c>
      <c r="C45" s="1982" t="s">
        <v>88</v>
      </c>
      <c r="D45" s="2483">
        <v>35</v>
      </c>
      <c r="E45" s="2479"/>
      <c r="F45" s="2467">
        <f>D45*E45</f>
        <v>0</v>
      </c>
    </row>
    <row r="46" spans="1:6">
      <c r="A46" s="2320"/>
      <c r="B46" s="1238"/>
      <c r="C46" s="1982"/>
      <c r="D46" s="2483"/>
      <c r="E46" s="2473"/>
      <c r="F46" s="2467"/>
    </row>
    <row r="47" spans="1:6">
      <c r="A47" s="2320"/>
      <c r="B47" s="2480" t="s">
        <v>282</v>
      </c>
      <c r="C47" s="1982"/>
      <c r="D47" s="2483"/>
      <c r="E47" s="2473"/>
      <c r="F47" s="2467"/>
    </row>
    <row r="48" spans="1:6">
      <c r="A48" s="2320"/>
      <c r="B48" s="1240"/>
      <c r="C48" s="1982"/>
      <c r="D48" s="2483"/>
      <c r="E48" s="2479"/>
      <c r="F48" s="2467"/>
    </row>
    <row r="49" spans="1:6" ht="25.5">
      <c r="A49" s="2320"/>
      <c r="B49" s="1240" t="s">
        <v>488</v>
      </c>
      <c r="C49" s="1982"/>
      <c r="D49" s="2483"/>
      <c r="E49" s="2479"/>
      <c r="F49" s="2467"/>
    </row>
    <row r="50" spans="1:6">
      <c r="A50" s="2320"/>
      <c r="B50" s="1240"/>
      <c r="C50" s="1982"/>
      <c r="D50" s="2483"/>
      <c r="E50" s="2479"/>
      <c r="F50" s="2467"/>
    </row>
    <row r="51" spans="1:6">
      <c r="A51" s="2320" t="s">
        <v>489</v>
      </c>
      <c r="B51" s="1238" t="s">
        <v>490</v>
      </c>
      <c r="C51" s="1982" t="s">
        <v>88</v>
      </c>
      <c r="D51" s="2483">
        <v>1</v>
      </c>
      <c r="E51" s="2484"/>
      <c r="F51" s="2467">
        <f>D51*E51</f>
        <v>0</v>
      </c>
    </row>
    <row r="52" spans="1:6">
      <c r="A52" s="2320" t="s">
        <v>491</v>
      </c>
      <c r="B52" s="1986" t="s">
        <v>487</v>
      </c>
      <c r="C52" s="1982" t="s">
        <v>88</v>
      </c>
      <c r="D52" s="2483">
        <v>1</v>
      </c>
      <c r="E52" s="2484"/>
      <c r="F52" s="2467">
        <f>D52*E52</f>
        <v>0</v>
      </c>
    </row>
    <row r="53" spans="1:6">
      <c r="A53" s="2320"/>
      <c r="B53" s="1241"/>
      <c r="C53" s="1982"/>
      <c r="D53" s="2478"/>
      <c r="E53" s="2484"/>
      <c r="F53" s="2467"/>
    </row>
    <row r="54" spans="1:6">
      <c r="A54" s="2320"/>
      <c r="B54" s="1242" t="s">
        <v>284</v>
      </c>
      <c r="C54" s="1982"/>
      <c r="D54" s="2478"/>
      <c r="E54" s="2473"/>
      <c r="F54" s="2467"/>
    </row>
    <row r="55" spans="1:6">
      <c r="A55" s="2320"/>
      <c r="B55" s="1238"/>
      <c r="C55" s="1982"/>
      <c r="D55" s="2478"/>
      <c r="E55" s="2473"/>
      <c r="F55" s="2467"/>
    </row>
    <row r="56" spans="1:6">
      <c r="A56" s="2320"/>
      <c r="B56" s="2485" t="s">
        <v>492</v>
      </c>
      <c r="C56" s="1982"/>
      <c r="D56" s="2475"/>
      <c r="E56" s="2486"/>
      <c r="F56" s="2467"/>
    </row>
    <row r="57" spans="1:6">
      <c r="A57" s="2320"/>
      <c r="B57" s="1238"/>
      <c r="C57" s="1982"/>
      <c r="D57" s="2475"/>
      <c r="E57" s="2486"/>
      <c r="F57" s="2467"/>
    </row>
    <row r="58" spans="1:6" ht="25.5">
      <c r="A58" s="2320"/>
      <c r="B58" s="1193" t="s">
        <v>493</v>
      </c>
      <c r="C58" s="1982"/>
      <c r="D58" s="2475"/>
      <c r="E58" s="2487"/>
      <c r="F58" s="2467"/>
    </row>
    <row r="59" spans="1:6">
      <c r="A59" s="2320"/>
      <c r="B59" s="1238"/>
      <c r="C59" s="1982"/>
      <c r="D59" s="2475"/>
      <c r="E59" s="2487"/>
      <c r="F59" s="2467"/>
    </row>
    <row r="60" spans="1:6" ht="25.5">
      <c r="A60" s="2488" t="s">
        <v>494</v>
      </c>
      <c r="B60" s="1238" t="s">
        <v>495</v>
      </c>
      <c r="C60" s="1982" t="s">
        <v>96</v>
      </c>
      <c r="D60" s="2475">
        <v>86</v>
      </c>
      <c r="E60" s="2487"/>
      <c r="F60" s="2467">
        <f>D60*E60</f>
        <v>0</v>
      </c>
    </row>
    <row r="61" spans="1:6">
      <c r="A61" s="2488"/>
      <c r="B61" s="1238"/>
      <c r="C61" s="1982"/>
      <c r="D61" s="2475"/>
      <c r="E61" s="2487"/>
      <c r="F61" s="2467"/>
    </row>
    <row r="62" spans="1:6" ht="25.5">
      <c r="A62" s="2488" t="s">
        <v>496</v>
      </c>
      <c r="B62" s="1238" t="s">
        <v>290</v>
      </c>
      <c r="C62" s="1982" t="s">
        <v>96</v>
      </c>
      <c r="D62" s="2475">
        <v>6.5</v>
      </c>
      <c r="E62" s="2487"/>
      <c r="F62" s="2467">
        <f>D62*E62</f>
        <v>0</v>
      </c>
    </row>
    <row r="63" spans="1:6">
      <c r="A63" s="2488"/>
      <c r="B63" s="1238"/>
      <c r="C63" s="1982"/>
      <c r="D63" s="2475"/>
      <c r="E63" s="2486"/>
      <c r="F63" s="2489"/>
    </row>
    <row r="64" spans="1:6">
      <c r="A64" s="2490"/>
      <c r="B64" s="2491"/>
      <c r="C64" s="2492"/>
      <c r="D64" s="2493"/>
      <c r="E64" s="2494"/>
      <c r="F64" s="2495">
        <f>SUM(F12:F63)</f>
        <v>0</v>
      </c>
    </row>
    <row r="65" spans="1:6">
      <c r="A65" s="2488"/>
      <c r="B65" s="1238"/>
      <c r="C65" s="1982"/>
      <c r="D65" s="2475"/>
      <c r="E65" s="2486"/>
      <c r="F65" s="1936"/>
    </row>
    <row r="66" spans="1:6">
      <c r="A66" s="2320"/>
      <c r="B66" s="2485" t="s">
        <v>285</v>
      </c>
      <c r="C66" s="1982"/>
      <c r="D66" s="2475"/>
      <c r="E66" s="2487"/>
      <c r="F66" s="2467"/>
    </row>
    <row r="67" spans="1:6">
      <c r="A67" s="2320"/>
      <c r="B67" s="2485"/>
      <c r="C67" s="1982"/>
      <c r="D67" s="2475"/>
      <c r="E67" s="2487"/>
      <c r="F67" s="2467"/>
    </row>
    <row r="68" spans="1:6" ht="25.5">
      <c r="A68" s="2320"/>
      <c r="B68" s="1240" t="s">
        <v>497</v>
      </c>
      <c r="C68" s="1982"/>
      <c r="D68" s="2475"/>
      <c r="E68" s="2466"/>
      <c r="F68" s="2467"/>
    </row>
    <row r="69" spans="1:6">
      <c r="A69" s="2320"/>
      <c r="B69" s="1238"/>
      <c r="C69" s="1982"/>
      <c r="D69" s="2475"/>
      <c r="E69" s="2466"/>
      <c r="F69" s="2467"/>
    </row>
    <row r="70" spans="1:6" ht="25.5">
      <c r="A70" s="2488" t="s">
        <v>287</v>
      </c>
      <c r="B70" s="1238" t="s">
        <v>495</v>
      </c>
      <c r="C70" s="1982" t="s">
        <v>96</v>
      </c>
      <c r="D70" s="2475">
        <v>149</v>
      </c>
      <c r="E70" s="2496"/>
      <c r="F70" s="2467">
        <f>D70*E70</f>
        <v>0</v>
      </c>
    </row>
    <row r="71" spans="1:6">
      <c r="A71" s="2488"/>
      <c r="B71" s="1238"/>
      <c r="C71" s="1982"/>
      <c r="D71" s="2475"/>
      <c r="E71" s="2496"/>
      <c r="F71" s="2467"/>
    </row>
    <row r="72" spans="1:6" ht="25.5">
      <c r="A72" s="2488" t="s">
        <v>289</v>
      </c>
      <c r="B72" s="1238" t="s">
        <v>290</v>
      </c>
      <c r="C72" s="1982" t="s">
        <v>96</v>
      </c>
      <c r="D72" s="2478">
        <v>6</v>
      </c>
      <c r="E72" s="2497"/>
      <c r="F72" s="2467">
        <f>D72*E72</f>
        <v>0</v>
      </c>
    </row>
    <row r="73" spans="1:6">
      <c r="A73" s="2488"/>
      <c r="B73" s="1238"/>
      <c r="C73" s="1982"/>
      <c r="D73" s="2478"/>
      <c r="E73" s="2473"/>
      <c r="F73" s="2467"/>
    </row>
    <row r="74" spans="1:6">
      <c r="A74" s="2320"/>
      <c r="B74" s="2485" t="s">
        <v>291</v>
      </c>
      <c r="C74" s="2041"/>
      <c r="D74" s="2498"/>
      <c r="E74" s="2496"/>
      <c r="F74" s="2467"/>
    </row>
    <row r="75" spans="1:6">
      <c r="A75" s="2320"/>
      <c r="B75" s="2485"/>
      <c r="C75" s="1982"/>
      <c r="D75" s="2475"/>
      <c r="E75" s="2496"/>
      <c r="F75" s="2467"/>
    </row>
    <row r="76" spans="1:6" ht="25.5">
      <c r="A76" s="2320"/>
      <c r="B76" s="1308" t="s">
        <v>498</v>
      </c>
      <c r="C76" s="1982"/>
      <c r="D76" s="2475"/>
      <c r="E76" s="2496"/>
      <c r="F76" s="2467"/>
    </row>
    <row r="77" spans="1:6">
      <c r="A77" s="2320"/>
      <c r="B77" s="1238"/>
      <c r="C77" s="1982"/>
      <c r="D77" s="2475"/>
      <c r="E77" s="2496"/>
      <c r="F77" s="2467"/>
    </row>
    <row r="78" spans="1:6">
      <c r="A78" s="2320" t="s">
        <v>411</v>
      </c>
      <c r="B78" s="2499" t="s">
        <v>499</v>
      </c>
      <c r="C78" s="1982" t="s">
        <v>88</v>
      </c>
      <c r="D78" s="2475">
        <v>46.5</v>
      </c>
      <c r="E78" s="2496"/>
      <c r="F78" s="2467">
        <f>D78*E78</f>
        <v>0</v>
      </c>
    </row>
    <row r="79" spans="1:6">
      <c r="A79" s="2488"/>
      <c r="B79" s="2500"/>
      <c r="C79" s="2320"/>
      <c r="D79" s="2501"/>
      <c r="E79" s="2502"/>
      <c r="F79" s="2467"/>
    </row>
    <row r="80" spans="1:6">
      <c r="A80" s="2320" t="s">
        <v>294</v>
      </c>
      <c r="B80" s="1238" t="s">
        <v>282</v>
      </c>
      <c r="C80" s="1982" t="s">
        <v>88</v>
      </c>
      <c r="D80" s="2475">
        <v>2</v>
      </c>
      <c r="E80" s="2496"/>
      <c r="F80" s="2467">
        <f>D80*E80</f>
        <v>0</v>
      </c>
    </row>
    <row r="81" spans="1:6">
      <c r="A81" s="2320"/>
      <c r="B81" s="2500"/>
      <c r="C81" s="2320"/>
      <c r="D81" s="1297"/>
      <c r="E81" s="2502"/>
      <c r="F81" s="2467"/>
    </row>
    <row r="82" spans="1:6">
      <c r="A82" s="2468"/>
      <c r="B82" s="1983" t="s">
        <v>500</v>
      </c>
      <c r="C82" s="1982"/>
      <c r="D82" s="2503"/>
      <c r="E82" s="2473"/>
      <c r="F82" s="2467"/>
    </row>
    <row r="83" spans="1:6">
      <c r="A83" s="2468"/>
      <c r="B83" s="2504"/>
      <c r="C83" s="1982"/>
      <c r="D83" s="2503"/>
      <c r="E83" s="2496"/>
      <c r="F83" s="2467"/>
    </row>
    <row r="84" spans="1:6">
      <c r="A84" s="2468"/>
      <c r="B84" s="1983" t="s">
        <v>295</v>
      </c>
      <c r="C84" s="1982"/>
      <c r="D84" s="2503"/>
      <c r="E84" s="2496"/>
      <c r="F84" s="2467"/>
    </row>
    <row r="85" spans="1:6">
      <c r="A85" s="2468"/>
      <c r="B85" s="2378"/>
      <c r="C85" s="1982"/>
      <c r="D85" s="2503"/>
      <c r="E85" s="2496"/>
      <c r="F85" s="2467"/>
    </row>
    <row r="86" spans="1:6" ht="25.5">
      <c r="A86" s="2468"/>
      <c r="B86" s="2505" t="s">
        <v>501</v>
      </c>
      <c r="C86" s="1982"/>
      <c r="D86" s="2503"/>
      <c r="E86" s="2496"/>
      <c r="F86" s="2467"/>
    </row>
    <row r="87" spans="1:6">
      <c r="A87" s="2468"/>
      <c r="B87" s="1986"/>
      <c r="C87" s="1982"/>
      <c r="D87" s="2503"/>
      <c r="E87" s="2496"/>
      <c r="F87" s="2467"/>
    </row>
    <row r="88" spans="1:6" ht="25.5">
      <c r="A88" s="2468" t="s">
        <v>297</v>
      </c>
      <c r="B88" s="1986" t="s">
        <v>298</v>
      </c>
      <c r="C88" s="1982" t="s">
        <v>88</v>
      </c>
      <c r="D88" s="2376">
        <v>17.5</v>
      </c>
      <c r="E88" s="2502"/>
      <c r="F88" s="2467">
        <f>D88*E88</f>
        <v>0</v>
      </c>
    </row>
    <row r="89" spans="1:6">
      <c r="A89" s="2506"/>
      <c r="B89" s="2504"/>
      <c r="C89" s="1982"/>
      <c r="D89" s="2376"/>
      <c r="E89" s="2496"/>
      <c r="F89" s="2467"/>
    </row>
    <row r="90" spans="1:6" ht="25.5">
      <c r="A90" s="2468" t="s">
        <v>299</v>
      </c>
      <c r="B90" s="1986" t="s">
        <v>502</v>
      </c>
      <c r="C90" s="1982" t="s">
        <v>88</v>
      </c>
      <c r="D90" s="2376">
        <v>24</v>
      </c>
      <c r="E90" s="2496"/>
      <c r="F90" s="2467">
        <f>D90*E90</f>
        <v>0</v>
      </c>
    </row>
    <row r="91" spans="1:6">
      <c r="A91" s="2320"/>
      <c r="B91" s="2500"/>
      <c r="C91" s="2320"/>
      <c r="D91" s="2507"/>
      <c r="E91" s="2473"/>
      <c r="F91" s="2467"/>
    </row>
    <row r="92" spans="1:6">
      <c r="A92" s="2474"/>
      <c r="B92" s="1983" t="s">
        <v>393</v>
      </c>
      <c r="C92" s="1982"/>
      <c r="D92" s="2376"/>
      <c r="E92" s="2496"/>
      <c r="F92" s="2467"/>
    </row>
    <row r="93" spans="1:6">
      <c r="A93" s="2468"/>
      <c r="B93" s="1986"/>
      <c r="C93" s="1982"/>
      <c r="D93" s="2376"/>
      <c r="E93" s="2496"/>
      <c r="F93" s="2467"/>
    </row>
    <row r="94" spans="1:6" ht="25.5">
      <c r="A94" s="2468" t="s">
        <v>503</v>
      </c>
      <c r="B94" s="2508" t="s">
        <v>504</v>
      </c>
      <c r="C94" s="1982" t="s">
        <v>96</v>
      </c>
      <c r="D94" s="2376">
        <v>105</v>
      </c>
      <c r="E94" s="2496"/>
      <c r="F94" s="2467">
        <f>D94*E94</f>
        <v>0</v>
      </c>
    </row>
    <row r="95" spans="1:6">
      <c r="A95" s="2468"/>
      <c r="B95" s="1986"/>
      <c r="C95" s="1982"/>
      <c r="D95" s="2376"/>
      <c r="E95" s="2496"/>
      <c r="F95" s="2467"/>
    </row>
    <row r="96" spans="1:6">
      <c r="A96" s="2320"/>
      <c r="B96" s="1242" t="s">
        <v>306</v>
      </c>
      <c r="C96" s="1982"/>
      <c r="D96" s="2509"/>
      <c r="E96" s="2496"/>
      <c r="F96" s="2467"/>
    </row>
    <row r="97" spans="1:6">
      <c r="A97" s="2320"/>
      <c r="B97" s="1238"/>
      <c r="C97" s="1982"/>
      <c r="D97" s="2509"/>
      <c r="E97" s="2496"/>
      <c r="F97" s="2467"/>
    </row>
    <row r="98" spans="1:6">
      <c r="A98" s="2320"/>
      <c r="B98" s="1242" t="s">
        <v>307</v>
      </c>
      <c r="C98" s="1982"/>
      <c r="D98" s="2509"/>
      <c r="E98" s="2496"/>
      <c r="F98" s="2467"/>
    </row>
    <row r="99" spans="1:6">
      <c r="A99" s="2320"/>
      <c r="B99" s="1238"/>
      <c r="C99" s="1982"/>
      <c r="D99" s="2483"/>
      <c r="E99" s="2473"/>
      <c r="F99" s="2467"/>
    </row>
    <row r="100" spans="1:6">
      <c r="A100" s="2320"/>
      <c r="B100" s="2485" t="s">
        <v>168</v>
      </c>
      <c r="C100" s="1982"/>
      <c r="D100" s="2483"/>
      <c r="E100" s="2497"/>
      <c r="F100" s="2467"/>
    </row>
    <row r="101" spans="1:6">
      <c r="A101" s="2320"/>
      <c r="B101" s="2485"/>
      <c r="C101" s="1982"/>
      <c r="D101" s="2509"/>
      <c r="E101" s="2496"/>
      <c r="F101" s="2467"/>
    </row>
    <row r="102" spans="1:6">
      <c r="A102" s="2320"/>
      <c r="B102" s="2480" t="s">
        <v>309</v>
      </c>
      <c r="C102" s="1982"/>
      <c r="D102" s="2509"/>
      <c r="E102" s="2496"/>
      <c r="F102" s="2467"/>
    </row>
    <row r="103" spans="1:6">
      <c r="A103" s="2320"/>
      <c r="B103" s="1238"/>
      <c r="C103" s="1982"/>
      <c r="D103" s="2509"/>
      <c r="E103" s="2496"/>
      <c r="F103" s="2467"/>
    </row>
    <row r="104" spans="1:6" ht="38.25">
      <c r="A104" s="2320"/>
      <c r="B104" s="1193" t="s">
        <v>505</v>
      </c>
      <c r="C104" s="1982"/>
      <c r="D104" s="2509"/>
      <c r="E104" s="2496"/>
      <c r="F104" s="2467"/>
    </row>
    <row r="105" spans="1:6">
      <c r="A105" s="2320"/>
      <c r="B105" s="1238"/>
      <c r="C105" s="1982"/>
      <c r="D105" s="2509"/>
      <c r="E105" s="2496"/>
      <c r="F105" s="2467"/>
    </row>
    <row r="106" spans="1:6">
      <c r="A106" s="2320" t="s">
        <v>311</v>
      </c>
      <c r="B106" s="1238" t="s">
        <v>506</v>
      </c>
      <c r="C106" s="1982" t="s">
        <v>88</v>
      </c>
      <c r="D106" s="2509">
        <v>1.8</v>
      </c>
      <c r="E106" s="2496"/>
      <c r="F106" s="2467">
        <f>D106*E106</f>
        <v>0</v>
      </c>
    </row>
    <row r="107" spans="1:6">
      <c r="A107" s="2320"/>
      <c r="B107" s="1237"/>
      <c r="C107" s="1982"/>
      <c r="D107" s="2509"/>
      <c r="E107" s="2496"/>
      <c r="F107" s="2467"/>
    </row>
    <row r="108" spans="1:6">
      <c r="A108" s="2320"/>
      <c r="B108" s="2480" t="s">
        <v>169</v>
      </c>
      <c r="C108" s="1982"/>
      <c r="D108" s="2509"/>
      <c r="E108" s="2496"/>
      <c r="F108" s="2467"/>
    </row>
    <row r="109" spans="1:6">
      <c r="A109" s="2320"/>
      <c r="B109" s="1238"/>
      <c r="C109" s="1982"/>
      <c r="D109" s="2509"/>
      <c r="E109" s="2496"/>
      <c r="F109" s="2467"/>
    </row>
    <row r="110" spans="1:6" ht="38.25">
      <c r="A110" s="2320"/>
      <c r="B110" s="1193" t="s">
        <v>507</v>
      </c>
      <c r="C110" s="1982"/>
      <c r="D110" s="2509"/>
      <c r="E110" s="2496"/>
      <c r="F110" s="2467"/>
    </row>
    <row r="111" spans="1:6">
      <c r="A111" s="2320"/>
      <c r="B111" s="1238"/>
      <c r="C111" s="1982"/>
      <c r="D111" s="2509"/>
      <c r="E111" s="2496"/>
      <c r="F111" s="2467"/>
    </row>
    <row r="112" spans="1:6">
      <c r="A112" s="2320" t="s">
        <v>171</v>
      </c>
      <c r="B112" s="1238" t="s">
        <v>506</v>
      </c>
      <c r="C112" s="1982" t="s">
        <v>88</v>
      </c>
      <c r="D112" s="2376">
        <v>23.3</v>
      </c>
      <c r="E112" s="2510"/>
      <c r="F112" s="2467">
        <f>D112*E112</f>
        <v>0</v>
      </c>
    </row>
    <row r="113" spans="1:6">
      <c r="A113" s="2468"/>
      <c r="B113" s="1986"/>
      <c r="C113" s="1982"/>
      <c r="D113" s="2376"/>
      <c r="E113" s="2496"/>
      <c r="F113" s="2467"/>
    </row>
    <row r="114" spans="1:6">
      <c r="A114" s="2468"/>
      <c r="B114" s="1986"/>
      <c r="C114" s="1982"/>
      <c r="D114" s="2376"/>
      <c r="E114" s="2496"/>
      <c r="F114" s="2467"/>
    </row>
    <row r="115" spans="1:6">
      <c r="A115" s="2490"/>
      <c r="B115" s="2491"/>
      <c r="C115" s="2492"/>
      <c r="D115" s="2493"/>
      <c r="E115" s="2494" t="s">
        <v>48</v>
      </c>
      <c r="F115" s="2511">
        <f>SUM(F65:F114)</f>
        <v>0</v>
      </c>
    </row>
    <row r="116" spans="1:6">
      <c r="A116" s="2320"/>
      <c r="B116" s="2500"/>
      <c r="C116" s="2320"/>
      <c r="D116" s="2507"/>
      <c r="E116" s="2486"/>
      <c r="F116" s="1936"/>
    </row>
    <row r="117" spans="1:6">
      <c r="A117" s="2320"/>
      <c r="B117" s="1252" t="s">
        <v>313</v>
      </c>
      <c r="C117" s="1982"/>
      <c r="D117" s="2509"/>
      <c r="E117" s="2466">
        <v>0</v>
      </c>
      <c r="F117" s="2467"/>
    </row>
    <row r="118" spans="1:6">
      <c r="A118" s="2320"/>
      <c r="B118" s="1237"/>
      <c r="C118" s="1982"/>
      <c r="D118" s="2509"/>
      <c r="E118" s="2466">
        <v>0</v>
      </c>
      <c r="F118" s="2467"/>
    </row>
    <row r="119" spans="1:6">
      <c r="A119" s="2320"/>
      <c r="B119" s="2480" t="s">
        <v>314</v>
      </c>
      <c r="C119" s="1982"/>
      <c r="D119" s="2509"/>
      <c r="E119" s="2466">
        <v>0</v>
      </c>
      <c r="F119" s="2467"/>
    </row>
    <row r="120" spans="1:6">
      <c r="A120" s="2320"/>
      <c r="B120" s="1238"/>
      <c r="C120" s="1982"/>
      <c r="D120" s="2509"/>
      <c r="E120" s="2466">
        <v>0</v>
      </c>
      <c r="F120" s="2467"/>
    </row>
    <row r="121" spans="1:6" ht="25.5">
      <c r="A121" s="2320"/>
      <c r="B121" s="1240" t="s">
        <v>508</v>
      </c>
      <c r="C121" s="1982"/>
      <c r="D121" s="2509"/>
      <c r="E121" s="2466"/>
      <c r="F121" s="2467"/>
    </row>
    <row r="122" spans="1:6">
      <c r="A122" s="2320"/>
      <c r="B122" s="1238"/>
      <c r="C122" s="1982"/>
      <c r="D122" s="2509"/>
      <c r="E122" s="2466"/>
      <c r="F122" s="2467"/>
    </row>
    <row r="123" spans="1:6">
      <c r="A123" s="2488" t="s">
        <v>315</v>
      </c>
      <c r="B123" s="1238" t="s">
        <v>316</v>
      </c>
      <c r="C123" s="1982" t="s">
        <v>88</v>
      </c>
      <c r="D123" s="2509">
        <v>1.8</v>
      </c>
      <c r="E123" s="2466"/>
      <c r="F123" s="2467">
        <f>D123*E123</f>
        <v>0</v>
      </c>
    </row>
    <row r="124" spans="1:6">
      <c r="A124" s="2488"/>
      <c r="B124" s="1238"/>
      <c r="C124" s="1982"/>
      <c r="D124" s="2509"/>
      <c r="E124" s="2466"/>
      <c r="F124" s="2467"/>
    </row>
    <row r="125" spans="1:6">
      <c r="A125" s="2320"/>
      <c r="B125" s="2485" t="s">
        <v>317</v>
      </c>
      <c r="C125" s="1982"/>
      <c r="D125" s="2509"/>
      <c r="E125" s="2466"/>
      <c r="F125" s="2467"/>
    </row>
    <row r="126" spans="1:6">
      <c r="A126" s="2320"/>
      <c r="B126" s="1238"/>
      <c r="C126" s="1982"/>
      <c r="D126" s="2509"/>
      <c r="E126" s="2466"/>
      <c r="F126" s="2467"/>
    </row>
    <row r="127" spans="1:6" ht="25.5">
      <c r="A127" s="2320"/>
      <c r="B127" s="2512" t="s">
        <v>509</v>
      </c>
      <c r="C127" s="1982"/>
      <c r="D127" s="2509"/>
      <c r="E127" s="2466"/>
      <c r="F127" s="2467"/>
    </row>
    <row r="128" spans="1:6">
      <c r="A128" s="2320"/>
      <c r="B128" s="1238"/>
      <c r="C128" s="1982"/>
      <c r="D128" s="2509"/>
      <c r="E128" s="2466"/>
      <c r="F128" s="2467"/>
    </row>
    <row r="129" spans="1:6">
      <c r="A129" s="2513" t="s">
        <v>359</v>
      </c>
      <c r="B129" s="1238" t="s">
        <v>358</v>
      </c>
      <c r="C129" s="1982" t="s">
        <v>88</v>
      </c>
      <c r="D129" s="2509">
        <v>14.1</v>
      </c>
      <c r="E129" s="2466"/>
      <c r="F129" s="2467">
        <f>D129*E129</f>
        <v>0</v>
      </c>
    </row>
    <row r="130" spans="1:6">
      <c r="A130" s="2488"/>
      <c r="B130" s="1238"/>
      <c r="C130" s="1982"/>
      <c r="D130" s="2509"/>
      <c r="E130" s="2466"/>
      <c r="F130" s="2467"/>
    </row>
    <row r="131" spans="1:6">
      <c r="A131" s="2488"/>
      <c r="B131" s="2514" t="s">
        <v>416</v>
      </c>
      <c r="C131" s="2320"/>
      <c r="D131" s="2507"/>
      <c r="E131" s="2466"/>
      <c r="F131" s="2467"/>
    </row>
    <row r="132" spans="1:6">
      <c r="A132" s="2488"/>
      <c r="B132" s="2500"/>
      <c r="C132" s="2320"/>
      <c r="D132" s="2507"/>
      <c r="E132" s="2466"/>
      <c r="F132" s="2467"/>
    </row>
    <row r="133" spans="1:6">
      <c r="A133" s="2320"/>
      <c r="B133" s="2485" t="s">
        <v>317</v>
      </c>
      <c r="C133" s="1982"/>
      <c r="D133" s="2509"/>
      <c r="E133" s="2466"/>
      <c r="F133" s="2467"/>
    </row>
    <row r="134" spans="1:6">
      <c r="A134" s="2320"/>
      <c r="B134" s="1238"/>
      <c r="C134" s="1982"/>
      <c r="D134" s="2509"/>
      <c r="E134" s="2466"/>
      <c r="F134" s="2467"/>
    </row>
    <row r="135" spans="1:6" ht="25.5">
      <c r="A135" s="2320"/>
      <c r="B135" s="2512" t="s">
        <v>510</v>
      </c>
      <c r="C135" s="1982"/>
      <c r="D135" s="2509"/>
      <c r="E135" s="2466"/>
      <c r="F135" s="2467"/>
    </row>
    <row r="136" spans="1:6">
      <c r="A136" s="2320"/>
      <c r="B136" s="1238"/>
      <c r="C136" s="1982"/>
      <c r="D136" s="2509"/>
      <c r="E136" s="2466"/>
      <c r="F136" s="2467"/>
    </row>
    <row r="137" spans="1:6">
      <c r="A137" s="2515" t="s">
        <v>322</v>
      </c>
      <c r="B137" s="1986" t="s">
        <v>358</v>
      </c>
      <c r="C137" s="1982" t="s">
        <v>88</v>
      </c>
      <c r="D137" s="2509">
        <v>6.9</v>
      </c>
      <c r="E137" s="2466"/>
      <c r="F137" s="2467">
        <f>D137*E137</f>
        <v>0</v>
      </c>
    </row>
    <row r="138" spans="1:6">
      <c r="A138" s="2488"/>
      <c r="B138" s="2514"/>
      <c r="C138" s="2320"/>
      <c r="D138" s="2507"/>
      <c r="E138" s="2466"/>
      <c r="F138" s="2467"/>
    </row>
    <row r="139" spans="1:6">
      <c r="A139" s="2506"/>
      <c r="B139" s="2516" t="s">
        <v>323</v>
      </c>
      <c r="C139" s="1982"/>
      <c r="D139" s="2503"/>
      <c r="E139" s="2466"/>
      <c r="F139" s="2467"/>
    </row>
    <row r="140" spans="1:6">
      <c r="A140" s="2320"/>
      <c r="B140" s="1238"/>
      <c r="C140" s="1982"/>
      <c r="D140" s="2509"/>
      <c r="E140" s="2466"/>
      <c r="F140" s="2467"/>
    </row>
    <row r="141" spans="1:6" ht="25.5">
      <c r="A141" s="2468"/>
      <c r="B141" s="2512" t="s">
        <v>511</v>
      </c>
      <c r="C141" s="1982"/>
      <c r="D141" s="2503"/>
      <c r="E141" s="2466"/>
      <c r="F141" s="2467"/>
    </row>
    <row r="142" spans="1:6">
      <c r="A142" s="2515"/>
      <c r="B142" s="2517"/>
      <c r="C142" s="2518"/>
      <c r="D142" s="2519"/>
      <c r="E142" s="2466"/>
      <c r="F142" s="2467"/>
    </row>
    <row r="143" spans="1:6">
      <c r="A143" s="2515" t="s">
        <v>324</v>
      </c>
      <c r="B143" s="2500" t="s">
        <v>325</v>
      </c>
      <c r="C143" s="2518" t="s">
        <v>88</v>
      </c>
      <c r="D143" s="2507">
        <v>2.2999999999999998</v>
      </c>
      <c r="E143" s="2466"/>
      <c r="F143" s="2467">
        <f>D143*E143</f>
        <v>0</v>
      </c>
    </row>
    <row r="144" spans="1:6">
      <c r="A144" s="2320"/>
      <c r="B144" s="1252"/>
      <c r="C144" s="1982"/>
      <c r="D144" s="2475"/>
      <c r="E144" s="2473"/>
      <c r="F144" s="2467"/>
    </row>
    <row r="145" spans="1:6">
      <c r="A145" s="2320"/>
      <c r="B145" s="1252" t="s">
        <v>172</v>
      </c>
      <c r="C145" s="1982"/>
      <c r="D145" s="2475"/>
      <c r="E145" s="2466"/>
      <c r="F145" s="2467"/>
    </row>
    <row r="146" spans="1:6">
      <c r="A146" s="2320"/>
      <c r="B146" s="1237"/>
      <c r="C146" s="1982"/>
      <c r="D146" s="2475"/>
      <c r="E146" s="2466"/>
      <c r="F146" s="2467"/>
    </row>
    <row r="147" spans="1:6">
      <c r="A147" s="2513"/>
      <c r="B147" s="2520" t="s">
        <v>173</v>
      </c>
      <c r="C147" s="1982"/>
      <c r="D147" s="1984"/>
      <c r="E147" s="2466"/>
      <c r="F147" s="2467"/>
    </row>
    <row r="148" spans="1:6">
      <c r="A148" s="2468"/>
      <c r="B148" s="2504"/>
      <c r="C148" s="1982"/>
      <c r="D148" s="2503"/>
      <c r="E148" s="2466"/>
      <c r="F148" s="2467"/>
    </row>
    <row r="149" spans="1:6">
      <c r="A149" s="2468"/>
      <c r="B149" s="2378" t="s">
        <v>174</v>
      </c>
      <c r="C149" s="1982"/>
      <c r="D149" s="1984"/>
      <c r="E149" s="2466"/>
      <c r="F149" s="2467"/>
    </row>
    <row r="150" spans="1:6">
      <c r="A150" s="2468"/>
      <c r="B150" s="2378"/>
      <c r="C150" s="1982"/>
      <c r="D150" s="1984"/>
      <c r="E150" s="2466"/>
      <c r="F150" s="2467"/>
    </row>
    <row r="151" spans="1:6">
      <c r="A151" s="2521"/>
      <c r="B151" s="2522" t="s">
        <v>326</v>
      </c>
      <c r="C151" s="1982"/>
      <c r="D151" s="2376"/>
      <c r="E151" s="2466"/>
      <c r="F151" s="2467"/>
    </row>
    <row r="152" spans="1:6">
      <c r="A152" s="2521"/>
      <c r="B152" s="2504"/>
      <c r="C152" s="1982"/>
      <c r="D152" s="2376"/>
      <c r="E152" s="2466"/>
      <c r="F152" s="2467"/>
    </row>
    <row r="153" spans="1:6">
      <c r="A153" s="2468" t="s">
        <v>512</v>
      </c>
      <c r="B153" s="2504" t="s">
        <v>330</v>
      </c>
      <c r="C153" s="1982" t="s">
        <v>96</v>
      </c>
      <c r="D153" s="2376">
        <v>5</v>
      </c>
      <c r="E153" s="2466"/>
      <c r="F153" s="2467">
        <f>D153*E153</f>
        <v>0</v>
      </c>
    </row>
    <row r="154" spans="1:6">
      <c r="A154" s="2468"/>
      <c r="B154" s="1986"/>
      <c r="C154" s="1982"/>
      <c r="D154" s="2376"/>
      <c r="E154" s="2466"/>
      <c r="F154" s="2467"/>
    </row>
    <row r="155" spans="1:6">
      <c r="A155" s="2468"/>
      <c r="B155" s="2378" t="s">
        <v>176</v>
      </c>
      <c r="C155" s="1982"/>
      <c r="D155" s="2376"/>
      <c r="E155" s="2466"/>
      <c r="F155" s="2467"/>
    </row>
    <row r="156" spans="1:6">
      <c r="A156" s="2468"/>
      <c r="B156" s="2470"/>
      <c r="C156" s="1982"/>
      <c r="D156" s="2376"/>
      <c r="E156" s="2466"/>
      <c r="F156" s="2467"/>
    </row>
    <row r="157" spans="1:6">
      <c r="A157" s="2468"/>
      <c r="B157" s="1988" t="s">
        <v>177</v>
      </c>
      <c r="C157" s="1982"/>
      <c r="D157" s="2376"/>
      <c r="E157" s="2466"/>
      <c r="F157" s="2467"/>
    </row>
    <row r="158" spans="1:6">
      <c r="A158" s="2468"/>
      <c r="B158" s="1988"/>
      <c r="C158" s="1982"/>
      <c r="D158" s="2376"/>
      <c r="E158" s="2466"/>
      <c r="F158" s="2467"/>
    </row>
    <row r="159" spans="1:6">
      <c r="A159" s="2468" t="s">
        <v>329</v>
      </c>
      <c r="B159" s="2504" t="s">
        <v>330</v>
      </c>
      <c r="C159" s="1982" t="s">
        <v>96</v>
      </c>
      <c r="D159" s="2376">
        <v>106</v>
      </c>
      <c r="E159" s="2466"/>
      <c r="F159" s="2467">
        <f>D159*E159</f>
        <v>0</v>
      </c>
    </row>
    <row r="160" spans="1:6">
      <c r="A160" s="2513"/>
      <c r="B160" s="2523"/>
      <c r="C160" s="1982"/>
      <c r="D160" s="2376"/>
      <c r="E160" s="2466"/>
      <c r="F160" s="2467"/>
    </row>
    <row r="161" spans="1:6">
      <c r="A161" s="2513"/>
      <c r="B161" s="2524" t="s">
        <v>178</v>
      </c>
      <c r="C161" s="1982"/>
      <c r="D161" s="2376"/>
      <c r="E161" s="2466"/>
      <c r="F161" s="2467"/>
    </row>
    <row r="162" spans="1:6">
      <c r="A162" s="2513"/>
      <c r="B162" s="2525"/>
      <c r="C162" s="1982"/>
      <c r="D162" s="2376"/>
      <c r="E162" s="2466"/>
      <c r="F162" s="2467"/>
    </row>
    <row r="163" spans="1:6">
      <c r="A163" s="2513"/>
      <c r="B163" s="2526" t="s">
        <v>513</v>
      </c>
      <c r="C163" s="1982"/>
      <c r="D163" s="2376"/>
      <c r="E163" s="2466"/>
      <c r="F163" s="2467"/>
    </row>
    <row r="164" spans="1:6">
      <c r="A164" s="2513"/>
      <c r="B164" s="2527"/>
      <c r="C164" s="1982"/>
      <c r="D164" s="2376"/>
      <c r="E164" s="2466"/>
      <c r="F164" s="2467"/>
    </row>
    <row r="165" spans="1:6">
      <c r="A165" s="2513"/>
      <c r="B165" s="2522" t="s">
        <v>422</v>
      </c>
      <c r="C165" s="1982"/>
      <c r="D165" s="1984"/>
      <c r="E165" s="2466"/>
      <c r="F165" s="2467"/>
    </row>
    <row r="166" spans="1:6">
      <c r="A166" s="2513"/>
      <c r="B166" s="2525"/>
      <c r="C166" s="1982"/>
      <c r="D166" s="1984"/>
      <c r="E166" s="2473"/>
      <c r="F166" s="2467"/>
    </row>
    <row r="167" spans="1:6">
      <c r="A167" s="2513" t="s">
        <v>179</v>
      </c>
      <c r="B167" s="2525" t="s">
        <v>514</v>
      </c>
      <c r="C167" s="1982" t="s">
        <v>86</v>
      </c>
      <c r="D167" s="2528">
        <v>0.64</v>
      </c>
      <c r="E167" s="2466"/>
      <c r="F167" s="2467">
        <f>D167*E167</f>
        <v>0</v>
      </c>
    </row>
    <row r="168" spans="1:6">
      <c r="A168" s="2529"/>
      <c r="B168" s="2530"/>
      <c r="C168" s="2320"/>
      <c r="D168" s="2482"/>
      <c r="E168" s="2466"/>
      <c r="F168" s="2467"/>
    </row>
    <row r="169" spans="1:6">
      <c r="A169" s="2468"/>
      <c r="B169" s="1983" t="s">
        <v>424</v>
      </c>
      <c r="C169" s="1982"/>
      <c r="D169" s="2531"/>
      <c r="E169" s="2466"/>
      <c r="F169" s="2467"/>
    </row>
    <row r="170" spans="1:6">
      <c r="A170" s="2468"/>
      <c r="B170" s="2470"/>
      <c r="C170" s="1982"/>
      <c r="D170" s="2531"/>
      <c r="E170" s="2466"/>
      <c r="F170" s="2467"/>
    </row>
    <row r="171" spans="1:6" ht="38.25">
      <c r="A171" s="2468"/>
      <c r="B171" s="1988" t="s">
        <v>515</v>
      </c>
      <c r="C171" s="1982"/>
      <c r="D171" s="2531"/>
      <c r="E171" s="2466"/>
      <c r="F171" s="2467"/>
    </row>
    <row r="172" spans="1:6">
      <c r="A172" s="2468"/>
      <c r="B172" s="2470"/>
      <c r="C172" s="1982"/>
      <c r="D172" s="2531"/>
      <c r="E172" s="2466"/>
      <c r="F172" s="2467"/>
    </row>
    <row r="173" spans="1:6">
      <c r="A173" s="2468" t="s">
        <v>426</v>
      </c>
      <c r="B173" s="2470" t="s">
        <v>516</v>
      </c>
      <c r="C173" s="1982" t="s">
        <v>96</v>
      </c>
      <c r="D173" s="1984">
        <v>87</v>
      </c>
      <c r="E173" s="2466"/>
      <c r="F173" s="2467">
        <f>D173*E173</f>
        <v>0</v>
      </c>
    </row>
    <row r="174" spans="1:6">
      <c r="A174" s="2320"/>
      <c r="B174" s="1287"/>
      <c r="C174" s="2320"/>
      <c r="D174" s="2532"/>
      <c r="E174" s="2466"/>
      <c r="F174" s="2467"/>
    </row>
    <row r="175" spans="1:6">
      <c r="A175" s="2513"/>
      <c r="B175" s="2520"/>
      <c r="C175" s="1982"/>
      <c r="D175" s="1984"/>
      <c r="E175" s="2466"/>
      <c r="F175" s="2467"/>
    </row>
    <row r="176" spans="1:6">
      <c r="A176" s="2468"/>
      <c r="B176" s="2378"/>
      <c r="C176" s="1982"/>
      <c r="D176" s="1984"/>
      <c r="E176" s="2466"/>
      <c r="F176" s="2467"/>
    </row>
    <row r="177" spans="1:6">
      <c r="A177" s="2468"/>
      <c r="B177" s="2504"/>
      <c r="C177" s="1982"/>
      <c r="D177" s="2503"/>
      <c r="E177" s="2466"/>
      <c r="F177" s="2467"/>
    </row>
    <row r="178" spans="1:6">
      <c r="A178" s="2513"/>
      <c r="B178" s="2520"/>
      <c r="C178" s="1982"/>
      <c r="D178" s="1984"/>
      <c r="E178" s="2496"/>
      <c r="F178" s="2461"/>
    </row>
    <row r="179" spans="1:6">
      <c r="A179" s="2490"/>
      <c r="B179" s="2491"/>
      <c r="C179" s="2492"/>
      <c r="D179" s="2493"/>
      <c r="E179" s="2494" t="s">
        <v>48</v>
      </c>
      <c r="F179" s="2511">
        <f>SUM(F116:F178)</f>
        <v>0</v>
      </c>
    </row>
    <row r="180" spans="1:6">
      <c r="A180" s="2513"/>
      <c r="B180" s="2520"/>
      <c r="C180" s="1982"/>
      <c r="D180" s="1984"/>
      <c r="E180" s="2496"/>
      <c r="F180" s="2461"/>
    </row>
    <row r="181" spans="1:6">
      <c r="A181" s="2533"/>
      <c r="B181" s="2534" t="s">
        <v>180</v>
      </c>
      <c r="C181" s="2533"/>
      <c r="D181" s="2535"/>
      <c r="E181" s="2466">
        <v>0</v>
      </c>
      <c r="F181" s="2467"/>
    </row>
    <row r="182" spans="1:6">
      <c r="A182" s="2533"/>
      <c r="B182" s="2536"/>
      <c r="C182" s="2533"/>
      <c r="D182" s="2535"/>
      <c r="E182" s="2466">
        <v>0</v>
      </c>
      <c r="F182" s="2467"/>
    </row>
    <row r="183" spans="1:6">
      <c r="A183" s="2320"/>
      <c r="B183" s="2537" t="s">
        <v>517</v>
      </c>
      <c r="C183" s="2320"/>
      <c r="D183" s="2482"/>
      <c r="E183" s="2466">
        <v>0</v>
      </c>
      <c r="F183" s="2467"/>
    </row>
    <row r="184" spans="1:6">
      <c r="A184" s="2320"/>
      <c r="B184" s="2537"/>
      <c r="C184" s="2320"/>
      <c r="D184" s="2482"/>
      <c r="E184" s="2466">
        <v>0</v>
      </c>
      <c r="F184" s="2467"/>
    </row>
    <row r="185" spans="1:6">
      <c r="A185" s="2320"/>
      <c r="B185" s="2538" t="s">
        <v>182</v>
      </c>
      <c r="C185" s="2320"/>
      <c r="D185" s="2482"/>
      <c r="E185" s="2466"/>
      <c r="F185" s="2467"/>
    </row>
    <row r="186" spans="1:6">
      <c r="A186" s="2320"/>
      <c r="B186" s="1287"/>
      <c r="C186" s="1294"/>
      <c r="D186" s="2532"/>
      <c r="E186" s="2466"/>
      <c r="F186" s="2467"/>
    </row>
    <row r="187" spans="1:6">
      <c r="A187" s="2320" t="s">
        <v>183</v>
      </c>
      <c r="B187" s="1287" t="s">
        <v>518</v>
      </c>
      <c r="C187" s="1982" t="s">
        <v>96</v>
      </c>
      <c r="D187" s="1984">
        <v>87</v>
      </c>
      <c r="E187" s="2466"/>
      <c r="F187" s="2467">
        <f>D187*E187</f>
        <v>0</v>
      </c>
    </row>
    <row r="188" spans="1:6">
      <c r="A188" s="2320"/>
      <c r="B188" s="1287"/>
      <c r="C188" s="2320"/>
      <c r="D188" s="2532"/>
      <c r="E188" s="2466"/>
      <c r="F188" s="2467"/>
    </row>
    <row r="189" spans="1:6">
      <c r="A189" s="2320" t="s">
        <v>363</v>
      </c>
      <c r="B189" s="1287" t="s">
        <v>519</v>
      </c>
      <c r="C189" s="1982" t="s">
        <v>96</v>
      </c>
      <c r="D189" s="1984">
        <v>7.5</v>
      </c>
      <c r="E189" s="2466"/>
      <c r="F189" s="2467">
        <f>D189*E189</f>
        <v>0</v>
      </c>
    </row>
    <row r="190" spans="1:6">
      <c r="A190" s="2320"/>
      <c r="B190" s="1287"/>
      <c r="C190" s="2320"/>
      <c r="D190" s="2532"/>
      <c r="E190" s="2466"/>
      <c r="F190" s="2467"/>
    </row>
    <row r="191" spans="1:6">
      <c r="A191" s="2539"/>
      <c r="B191" s="2027" t="s">
        <v>520</v>
      </c>
      <c r="C191" s="2026"/>
      <c r="D191" s="1984"/>
      <c r="E191" s="2466"/>
      <c r="F191" s="2467"/>
    </row>
    <row r="192" spans="1:6">
      <c r="A192" s="2539"/>
      <c r="B192" s="2540"/>
      <c r="C192" s="2026"/>
      <c r="D192" s="1984"/>
      <c r="E192" s="2466"/>
      <c r="F192" s="2467"/>
    </row>
    <row r="193" spans="1:6">
      <c r="A193" s="2539"/>
      <c r="B193" s="2524" t="s">
        <v>521</v>
      </c>
      <c r="C193" s="2026"/>
      <c r="D193" s="1984"/>
      <c r="E193" s="2466"/>
      <c r="F193" s="2467"/>
    </row>
    <row r="194" spans="1:6">
      <c r="A194" s="2539"/>
      <c r="B194" s="2027"/>
      <c r="C194" s="2026"/>
      <c r="D194" s="1984"/>
      <c r="E194" s="2466"/>
      <c r="F194" s="2467"/>
    </row>
    <row r="195" spans="1:6" ht="38.25">
      <c r="A195" s="2521"/>
      <c r="B195" s="2541" t="s">
        <v>522</v>
      </c>
      <c r="C195" s="1982"/>
      <c r="D195" s="1984"/>
      <c r="E195" s="2466"/>
      <c r="F195" s="2467"/>
    </row>
    <row r="196" spans="1:6">
      <c r="A196" s="2521"/>
      <c r="B196" s="2525"/>
      <c r="C196" s="1982"/>
      <c r="D196" s="1984"/>
      <c r="E196" s="2466"/>
      <c r="F196" s="2467"/>
    </row>
    <row r="197" spans="1:6">
      <c r="A197" s="2468" t="s">
        <v>523</v>
      </c>
      <c r="B197" s="2525" t="s">
        <v>334</v>
      </c>
      <c r="C197" s="1982" t="s">
        <v>96</v>
      </c>
      <c r="D197" s="1984">
        <v>92</v>
      </c>
      <c r="E197" s="2466"/>
      <c r="F197" s="2467">
        <f>D197*E197</f>
        <v>0</v>
      </c>
    </row>
    <row r="198" spans="1:6">
      <c r="A198" s="2468"/>
      <c r="B198" s="2470"/>
      <c r="C198" s="1982"/>
      <c r="D198" s="1984"/>
      <c r="E198" s="2473"/>
      <c r="F198" s="2467"/>
    </row>
    <row r="199" spans="1:6" ht="38.25">
      <c r="A199" s="2521"/>
      <c r="B199" s="2541" t="s">
        <v>522</v>
      </c>
      <c r="C199" s="1982"/>
      <c r="D199" s="1984"/>
      <c r="E199" s="2466"/>
      <c r="F199" s="2467"/>
    </row>
    <row r="200" spans="1:6">
      <c r="A200" s="2521"/>
      <c r="B200" s="2542"/>
      <c r="C200" s="1982"/>
      <c r="D200" s="1984"/>
      <c r="E200" s="2466"/>
      <c r="F200" s="2467"/>
    </row>
    <row r="201" spans="1:6">
      <c r="A201" s="2468" t="s">
        <v>524</v>
      </c>
      <c r="B201" s="2525" t="s">
        <v>525</v>
      </c>
      <c r="C201" s="1982" t="s">
        <v>96</v>
      </c>
      <c r="D201" s="1984">
        <v>119</v>
      </c>
      <c r="E201" s="2466"/>
      <c r="F201" s="2467">
        <f>D201*E201</f>
        <v>0</v>
      </c>
    </row>
    <row r="202" spans="1:6">
      <c r="A202" s="2468"/>
      <c r="B202" s="2470"/>
      <c r="C202" s="1982"/>
      <c r="D202" s="1984"/>
      <c r="E202" s="2466"/>
      <c r="F202" s="2467"/>
    </row>
    <row r="203" spans="1:6" ht="38.25">
      <c r="A203" s="2468"/>
      <c r="B203" s="2543" t="s">
        <v>526</v>
      </c>
      <c r="C203" s="1982"/>
      <c r="D203" s="1984"/>
      <c r="E203" s="2466"/>
      <c r="F203" s="2467"/>
    </row>
    <row r="204" spans="1:6">
      <c r="A204" s="2468"/>
      <c r="B204" s="2542"/>
      <c r="C204" s="1982"/>
      <c r="D204" s="1984"/>
      <c r="E204" s="2473"/>
      <c r="F204" s="2467"/>
    </row>
    <row r="205" spans="1:6">
      <c r="A205" s="2468" t="s">
        <v>527</v>
      </c>
      <c r="B205" s="2525" t="s">
        <v>528</v>
      </c>
      <c r="C205" s="1982" t="s">
        <v>96</v>
      </c>
      <c r="D205" s="1984">
        <v>13</v>
      </c>
      <c r="E205" s="2502"/>
      <c r="F205" s="2467">
        <f>D205*E205</f>
        <v>0</v>
      </c>
    </row>
    <row r="206" spans="1:6">
      <c r="A206" s="2320"/>
      <c r="B206" s="1864"/>
      <c r="C206" s="2320"/>
      <c r="D206" s="2482"/>
      <c r="E206" s="2544"/>
      <c r="F206" s="2467"/>
    </row>
    <row r="207" spans="1:6" ht="25.5">
      <c r="A207" s="2521"/>
      <c r="B207" s="2522" t="s">
        <v>432</v>
      </c>
      <c r="C207" s="1982"/>
      <c r="D207" s="1984"/>
      <c r="E207" s="2496"/>
      <c r="F207" s="2467"/>
    </row>
    <row r="208" spans="1:6">
      <c r="A208" s="2521"/>
      <c r="B208" s="2525"/>
      <c r="C208" s="1982"/>
      <c r="D208" s="1984"/>
      <c r="E208" s="2496"/>
      <c r="F208" s="2467"/>
    </row>
    <row r="209" spans="1:6">
      <c r="A209" s="2468" t="s">
        <v>529</v>
      </c>
      <c r="B209" s="2525" t="s">
        <v>334</v>
      </c>
      <c r="C209" s="1982" t="s">
        <v>209</v>
      </c>
      <c r="D209" s="1984">
        <v>106</v>
      </c>
      <c r="E209" s="2466"/>
      <c r="F209" s="2467">
        <f>D209*E209</f>
        <v>0</v>
      </c>
    </row>
    <row r="210" spans="1:6">
      <c r="A210" s="2320"/>
      <c r="B210" s="2530"/>
      <c r="C210" s="2320"/>
      <c r="D210" s="2482"/>
      <c r="E210" s="2473"/>
      <c r="F210" s="2467"/>
    </row>
    <row r="211" spans="1:6">
      <c r="A211" s="2468"/>
      <c r="B211" s="2524" t="s">
        <v>196</v>
      </c>
      <c r="C211" s="1982"/>
      <c r="D211" s="1984"/>
      <c r="E211" s="2466"/>
      <c r="F211" s="2467"/>
    </row>
    <row r="212" spans="1:6">
      <c r="A212" s="2468"/>
      <c r="B212" s="2525"/>
      <c r="C212" s="1982"/>
      <c r="D212" s="1984"/>
      <c r="E212" s="2466"/>
      <c r="F212" s="2467"/>
    </row>
    <row r="213" spans="1:6">
      <c r="A213" s="2468"/>
      <c r="B213" s="2520" t="s">
        <v>434</v>
      </c>
      <c r="C213" s="1982"/>
      <c r="D213" s="2531"/>
      <c r="E213" s="2466"/>
      <c r="F213" s="2467"/>
    </row>
    <row r="214" spans="1:6">
      <c r="A214" s="2468"/>
      <c r="B214" s="2504"/>
      <c r="C214" s="1982"/>
      <c r="D214" s="1984"/>
      <c r="E214" s="2466"/>
      <c r="F214" s="2467"/>
    </row>
    <row r="215" spans="1:6">
      <c r="A215" s="2468"/>
      <c r="B215" s="2516" t="s">
        <v>335</v>
      </c>
      <c r="C215" s="1982"/>
      <c r="D215" s="1984"/>
      <c r="E215" s="2473"/>
      <c r="F215" s="2467"/>
    </row>
    <row r="216" spans="1:6">
      <c r="A216" s="2468"/>
      <c r="B216" s="2516"/>
      <c r="C216" s="1982"/>
      <c r="D216" s="1984"/>
      <c r="E216" s="2466"/>
      <c r="F216" s="2467"/>
    </row>
    <row r="217" spans="1:6" ht="38.25">
      <c r="A217" s="2468"/>
      <c r="B217" s="2522" t="s">
        <v>530</v>
      </c>
      <c r="C217" s="1982"/>
      <c r="D217" s="1984"/>
      <c r="E217" s="2466"/>
      <c r="F217" s="2467"/>
    </row>
    <row r="218" spans="1:6">
      <c r="A218" s="2468"/>
      <c r="B218" s="2525"/>
      <c r="C218" s="1982"/>
      <c r="D218" s="1984"/>
      <c r="E218" s="2466"/>
      <c r="F218" s="2467"/>
    </row>
    <row r="219" spans="1:6" ht="25.5">
      <c r="A219" s="2468" t="s">
        <v>336</v>
      </c>
      <c r="B219" s="2508" t="s">
        <v>436</v>
      </c>
      <c r="C219" s="1982" t="s">
        <v>96</v>
      </c>
      <c r="D219" s="1984">
        <v>10</v>
      </c>
      <c r="E219" s="2466"/>
      <c r="F219" s="2467">
        <f>D219*E219</f>
        <v>0</v>
      </c>
    </row>
    <row r="220" spans="1:6">
      <c r="A220" s="2468"/>
      <c r="B220" s="2508"/>
      <c r="C220" s="1982"/>
      <c r="D220" s="1984"/>
      <c r="E220" s="2466"/>
      <c r="F220" s="2467"/>
    </row>
    <row r="221" spans="1:6">
      <c r="A221" s="2468"/>
      <c r="B221" s="2516" t="s">
        <v>437</v>
      </c>
      <c r="C221" s="1982"/>
      <c r="D221" s="1984"/>
      <c r="E221" s="2466"/>
      <c r="F221" s="2467"/>
    </row>
    <row r="222" spans="1:6">
      <c r="A222" s="2468"/>
      <c r="B222" s="2516"/>
      <c r="C222" s="1982"/>
      <c r="D222" s="1984"/>
      <c r="E222" s="2466"/>
      <c r="F222" s="2467"/>
    </row>
    <row r="223" spans="1:6" ht="38.25">
      <c r="A223" s="2468"/>
      <c r="B223" s="2512" t="s">
        <v>531</v>
      </c>
      <c r="C223" s="1982"/>
      <c r="D223" s="1984"/>
      <c r="E223" s="2466"/>
      <c r="F223" s="2467"/>
    </row>
    <row r="224" spans="1:6">
      <c r="A224" s="2468"/>
      <c r="B224" s="2525"/>
      <c r="C224" s="1982"/>
      <c r="D224" s="1984"/>
      <c r="E224" s="2466"/>
      <c r="F224" s="2467"/>
    </row>
    <row r="225" spans="1:6" ht="25.5">
      <c r="A225" s="2468" t="s">
        <v>337</v>
      </c>
      <c r="B225" s="2508" t="s">
        <v>532</v>
      </c>
      <c r="C225" s="1982" t="s">
        <v>96</v>
      </c>
      <c r="D225" s="1984">
        <v>60</v>
      </c>
      <c r="E225" s="2502"/>
      <c r="F225" s="2467">
        <f>D225*E225</f>
        <v>0</v>
      </c>
    </row>
    <row r="226" spans="1:6">
      <c r="A226" s="2468"/>
      <c r="B226" s="2508"/>
      <c r="C226" s="1982"/>
      <c r="D226" s="1984"/>
      <c r="E226" s="2473"/>
      <c r="F226" s="2467"/>
    </row>
    <row r="227" spans="1:6">
      <c r="A227" s="2468"/>
      <c r="B227" s="2470"/>
      <c r="C227" s="1982"/>
      <c r="D227" s="1984"/>
      <c r="E227" s="2466"/>
      <c r="F227" s="2467"/>
    </row>
    <row r="228" spans="1:6">
      <c r="A228" s="2490"/>
      <c r="B228" s="2491"/>
      <c r="C228" s="2492"/>
      <c r="D228" s="2493"/>
      <c r="E228" s="2494" t="s">
        <v>48</v>
      </c>
      <c r="F228" s="2511">
        <f>SUM(F180:F227)</f>
        <v>0</v>
      </c>
    </row>
    <row r="229" spans="1:6">
      <c r="A229" s="2320"/>
      <c r="B229" s="2480"/>
      <c r="C229" s="2320"/>
      <c r="D229" s="2482"/>
      <c r="E229" s="2544"/>
      <c r="F229" s="2168"/>
    </row>
    <row r="230" spans="1:6">
      <c r="A230" s="2468"/>
      <c r="B230" s="2520" t="s">
        <v>197</v>
      </c>
      <c r="C230" s="1982"/>
      <c r="D230" s="2531"/>
      <c r="E230" s="2466">
        <v>0</v>
      </c>
      <c r="F230" s="2467"/>
    </row>
    <row r="231" spans="1:6">
      <c r="A231" s="2468"/>
      <c r="B231" s="2504"/>
      <c r="C231" s="1982"/>
      <c r="D231" s="2531"/>
      <c r="E231" s="2466">
        <v>0</v>
      </c>
      <c r="F231" s="2467"/>
    </row>
    <row r="232" spans="1:6">
      <c r="A232" s="2468"/>
      <c r="B232" s="2516" t="s">
        <v>437</v>
      </c>
      <c r="C232" s="1982"/>
      <c r="D232" s="2531"/>
      <c r="E232" s="2466">
        <v>0</v>
      </c>
      <c r="F232" s="2467"/>
    </row>
    <row r="233" spans="1:6">
      <c r="A233" s="2521"/>
      <c r="B233" s="1986"/>
      <c r="C233" s="1982"/>
      <c r="D233" s="2041"/>
      <c r="E233" s="2466">
        <v>0</v>
      </c>
      <c r="F233" s="2467"/>
    </row>
    <row r="234" spans="1:6" ht="38.25">
      <c r="A234" s="2468"/>
      <c r="B234" s="2512" t="s">
        <v>533</v>
      </c>
      <c r="C234" s="1982"/>
      <c r="D234" s="2531"/>
      <c r="E234" s="2466"/>
      <c r="F234" s="2467"/>
    </row>
    <row r="235" spans="1:6">
      <c r="A235" s="2468"/>
      <c r="B235" s="2525"/>
      <c r="C235" s="1982"/>
      <c r="D235" s="2531"/>
      <c r="E235" s="2466"/>
      <c r="F235" s="2467"/>
    </row>
    <row r="236" spans="1:6" ht="25.5">
      <c r="A236" s="2468" t="s">
        <v>534</v>
      </c>
      <c r="B236" s="2508" t="s">
        <v>532</v>
      </c>
      <c r="C236" s="1982" t="s">
        <v>96</v>
      </c>
      <c r="D236" s="1984">
        <v>280</v>
      </c>
      <c r="E236" s="2466"/>
      <c r="F236" s="2467">
        <f>D236*E236</f>
        <v>0</v>
      </c>
    </row>
    <row r="237" spans="1:6">
      <c r="A237" s="2468"/>
      <c r="B237" s="2504"/>
      <c r="C237" s="1982"/>
      <c r="D237" s="2376"/>
      <c r="E237" s="2466"/>
      <c r="F237" s="2467"/>
    </row>
    <row r="238" spans="1:6">
      <c r="A238" s="2521"/>
      <c r="B238" s="1983" t="s">
        <v>198</v>
      </c>
      <c r="C238" s="1982"/>
      <c r="D238" s="1984"/>
      <c r="E238" s="2466"/>
      <c r="F238" s="2467"/>
    </row>
    <row r="239" spans="1:6">
      <c r="A239" s="2521"/>
      <c r="B239" s="1983"/>
      <c r="C239" s="1982"/>
      <c r="D239" s="1984"/>
      <c r="E239" s="2466"/>
      <c r="F239" s="2467"/>
    </row>
    <row r="240" spans="1:6">
      <c r="A240" s="2477"/>
      <c r="B240" s="2545" t="s">
        <v>339</v>
      </c>
      <c r="C240" s="1874"/>
      <c r="D240" s="2546"/>
      <c r="E240" s="2466"/>
      <c r="F240" s="2467"/>
    </row>
    <row r="241" spans="1:6">
      <c r="A241" s="2477"/>
      <c r="B241" s="2545"/>
      <c r="C241" s="1874"/>
      <c r="D241" s="2546"/>
      <c r="E241" s="2466"/>
      <c r="F241" s="2467"/>
    </row>
    <row r="242" spans="1:6">
      <c r="A242" s="2477"/>
      <c r="B242" s="2458" t="s">
        <v>340</v>
      </c>
      <c r="C242" s="1874"/>
      <c r="D242" s="2546"/>
      <c r="E242" s="2466"/>
      <c r="F242" s="2467"/>
    </row>
    <row r="243" spans="1:6">
      <c r="A243" s="2468"/>
      <c r="B243" s="2504"/>
      <c r="C243" s="1982"/>
      <c r="D243" s="2376"/>
      <c r="E243" s="2466"/>
      <c r="F243" s="2467"/>
    </row>
    <row r="244" spans="1:6" ht="38.25">
      <c r="A244" s="2477" t="s">
        <v>341</v>
      </c>
      <c r="B244" s="2040" t="s">
        <v>535</v>
      </c>
      <c r="C244" s="1982" t="s">
        <v>96</v>
      </c>
      <c r="D244" s="1984">
        <v>340</v>
      </c>
      <c r="E244" s="2466"/>
      <c r="F244" s="2467">
        <f>D244*E244</f>
        <v>0</v>
      </c>
    </row>
    <row r="245" spans="1:6">
      <c r="A245" s="2477"/>
      <c r="B245" s="2040"/>
      <c r="C245" s="1982"/>
      <c r="D245" s="1984"/>
      <c r="E245" s="2547"/>
      <c r="F245" s="2467"/>
    </row>
    <row r="246" spans="1:6">
      <c r="A246" s="2476"/>
      <c r="B246" s="2458" t="s">
        <v>536</v>
      </c>
      <c r="C246" s="1874"/>
      <c r="D246" s="2546"/>
      <c r="E246" s="2466"/>
      <c r="F246" s="2467"/>
    </row>
    <row r="247" spans="1:6">
      <c r="A247" s="2477"/>
      <c r="B247" s="2040"/>
      <c r="C247" s="1982"/>
      <c r="D247" s="1984"/>
      <c r="E247" s="2466"/>
      <c r="F247" s="2467"/>
    </row>
    <row r="248" spans="1:6">
      <c r="A248" s="2477" t="s">
        <v>537</v>
      </c>
      <c r="B248" s="2040" t="s">
        <v>538</v>
      </c>
      <c r="C248" s="1874" t="s">
        <v>96</v>
      </c>
      <c r="D248" s="2546">
        <v>14</v>
      </c>
      <c r="E248" s="2466"/>
      <c r="F248" s="2467">
        <f>D248*E248</f>
        <v>0</v>
      </c>
    </row>
    <row r="249" spans="1:6">
      <c r="A249" s="2477"/>
      <c r="B249" s="2040"/>
      <c r="C249" s="1874"/>
      <c r="D249" s="2546"/>
      <c r="E249" s="2466"/>
      <c r="F249" s="2467"/>
    </row>
    <row r="250" spans="1:6">
      <c r="A250" s="2521"/>
      <c r="B250" s="1983" t="s">
        <v>199</v>
      </c>
      <c r="C250" s="1982"/>
      <c r="D250" s="1984"/>
      <c r="E250" s="2547"/>
      <c r="F250" s="2467"/>
    </row>
    <row r="251" spans="1:6">
      <c r="A251" s="2521"/>
      <c r="B251" s="1983"/>
      <c r="C251" s="1982"/>
      <c r="D251" s="1984"/>
      <c r="E251" s="2466"/>
      <c r="F251" s="2467"/>
    </row>
    <row r="252" spans="1:6">
      <c r="A252" s="2521"/>
      <c r="B252" s="2378" t="s">
        <v>200</v>
      </c>
      <c r="C252" s="1982"/>
      <c r="D252" s="1984"/>
      <c r="E252" s="2466"/>
      <c r="F252" s="2467"/>
    </row>
    <row r="253" spans="1:6">
      <c r="A253" s="2521"/>
      <c r="B253" s="2470"/>
      <c r="C253" s="1982"/>
      <c r="D253" s="1984"/>
      <c r="E253" s="2466"/>
      <c r="F253" s="2467"/>
    </row>
    <row r="254" spans="1:6" ht="25.5">
      <c r="A254" s="2468"/>
      <c r="B254" s="1988" t="s">
        <v>201</v>
      </c>
      <c r="C254" s="1982"/>
      <c r="D254" s="1984"/>
      <c r="E254" s="2466"/>
      <c r="F254" s="2467"/>
    </row>
    <row r="255" spans="1:6">
      <c r="A255" s="2521"/>
      <c r="B255" s="2470"/>
      <c r="C255" s="1982"/>
      <c r="D255" s="1984"/>
      <c r="E255" s="2466"/>
      <c r="F255" s="2467"/>
    </row>
    <row r="256" spans="1:6" ht="25.5">
      <c r="A256" s="2468" t="s">
        <v>202</v>
      </c>
      <c r="B256" s="2548" t="s">
        <v>203</v>
      </c>
      <c r="C256" s="1982" t="s">
        <v>96</v>
      </c>
      <c r="D256" s="1984">
        <v>87</v>
      </c>
      <c r="E256" s="2466"/>
      <c r="F256" s="2467">
        <f>D256*E256</f>
        <v>0</v>
      </c>
    </row>
    <row r="257" spans="1:6">
      <c r="A257" s="2468"/>
      <c r="B257" s="2548"/>
      <c r="C257" s="1982"/>
      <c r="D257" s="1984"/>
      <c r="E257" s="2466"/>
      <c r="F257" s="2467"/>
    </row>
    <row r="258" spans="1:6">
      <c r="A258" s="2468"/>
      <c r="B258" s="1983" t="s">
        <v>2235</v>
      </c>
      <c r="C258" s="1982"/>
      <c r="D258" s="1984"/>
      <c r="E258" s="2466"/>
      <c r="F258" s="2467"/>
    </row>
    <row r="259" spans="1:6">
      <c r="A259" s="2468"/>
      <c r="B259" s="2470"/>
      <c r="C259" s="1982"/>
      <c r="D259" s="1984"/>
      <c r="E259" s="2547"/>
      <c r="F259" s="2467"/>
    </row>
    <row r="260" spans="1:6" ht="25.5">
      <c r="A260" s="2468"/>
      <c r="B260" s="2505" t="s">
        <v>2236</v>
      </c>
      <c r="C260" s="1982"/>
      <c r="D260" s="1984"/>
      <c r="E260" s="2466"/>
      <c r="F260" s="2467"/>
    </row>
    <row r="261" spans="1:6">
      <c r="A261" s="2468"/>
      <c r="B261" s="2470"/>
      <c r="C261" s="1982"/>
      <c r="D261" s="1984"/>
      <c r="E261" s="2466"/>
      <c r="F261" s="2467"/>
    </row>
    <row r="262" spans="1:6">
      <c r="A262" s="2320" t="s">
        <v>206</v>
      </c>
      <c r="B262" s="2321" t="s">
        <v>2237</v>
      </c>
      <c r="C262" s="2320" t="s">
        <v>96</v>
      </c>
      <c r="D262" s="1984">
        <v>87</v>
      </c>
      <c r="E262" s="2466"/>
      <c r="F262" s="2467">
        <f>D262*E262</f>
        <v>0</v>
      </c>
    </row>
    <row r="263" spans="1:6">
      <c r="A263" s="2320"/>
      <c r="B263" s="2321"/>
      <c r="C263" s="2320"/>
      <c r="D263" s="2482"/>
      <c r="E263" s="2466"/>
      <c r="F263" s="2467"/>
    </row>
    <row r="264" spans="1:6">
      <c r="A264" s="2549"/>
      <c r="B264" s="2550" t="s">
        <v>343</v>
      </c>
      <c r="C264" s="2551"/>
      <c r="D264" s="2030"/>
      <c r="E264" s="2466"/>
      <c r="F264" s="2467"/>
    </row>
    <row r="265" spans="1:6">
      <c r="A265" s="2549"/>
      <c r="B265" s="2520"/>
      <c r="C265" s="2551"/>
      <c r="D265" s="2030"/>
      <c r="E265" s="2466"/>
      <c r="F265" s="2467"/>
    </row>
    <row r="266" spans="1:6">
      <c r="A266" s="2549"/>
      <c r="B266" s="2520" t="s">
        <v>539</v>
      </c>
      <c r="C266" s="2551"/>
      <c r="D266" s="2030"/>
      <c r="E266" s="2466"/>
      <c r="F266" s="2467"/>
    </row>
    <row r="267" spans="1:6">
      <c r="A267" s="2468"/>
      <c r="B267" s="2516"/>
      <c r="C267" s="1982"/>
      <c r="D267" s="1984"/>
      <c r="E267" s="2547"/>
      <c r="F267" s="2467"/>
    </row>
    <row r="268" spans="1:6">
      <c r="A268" s="2539"/>
      <c r="B268" s="2027" t="s">
        <v>452</v>
      </c>
      <c r="C268" s="2026"/>
      <c r="D268" s="2028"/>
      <c r="E268" s="2466"/>
      <c r="F268" s="2467"/>
    </row>
    <row r="269" spans="1:6">
      <c r="A269" s="2539"/>
      <c r="B269" s="2552"/>
      <c r="C269" s="2026"/>
      <c r="D269" s="2028"/>
      <c r="E269" s="2466"/>
      <c r="F269" s="2467"/>
    </row>
    <row r="270" spans="1:6" ht="63.75">
      <c r="A270" s="2539"/>
      <c r="B270" s="1308" t="s">
        <v>540</v>
      </c>
      <c r="C270" s="2026"/>
      <c r="D270" s="2028"/>
      <c r="E270" s="2466"/>
      <c r="F270" s="2467"/>
    </row>
    <row r="271" spans="1:6">
      <c r="A271" s="2539"/>
      <c r="B271" s="2540"/>
      <c r="C271" s="2026"/>
      <c r="D271" s="2553"/>
      <c r="E271" s="2466"/>
      <c r="F271" s="2467"/>
    </row>
    <row r="272" spans="1:6" ht="38.25">
      <c r="A272" s="2554" t="s">
        <v>2555</v>
      </c>
      <c r="B272" s="1986" t="s">
        <v>2556</v>
      </c>
      <c r="C272" s="1982" t="s">
        <v>31</v>
      </c>
      <c r="D272" s="1987">
        <v>2</v>
      </c>
      <c r="E272" s="2555"/>
      <c r="F272" s="2467">
        <f>D272*E272</f>
        <v>0</v>
      </c>
    </row>
    <row r="273" spans="1:6">
      <c r="A273" s="2477"/>
      <c r="B273" s="2040"/>
      <c r="C273" s="1874"/>
      <c r="D273" s="2546"/>
      <c r="E273" s="2466"/>
      <c r="F273" s="2467"/>
    </row>
    <row r="274" spans="1:6">
      <c r="A274" s="2554"/>
      <c r="B274" s="1974" t="s">
        <v>457</v>
      </c>
      <c r="C274" s="1989"/>
      <c r="D274" s="2556"/>
      <c r="E274" s="2557"/>
      <c r="F274" s="2558"/>
    </row>
    <row r="275" spans="1:6">
      <c r="A275" s="2559"/>
      <c r="B275" s="1994"/>
      <c r="C275" s="1989"/>
      <c r="D275" s="2560"/>
      <c r="E275" s="2557"/>
      <c r="F275" s="2558"/>
    </row>
    <row r="276" spans="1:6" ht="49.5" customHeight="1">
      <c r="A276" s="2559"/>
      <c r="B276" s="2543" t="s">
        <v>526</v>
      </c>
      <c r="C276" s="1989"/>
      <c r="D276" s="2560"/>
      <c r="E276" s="2557"/>
      <c r="F276" s="2558"/>
    </row>
    <row r="277" spans="1:6">
      <c r="A277" s="2559"/>
      <c r="B277" s="2561"/>
      <c r="C277" s="1989"/>
      <c r="D277" s="2560"/>
      <c r="E277" s="2557"/>
      <c r="F277" s="2558"/>
    </row>
    <row r="278" spans="1:6">
      <c r="A278" s="2468" t="s">
        <v>2557</v>
      </c>
      <c r="B278" s="1994" t="s">
        <v>2558</v>
      </c>
      <c r="C278" s="1989" t="s">
        <v>31</v>
      </c>
      <c r="D278" s="2560">
        <v>1</v>
      </c>
      <c r="E278" s="2562"/>
      <c r="F278" s="2558">
        <f>D278*E278</f>
        <v>0</v>
      </c>
    </row>
    <row r="279" spans="1:6">
      <c r="A279" s="2477"/>
      <c r="B279" s="2040"/>
      <c r="C279" s="1874"/>
      <c r="D279" s="2546"/>
      <c r="E279" s="2466"/>
      <c r="F279" s="2467"/>
    </row>
    <row r="280" spans="1:6">
      <c r="A280" s="2468" t="s">
        <v>2559</v>
      </c>
      <c r="B280" s="1994" t="s">
        <v>2560</v>
      </c>
      <c r="C280" s="1989" t="s">
        <v>31</v>
      </c>
      <c r="D280" s="2560">
        <v>2</v>
      </c>
      <c r="E280" s="2562"/>
      <c r="F280" s="2558">
        <f>D280*E280</f>
        <v>0</v>
      </c>
    </row>
    <row r="281" spans="1:6">
      <c r="A281" s="2477"/>
      <c r="B281" s="2040"/>
      <c r="C281" s="1874"/>
      <c r="D281" s="2546"/>
      <c r="E281" s="2466"/>
      <c r="F281" s="2467"/>
    </row>
    <row r="282" spans="1:6">
      <c r="A282" s="2468" t="s">
        <v>2561</v>
      </c>
      <c r="B282" s="1994" t="s">
        <v>2562</v>
      </c>
      <c r="C282" s="1989" t="s">
        <v>31</v>
      </c>
      <c r="D282" s="2560">
        <v>12</v>
      </c>
      <c r="E282" s="2562"/>
      <c r="F282" s="2558">
        <f>D282*E282</f>
        <v>0</v>
      </c>
    </row>
    <row r="283" spans="1:6">
      <c r="A283" s="2477"/>
      <c r="B283" s="2040"/>
      <c r="C283" s="1874"/>
      <c r="D283" s="2546"/>
      <c r="E283" s="2466"/>
      <c r="F283" s="2467"/>
    </row>
    <row r="284" spans="1:6">
      <c r="A284" s="2490"/>
      <c r="B284" s="2491"/>
      <c r="C284" s="2492"/>
      <c r="D284" s="2493"/>
      <c r="E284" s="2494"/>
      <c r="F284" s="2511">
        <f>SUM(F229:F283)</f>
        <v>0</v>
      </c>
    </row>
    <row r="285" spans="1:6">
      <c r="A285" s="2521"/>
      <c r="B285" s="1983"/>
      <c r="C285" s="1982"/>
      <c r="D285" s="1984"/>
      <c r="E285" s="2466"/>
      <c r="F285" s="2467"/>
    </row>
    <row r="286" spans="1:6">
      <c r="A286" s="2539"/>
      <c r="B286" s="2027" t="s">
        <v>460</v>
      </c>
      <c r="C286" s="2026"/>
      <c r="D286" s="2028"/>
      <c r="E286" s="2466">
        <v>0</v>
      </c>
      <c r="F286" s="2467"/>
    </row>
    <row r="287" spans="1:6">
      <c r="A287" s="2539"/>
      <c r="B287" s="2563"/>
      <c r="C287" s="2026"/>
      <c r="D287" s="2028"/>
      <c r="E287" s="2466">
        <v>0</v>
      </c>
      <c r="F287" s="2467"/>
    </row>
    <row r="288" spans="1:6" ht="89.25">
      <c r="A288" s="2539"/>
      <c r="B288" s="1308" t="s">
        <v>541</v>
      </c>
      <c r="C288" s="2026"/>
      <c r="D288" s="2028"/>
      <c r="E288" s="2466"/>
      <c r="F288" s="2467"/>
    </row>
    <row r="289" spans="1:6">
      <c r="A289" s="2539"/>
      <c r="B289" s="2540"/>
      <c r="C289" s="2026"/>
      <c r="D289" s="2553"/>
      <c r="E289" s="2466"/>
      <c r="F289" s="2467"/>
    </row>
    <row r="290" spans="1:6">
      <c r="A290" s="2554" t="s">
        <v>2563</v>
      </c>
      <c r="B290" s="2500" t="s">
        <v>2564</v>
      </c>
      <c r="C290" s="1982" t="s">
        <v>31</v>
      </c>
      <c r="D290" s="1987">
        <v>4</v>
      </c>
      <c r="E290" s="2564"/>
      <c r="F290" s="2467">
        <f>D290*E290</f>
        <v>0</v>
      </c>
    </row>
    <row r="291" spans="1:6">
      <c r="A291" s="2539"/>
      <c r="B291" s="2540"/>
      <c r="C291" s="2026"/>
      <c r="D291" s="2553"/>
      <c r="E291" s="2466"/>
      <c r="F291" s="2467"/>
    </row>
    <row r="292" spans="1:6">
      <c r="A292" s="2539"/>
      <c r="B292" s="2540"/>
      <c r="C292" s="2026"/>
      <c r="D292" s="2553"/>
      <c r="E292" s="2466"/>
      <c r="F292" s="2467"/>
    </row>
    <row r="293" spans="1:6">
      <c r="A293" s="2554" t="s">
        <v>2565</v>
      </c>
      <c r="B293" s="1986" t="s">
        <v>542</v>
      </c>
      <c r="C293" s="1982" t="s">
        <v>31</v>
      </c>
      <c r="D293" s="1987">
        <v>8</v>
      </c>
      <c r="E293" s="2466"/>
      <c r="F293" s="2467">
        <f>D293*E293</f>
        <v>0</v>
      </c>
    </row>
    <row r="294" spans="1:6">
      <c r="A294" s="2565"/>
      <c r="B294" s="2504"/>
      <c r="C294" s="1982"/>
      <c r="D294" s="1987"/>
      <c r="E294" s="2466"/>
      <c r="F294" s="2467"/>
    </row>
    <row r="295" spans="1:6" ht="38.25">
      <c r="A295" s="2554" t="s">
        <v>2566</v>
      </c>
      <c r="B295" s="1986" t="s">
        <v>543</v>
      </c>
      <c r="C295" s="1982" t="s">
        <v>31</v>
      </c>
      <c r="D295" s="1987">
        <v>2</v>
      </c>
      <c r="E295" s="2466"/>
      <c r="F295" s="2467">
        <f>D295*E295</f>
        <v>0</v>
      </c>
    </row>
    <row r="296" spans="1:6">
      <c r="A296" s="2565"/>
      <c r="B296" s="2504"/>
      <c r="C296" s="1982"/>
      <c r="D296" s="1987"/>
      <c r="E296" s="2473"/>
      <c r="F296" s="2467"/>
    </row>
    <row r="297" spans="1:6">
      <c r="A297" s="2554" t="s">
        <v>2567</v>
      </c>
      <c r="B297" s="1986" t="s">
        <v>544</v>
      </c>
      <c r="C297" s="1982" t="s">
        <v>31</v>
      </c>
      <c r="D297" s="1987">
        <v>2</v>
      </c>
      <c r="E297" s="2466"/>
      <c r="F297" s="2467">
        <f>D297*E297</f>
        <v>0</v>
      </c>
    </row>
    <row r="298" spans="1:6">
      <c r="A298" s="2565"/>
      <c r="B298" s="2504"/>
      <c r="C298" s="1982"/>
      <c r="D298" s="1987"/>
      <c r="E298" s="2466"/>
      <c r="F298" s="2467"/>
    </row>
    <row r="299" spans="1:6" ht="63.75">
      <c r="A299" s="2539"/>
      <c r="B299" s="1988" t="s">
        <v>545</v>
      </c>
      <c r="C299" s="2026"/>
      <c r="D299" s="2553"/>
      <c r="E299" s="2473"/>
      <c r="F299" s="2467"/>
    </row>
    <row r="300" spans="1:6">
      <c r="A300" s="2539"/>
      <c r="B300" s="2540"/>
      <c r="C300" s="2026"/>
      <c r="D300" s="2553"/>
      <c r="E300" s="2466"/>
      <c r="F300" s="2467"/>
    </row>
    <row r="301" spans="1:6">
      <c r="A301" s="2554" t="s">
        <v>2568</v>
      </c>
      <c r="B301" s="1986" t="s">
        <v>546</v>
      </c>
      <c r="C301" s="1982" t="s">
        <v>31</v>
      </c>
      <c r="D301" s="1987">
        <v>2</v>
      </c>
      <c r="E301" s="2466"/>
      <c r="F301" s="2467">
        <f>D301*E301</f>
        <v>0</v>
      </c>
    </row>
    <row r="302" spans="1:6">
      <c r="A302" s="2554"/>
      <c r="B302" s="1986"/>
      <c r="C302" s="1982"/>
      <c r="D302" s="1987"/>
      <c r="E302" s="2466"/>
      <c r="F302" s="2467"/>
    </row>
    <row r="303" spans="1:6">
      <c r="A303" s="2539"/>
      <c r="B303" s="2027" t="s">
        <v>448</v>
      </c>
      <c r="C303" s="2026"/>
      <c r="D303" s="2028"/>
      <c r="E303" s="2466"/>
      <c r="F303" s="2467"/>
    </row>
    <row r="304" spans="1:6">
      <c r="A304" s="2539"/>
      <c r="B304" s="2540"/>
      <c r="C304" s="2026"/>
      <c r="D304" s="2028"/>
      <c r="E304" s="2466"/>
      <c r="F304" s="2467"/>
    </row>
    <row r="305" spans="1:6" ht="63.75">
      <c r="A305" s="2554" t="s">
        <v>2569</v>
      </c>
      <c r="B305" s="1986" t="s">
        <v>547</v>
      </c>
      <c r="C305" s="1982" t="s">
        <v>96</v>
      </c>
      <c r="D305" s="1984">
        <v>115</v>
      </c>
      <c r="E305" s="2466"/>
      <c r="F305" s="2467">
        <f>D305*E305</f>
        <v>0</v>
      </c>
    </row>
    <row r="306" spans="1:6">
      <c r="A306" s="2515"/>
      <c r="B306" s="1986"/>
      <c r="C306" s="1982"/>
      <c r="D306" s="1984"/>
      <c r="E306" s="2473"/>
      <c r="F306" s="2467"/>
    </row>
    <row r="307" spans="1:6">
      <c r="A307" s="2566"/>
      <c r="B307" s="2520" t="s">
        <v>471</v>
      </c>
      <c r="C307" s="1982"/>
      <c r="D307" s="1984"/>
      <c r="E307" s="2466"/>
      <c r="F307" s="2467"/>
    </row>
    <row r="308" spans="1:6">
      <c r="A308" s="2468"/>
      <c r="B308" s="2516"/>
      <c r="C308" s="1982"/>
      <c r="D308" s="1984"/>
      <c r="E308" s="2466"/>
      <c r="F308" s="2467"/>
    </row>
    <row r="309" spans="1:6" ht="25.5">
      <c r="A309" s="2554" t="s">
        <v>2570</v>
      </c>
      <c r="B309" s="2567" t="s">
        <v>548</v>
      </c>
      <c r="C309" s="1982" t="s">
        <v>9</v>
      </c>
      <c r="D309" s="1982">
        <v>1</v>
      </c>
      <c r="E309" s="2466"/>
      <c r="F309" s="2467">
        <f>D309*E309</f>
        <v>0</v>
      </c>
    </row>
    <row r="310" spans="1:6">
      <c r="A310" s="2566"/>
      <c r="B310" s="2567"/>
      <c r="C310" s="1982"/>
      <c r="D310" s="1982"/>
      <c r="E310" s="2466"/>
      <c r="F310" s="2467"/>
    </row>
    <row r="311" spans="1:6" ht="38.25">
      <c r="A311" s="2554" t="s">
        <v>2571</v>
      </c>
      <c r="B311" s="2568" t="s">
        <v>549</v>
      </c>
      <c r="C311" s="2320" t="s">
        <v>31</v>
      </c>
      <c r="D311" s="2518">
        <v>4</v>
      </c>
      <c r="E311" s="2466"/>
      <c r="F311" s="2467">
        <f>D311*E311</f>
        <v>0</v>
      </c>
    </row>
    <row r="312" spans="1:6">
      <c r="A312" s="2566"/>
      <c r="B312" s="2567"/>
      <c r="C312" s="1982"/>
      <c r="D312" s="1984"/>
      <c r="E312" s="2473"/>
      <c r="F312" s="2467"/>
    </row>
    <row r="313" spans="1:6" ht="76.5">
      <c r="A313" s="2554" t="s">
        <v>2572</v>
      </c>
      <c r="B313" s="2552" t="s">
        <v>550</v>
      </c>
      <c r="C313" s="1982" t="s">
        <v>9</v>
      </c>
      <c r="D313" s="2569">
        <v>1</v>
      </c>
      <c r="E313" s="2570"/>
      <c r="F313" s="2467">
        <f>D313*E313</f>
        <v>0</v>
      </c>
    </row>
    <row r="314" spans="1:6">
      <c r="A314" s="2566"/>
      <c r="B314" s="1876"/>
      <c r="C314" s="1982"/>
      <c r="D314" s="1984"/>
      <c r="E314" s="2466"/>
      <c r="F314" s="2467"/>
    </row>
    <row r="315" spans="1:6" ht="76.5">
      <c r="A315" s="2554" t="s">
        <v>2573</v>
      </c>
      <c r="B315" s="2552" t="s">
        <v>551</v>
      </c>
      <c r="C315" s="2320" t="s">
        <v>9</v>
      </c>
      <c r="D315" s="2518">
        <v>1</v>
      </c>
      <c r="E315" s="2466"/>
      <c r="F315" s="2467">
        <f>D315*E315</f>
        <v>0</v>
      </c>
    </row>
    <row r="316" spans="1:6">
      <c r="A316" s="2571"/>
      <c r="B316" s="2567"/>
      <c r="C316" s="1982"/>
      <c r="D316" s="1984"/>
      <c r="E316" s="2466"/>
      <c r="F316" s="2467"/>
    </row>
    <row r="317" spans="1:6">
      <c r="A317" s="2572"/>
      <c r="B317" s="2573"/>
      <c r="C317" s="2574"/>
      <c r="D317" s="2575"/>
      <c r="E317" s="2473"/>
      <c r="F317" s="2467"/>
    </row>
    <row r="318" spans="1:6">
      <c r="A318" s="2490"/>
      <c r="B318" s="2491"/>
      <c r="C318" s="2492"/>
      <c r="D318" s="2493"/>
      <c r="E318" s="2494"/>
      <c r="F318" s="2511">
        <f>SUM(F285:F317)</f>
        <v>0</v>
      </c>
    </row>
    <row r="319" spans="1:6">
      <c r="A319" s="2468"/>
      <c r="B319" s="2576"/>
      <c r="C319" s="2577"/>
      <c r="D319" s="2578"/>
      <c r="E319" s="2579"/>
      <c r="F319" s="2580"/>
    </row>
    <row r="320" spans="1:6">
      <c r="A320" s="2566"/>
      <c r="B320" s="2520" t="s">
        <v>552</v>
      </c>
      <c r="C320" s="1982"/>
      <c r="D320" s="1984"/>
      <c r="E320" s="2466"/>
      <c r="F320" s="2467"/>
    </row>
    <row r="321" spans="1:6">
      <c r="A321" s="2566"/>
      <c r="B321" s="1876"/>
      <c r="C321" s="1982"/>
      <c r="D321" s="1984"/>
      <c r="E321" s="2466"/>
      <c r="F321" s="2467"/>
    </row>
    <row r="322" spans="1:6" ht="90.75">
      <c r="A322" s="2554" t="s">
        <v>2574</v>
      </c>
      <c r="B322" s="1986" t="s">
        <v>553</v>
      </c>
      <c r="C322" s="2320" t="s">
        <v>9</v>
      </c>
      <c r="D322" s="2518">
        <v>1</v>
      </c>
      <c r="E322" s="2466"/>
      <c r="F322" s="2467">
        <f>D322*E322</f>
        <v>0</v>
      </c>
    </row>
    <row r="323" spans="1:6">
      <c r="A323" s="2571"/>
      <c r="B323" s="2581"/>
      <c r="C323" s="2320"/>
      <c r="D323" s="2518"/>
      <c r="E323" s="2466"/>
      <c r="F323" s="2467"/>
    </row>
    <row r="324" spans="1:6" ht="38.25">
      <c r="A324" s="2554" t="s">
        <v>2575</v>
      </c>
      <c r="B324" s="2581" t="s">
        <v>554</v>
      </c>
      <c r="C324" s="2320" t="s">
        <v>9</v>
      </c>
      <c r="D324" s="2518">
        <v>1</v>
      </c>
      <c r="E324" s="2466"/>
      <c r="F324" s="2467">
        <f t="shared" ref="F324:F342" si="0">D324*E324</f>
        <v>0</v>
      </c>
    </row>
    <row r="325" spans="1:6">
      <c r="A325" s="2554"/>
      <c r="B325" s="2581"/>
      <c r="C325" s="2320"/>
      <c r="D325" s="2518"/>
      <c r="E325" s="2466"/>
      <c r="F325" s="2467"/>
    </row>
    <row r="326" spans="1:6" ht="38.25">
      <c r="A326" s="2554" t="s">
        <v>2576</v>
      </c>
      <c r="B326" s="1986" t="s">
        <v>555</v>
      </c>
      <c r="C326" s="1982" t="s">
        <v>9</v>
      </c>
      <c r="D326" s="2518">
        <v>1</v>
      </c>
      <c r="E326" s="2496"/>
      <c r="F326" s="2467">
        <f t="shared" si="0"/>
        <v>0</v>
      </c>
    </row>
    <row r="327" spans="1:6">
      <c r="A327" s="2571"/>
      <c r="B327" s="2582"/>
      <c r="C327" s="2320"/>
      <c r="D327" s="2518"/>
      <c r="E327" s="2466"/>
      <c r="F327" s="2467"/>
    </row>
    <row r="328" spans="1:6" ht="51">
      <c r="A328" s="2554" t="s">
        <v>2577</v>
      </c>
      <c r="B328" s="1986" t="s">
        <v>556</v>
      </c>
      <c r="C328" s="1982" t="s">
        <v>9</v>
      </c>
      <c r="D328" s="2518">
        <v>2</v>
      </c>
      <c r="E328" s="2496"/>
      <c r="F328" s="2467">
        <f t="shared" si="0"/>
        <v>0</v>
      </c>
    </row>
    <row r="329" spans="1:6">
      <c r="A329" s="2554"/>
      <c r="B329" s="1986"/>
      <c r="C329" s="1982"/>
      <c r="D329" s="2518"/>
      <c r="E329" s="2466"/>
      <c r="F329" s="2467"/>
    </row>
    <row r="330" spans="1:6" ht="89.25">
      <c r="A330" s="2554" t="s">
        <v>2578</v>
      </c>
      <c r="B330" s="2582" t="s">
        <v>557</v>
      </c>
      <c r="C330" s="1982" t="s">
        <v>31</v>
      </c>
      <c r="D330" s="1987">
        <v>2</v>
      </c>
      <c r="E330" s="2583"/>
      <c r="F330" s="2467">
        <f t="shared" si="0"/>
        <v>0</v>
      </c>
    </row>
    <row r="331" spans="1:6">
      <c r="A331" s="2571"/>
      <c r="B331" s="2581"/>
      <c r="C331" s="2320"/>
      <c r="D331" s="2518"/>
      <c r="E331" s="2466"/>
      <c r="F331" s="2467"/>
    </row>
    <row r="332" spans="1:6" ht="76.5">
      <c r="A332" s="2554" t="s">
        <v>2579</v>
      </c>
      <c r="B332" s="2567" t="s">
        <v>558</v>
      </c>
      <c r="C332" s="1982" t="s">
        <v>31</v>
      </c>
      <c r="D332" s="2584">
        <v>4</v>
      </c>
      <c r="E332" s="2585"/>
      <c r="F332" s="2467">
        <f t="shared" si="0"/>
        <v>0</v>
      </c>
    </row>
    <row r="333" spans="1:6">
      <c r="A333" s="2571"/>
      <c r="B333" s="2581"/>
      <c r="C333" s="2320"/>
      <c r="D333" s="2586"/>
      <c r="E333" s="2587"/>
      <c r="F333" s="2467"/>
    </row>
    <row r="334" spans="1:6" ht="38.25">
      <c r="A334" s="2554" t="s">
        <v>2580</v>
      </c>
      <c r="B334" s="2588" t="s">
        <v>559</v>
      </c>
      <c r="C334" s="1982" t="s">
        <v>209</v>
      </c>
      <c r="D334" s="2478">
        <v>78</v>
      </c>
      <c r="E334" s="2587"/>
      <c r="F334" s="2467">
        <f t="shared" si="0"/>
        <v>0</v>
      </c>
    </row>
    <row r="335" spans="1:6">
      <c r="A335" s="2571"/>
      <c r="B335" s="2567"/>
      <c r="C335" s="1982"/>
      <c r="D335" s="1984"/>
      <c r="E335" s="2466"/>
      <c r="F335" s="2467">
        <f t="shared" si="0"/>
        <v>0</v>
      </c>
    </row>
    <row r="336" spans="1:6" ht="52.5">
      <c r="A336" s="2554" t="s">
        <v>2581</v>
      </c>
      <c r="B336" s="2589" t="s">
        <v>560</v>
      </c>
      <c r="C336" s="1982" t="s">
        <v>155</v>
      </c>
      <c r="D336" s="2041">
        <v>1</v>
      </c>
      <c r="E336" s="2466"/>
      <c r="F336" s="2467">
        <f t="shared" si="0"/>
        <v>0</v>
      </c>
    </row>
    <row r="337" spans="1:6">
      <c r="A337" s="2571"/>
      <c r="B337" s="2590"/>
      <c r="C337" s="2533"/>
      <c r="D337" s="2535"/>
      <c r="E337" s="2486"/>
      <c r="F337" s="2467"/>
    </row>
    <row r="338" spans="1:6" ht="38.25">
      <c r="A338" s="2554" t="s">
        <v>2582</v>
      </c>
      <c r="B338" s="2588" t="s">
        <v>561</v>
      </c>
      <c r="C338" s="1982" t="s">
        <v>31</v>
      </c>
      <c r="D338" s="1987">
        <v>1</v>
      </c>
      <c r="E338" s="2591"/>
      <c r="F338" s="2467">
        <f t="shared" si="0"/>
        <v>0</v>
      </c>
    </row>
    <row r="339" spans="1:6">
      <c r="A339" s="2571"/>
      <c r="B339" s="2590"/>
      <c r="C339" s="2533"/>
      <c r="D339" s="2535"/>
      <c r="E339" s="2486"/>
      <c r="F339" s="2467"/>
    </row>
    <row r="340" spans="1:6" ht="51">
      <c r="A340" s="2554" t="s">
        <v>2583</v>
      </c>
      <c r="B340" s="2592" t="s">
        <v>562</v>
      </c>
      <c r="C340" s="2593" t="s">
        <v>31</v>
      </c>
      <c r="D340" s="2594">
        <v>8</v>
      </c>
      <c r="E340" s="2591"/>
      <c r="F340" s="2467">
        <f t="shared" si="0"/>
        <v>0</v>
      </c>
    </row>
    <row r="341" spans="1:6">
      <c r="A341" s="2571"/>
      <c r="B341" s="2592"/>
      <c r="C341" s="2593"/>
      <c r="D341" s="2594"/>
      <c r="E341" s="2583"/>
      <c r="F341" s="2467"/>
    </row>
    <row r="342" spans="1:6" ht="51">
      <c r="A342" s="2554" t="s">
        <v>2584</v>
      </c>
      <c r="B342" s="2592" t="s">
        <v>563</v>
      </c>
      <c r="C342" s="2593" t="s">
        <v>31</v>
      </c>
      <c r="D342" s="2593">
        <v>2</v>
      </c>
      <c r="E342" s="2591"/>
      <c r="F342" s="2467">
        <f t="shared" si="0"/>
        <v>0</v>
      </c>
    </row>
    <row r="343" spans="1:6">
      <c r="A343" s="2571"/>
      <c r="B343" s="2592"/>
      <c r="C343" s="2593"/>
      <c r="D343" s="2593"/>
      <c r="E343" s="2583"/>
      <c r="F343" s="2467"/>
    </row>
    <row r="344" spans="1:6">
      <c r="A344" s="2554"/>
      <c r="B344" s="2581"/>
      <c r="C344" s="2320"/>
      <c r="D344" s="2518"/>
      <c r="E344" s="2466"/>
      <c r="F344" s="2467"/>
    </row>
    <row r="345" spans="1:6">
      <c r="A345" s="2571"/>
      <c r="B345" s="2581"/>
      <c r="C345" s="2320"/>
      <c r="D345" s="2518"/>
      <c r="E345" s="2466"/>
      <c r="F345" s="2467"/>
    </row>
    <row r="346" spans="1:6">
      <c r="A346" s="2554"/>
      <c r="B346" s="1986"/>
      <c r="C346" s="1982"/>
      <c r="D346" s="2518"/>
      <c r="E346" s="2466"/>
      <c r="F346" s="2467"/>
    </row>
    <row r="347" spans="1:6">
      <c r="A347" s="2571"/>
      <c r="B347" s="2581"/>
      <c r="C347" s="2320"/>
      <c r="D347" s="2518"/>
      <c r="E347" s="2466"/>
      <c r="F347" s="2467"/>
    </row>
    <row r="348" spans="1:6">
      <c r="A348" s="2595"/>
      <c r="B348" s="2596"/>
      <c r="C348" s="2595"/>
      <c r="D348" s="1290"/>
      <c r="E348" s="2597"/>
      <c r="F348" s="2598"/>
    </row>
    <row r="349" spans="1:6">
      <c r="A349" s="2490"/>
      <c r="B349" s="2491"/>
      <c r="C349" s="2492"/>
      <c r="D349" s="2493"/>
      <c r="E349" s="2599"/>
      <c r="F349" s="2511">
        <f>SUM(F319:F348)</f>
        <v>0</v>
      </c>
    </row>
    <row r="350" spans="1:6">
      <c r="A350" s="2320"/>
      <c r="B350" s="2530"/>
      <c r="C350" s="2320"/>
      <c r="D350" s="2482"/>
      <c r="E350" s="2486"/>
      <c r="F350" s="1936"/>
    </row>
    <row r="351" spans="1:6">
      <c r="A351" s="1849"/>
      <c r="B351" s="2600"/>
      <c r="C351" s="1851"/>
      <c r="D351" s="2601"/>
      <c r="E351" s="2587"/>
      <c r="F351" s="1826"/>
    </row>
    <row r="352" spans="1:6">
      <c r="A352" s="2602"/>
      <c r="B352" s="1850"/>
      <c r="C352" s="1851"/>
      <c r="D352" s="1852"/>
      <c r="E352" s="2587"/>
      <c r="F352" s="1826"/>
    </row>
    <row r="353" spans="1:6">
      <c r="A353" s="2521"/>
      <c r="B353" s="2027" t="s">
        <v>564</v>
      </c>
      <c r="C353" s="1982"/>
      <c r="D353" s="2584"/>
      <c r="E353" s="2479"/>
      <c r="F353" s="2467"/>
    </row>
    <row r="354" spans="1:6">
      <c r="A354" s="2521"/>
      <c r="B354" s="1986"/>
      <c r="C354" s="1982"/>
      <c r="D354" s="2584"/>
      <c r="E354" s="2603"/>
      <c r="F354" s="49"/>
    </row>
    <row r="355" spans="1:6" ht="38.25">
      <c r="A355" s="2554" t="s">
        <v>2585</v>
      </c>
      <c r="B355" s="2581" t="s">
        <v>2985</v>
      </c>
      <c r="C355" s="2320" t="s">
        <v>9</v>
      </c>
      <c r="D355" s="1294">
        <v>1</v>
      </c>
      <c r="E355" s="2585"/>
      <c r="F355" s="49">
        <f>D355*E355</f>
        <v>0</v>
      </c>
    </row>
    <row r="356" spans="1:6">
      <c r="A356" s="2604"/>
      <c r="B356" s="2379"/>
      <c r="C356" s="2320"/>
      <c r="D356" s="1294"/>
      <c r="E356" s="2585"/>
      <c r="F356" s="49"/>
    </row>
    <row r="357" spans="1:6" ht="63.75">
      <c r="A357" s="2554" t="s">
        <v>2586</v>
      </c>
      <c r="B357" s="2552" t="s">
        <v>565</v>
      </c>
      <c r="C357" s="2026" t="s">
        <v>9</v>
      </c>
      <c r="D357" s="2605">
        <v>1</v>
      </c>
      <c r="E357" s="2606"/>
      <c r="F357" s="49">
        <f>D357*E357</f>
        <v>0</v>
      </c>
    </row>
    <row r="358" spans="1:6">
      <c r="A358" s="2320"/>
      <c r="B358" s="2552"/>
      <c r="C358" s="2320"/>
      <c r="D358" s="1290"/>
      <c r="E358" s="2607"/>
      <c r="F358" s="49"/>
    </row>
    <row r="359" spans="1:6">
      <c r="A359" s="2490"/>
      <c r="B359" s="2491"/>
      <c r="C359" s="2492"/>
      <c r="D359" s="2493"/>
      <c r="E359" s="2608"/>
      <c r="F359" s="2511">
        <f>SUM(F350:F358)</f>
        <v>0</v>
      </c>
    </row>
    <row r="360" spans="1:6">
      <c r="A360" s="2320"/>
      <c r="B360" s="2530"/>
      <c r="C360" s="2320"/>
      <c r="D360" s="2482"/>
      <c r="E360" s="2591"/>
      <c r="F360" s="1936"/>
    </row>
    <row r="361" spans="1:6">
      <c r="A361" s="1857"/>
      <c r="B361" s="2609" t="s">
        <v>70</v>
      </c>
      <c r="C361" s="2610"/>
      <c r="D361" s="2611"/>
      <c r="E361" s="2612"/>
      <c r="F361" s="2613"/>
    </row>
    <row r="362" spans="1:6">
      <c r="A362" s="1849"/>
      <c r="B362" s="1860"/>
      <c r="C362" s="2320"/>
      <c r="D362" s="2482"/>
      <c r="E362" s="2473"/>
      <c r="F362" s="1936"/>
    </row>
    <row r="363" spans="1:6">
      <c r="A363" s="1849"/>
      <c r="B363" s="1867" t="s">
        <v>2587</v>
      </c>
      <c r="C363" s="2320"/>
      <c r="D363" s="2482"/>
      <c r="E363" s="2591"/>
      <c r="F363" s="1936">
        <f>F64</f>
        <v>0</v>
      </c>
    </row>
    <row r="364" spans="1:6">
      <c r="A364" s="1849"/>
      <c r="B364" s="1867" t="s">
        <v>2588</v>
      </c>
      <c r="C364" s="2320"/>
      <c r="D364" s="2482"/>
      <c r="E364" s="2591"/>
      <c r="F364" s="1936">
        <f>F115</f>
        <v>0</v>
      </c>
    </row>
    <row r="365" spans="1:6">
      <c r="A365" s="2320"/>
      <c r="B365" s="1867" t="s">
        <v>2589</v>
      </c>
      <c r="C365" s="2320"/>
      <c r="D365" s="2482"/>
      <c r="E365" s="2591"/>
      <c r="F365" s="1936">
        <f>F179</f>
        <v>0</v>
      </c>
    </row>
    <row r="366" spans="1:6">
      <c r="A366" s="2320"/>
      <c r="B366" s="1867" t="s">
        <v>2590</v>
      </c>
      <c r="C366" s="2320"/>
      <c r="D366" s="2482"/>
      <c r="E366" s="2473"/>
      <c r="F366" s="1936">
        <f>F228</f>
        <v>0</v>
      </c>
    </row>
    <row r="367" spans="1:6">
      <c r="A367" s="2320"/>
      <c r="B367" s="1867" t="s">
        <v>2591</v>
      </c>
      <c r="C367" s="2320"/>
      <c r="D367" s="2482"/>
      <c r="E367" s="2591"/>
      <c r="F367" s="1936">
        <f>F284</f>
        <v>0</v>
      </c>
    </row>
    <row r="368" spans="1:6">
      <c r="A368" s="2320"/>
      <c r="B368" s="1867" t="s">
        <v>2592</v>
      </c>
      <c r="C368" s="2320"/>
      <c r="D368" s="2482"/>
      <c r="E368" s="2591"/>
      <c r="F368" s="1936">
        <f>F318</f>
        <v>0</v>
      </c>
    </row>
    <row r="369" spans="1:6">
      <c r="A369" s="2320"/>
      <c r="B369" s="1867" t="s">
        <v>2593</v>
      </c>
      <c r="C369" s="2320"/>
      <c r="D369" s="2482"/>
      <c r="E369" s="2591"/>
      <c r="F369" s="1936">
        <f>F349</f>
        <v>0</v>
      </c>
    </row>
    <row r="370" spans="1:6">
      <c r="A370" s="2320"/>
      <c r="B370" s="1867" t="s">
        <v>2594</v>
      </c>
      <c r="C370" s="2320"/>
      <c r="D370" s="2482"/>
      <c r="E370" s="2591"/>
      <c r="F370" s="1936">
        <f>F359</f>
        <v>0</v>
      </c>
    </row>
    <row r="371" spans="1:6">
      <c r="A371" s="2320"/>
      <c r="B371" s="2530"/>
      <c r="C371" s="2320"/>
      <c r="D371" s="2482"/>
      <c r="E371" s="2473"/>
      <c r="F371" s="1936"/>
    </row>
    <row r="372" spans="1:6">
      <c r="A372" s="2320"/>
      <c r="B372" s="2530"/>
      <c r="C372" s="2320"/>
      <c r="D372" s="2482"/>
      <c r="E372" s="2591"/>
      <c r="F372" s="1936"/>
    </row>
    <row r="373" spans="1:6">
      <c r="A373" s="2463"/>
      <c r="B373" s="2614"/>
      <c r="C373" s="2456"/>
      <c r="D373" s="2615"/>
      <c r="E373" s="2616"/>
      <c r="F373" s="2361"/>
    </row>
    <row r="374" spans="1:6">
      <c r="A374" s="2463"/>
      <c r="B374" s="2617" t="s">
        <v>2238</v>
      </c>
      <c r="C374" s="2610"/>
      <c r="D374" s="2611"/>
      <c r="E374" s="2618"/>
      <c r="F374" s="2364">
        <f>SUM(F363:F370)</f>
        <v>0</v>
      </c>
    </row>
    <row r="375" spans="1:6">
      <c r="A375" s="2463"/>
      <c r="B375" s="2617"/>
      <c r="C375" s="2610"/>
      <c r="D375" s="2611"/>
      <c r="E375" s="2619"/>
      <c r="F375" s="2366"/>
    </row>
    <row r="376" spans="1:6">
      <c r="A376" s="2320"/>
      <c r="B376" s="2620"/>
      <c r="C376" s="2621"/>
      <c r="D376" s="2622"/>
      <c r="E376" s="2623"/>
      <c r="F376" s="2370"/>
    </row>
    <row r="377" spans="1:6">
      <c r="A377" s="2320"/>
      <c r="B377" s="2617" t="s">
        <v>2239</v>
      </c>
      <c r="C377" s="2610" t="s">
        <v>31</v>
      </c>
      <c r="D377" s="2624">
        <v>1</v>
      </c>
      <c r="E377" s="2623"/>
      <c r="F377" s="2364">
        <f>F374*D377</f>
        <v>0</v>
      </c>
    </row>
    <row r="378" spans="1:6">
      <c r="A378" s="2610"/>
      <c r="B378" s="2617"/>
      <c r="C378" s="2610"/>
      <c r="D378" s="2611"/>
      <c r="E378" s="2625"/>
      <c r="F378" s="2366"/>
    </row>
    <row r="379" spans="1:6">
      <c r="A379" s="2610"/>
      <c r="B379" s="2617"/>
      <c r="C379" s="2610"/>
      <c r="D379" s="2611"/>
      <c r="E379" s="2625"/>
      <c r="F379" s="2366"/>
    </row>
    <row r="380" spans="1:6">
      <c r="A380" s="2610"/>
      <c r="B380" s="2617"/>
      <c r="C380" s="2610"/>
      <c r="D380" s="2611"/>
      <c r="E380" s="2625"/>
      <c r="F380" s="2366"/>
    </row>
    <row r="381" spans="1:6">
      <c r="A381" s="2610"/>
      <c r="B381" s="2617"/>
      <c r="C381" s="2610"/>
      <c r="D381" s="2624"/>
      <c r="E381" s="2625"/>
      <c r="F381" s="2366"/>
    </row>
    <row r="382" spans="1:6">
      <c r="A382" s="2320"/>
      <c r="B382" s="2530"/>
      <c r="C382" s="2320"/>
      <c r="D382" s="2482"/>
      <c r="E382" s="2623"/>
      <c r="F382" s="2373"/>
    </row>
    <row r="383" spans="1:6">
      <c r="A383" s="2320"/>
      <c r="B383" s="2530"/>
      <c r="C383" s="2320"/>
      <c r="D383" s="2482"/>
      <c r="E383" s="2623"/>
      <c r="F383" s="2373"/>
    </row>
    <row r="384" spans="1:6">
      <c r="A384" s="2320"/>
      <c r="B384" s="2530"/>
      <c r="C384" s="2320"/>
      <c r="D384" s="2482"/>
      <c r="E384" s="2623"/>
      <c r="F384" s="2373"/>
    </row>
    <row r="385" spans="1:6">
      <c r="A385" s="2320"/>
      <c r="B385" s="2530"/>
      <c r="C385" s="2320"/>
      <c r="D385" s="2482"/>
      <c r="E385" s="2623"/>
      <c r="F385" s="2373"/>
    </row>
    <row r="386" spans="1:6">
      <c r="A386" s="2320"/>
      <c r="B386" s="2530"/>
      <c r="C386" s="2320"/>
      <c r="D386" s="2482"/>
      <c r="E386" s="2623"/>
      <c r="F386" s="2373"/>
    </row>
    <row r="387" spans="1:6">
      <c r="A387" s="2320"/>
      <c r="B387" s="2530"/>
      <c r="C387" s="2320"/>
      <c r="D387" s="2482"/>
      <c r="E387" s="2623"/>
      <c r="F387" s="2373"/>
    </row>
    <row r="388" spans="1:6">
      <c r="A388" s="2320"/>
      <c r="B388" s="2530"/>
      <c r="C388" s="2320"/>
      <c r="D388" s="2482"/>
      <c r="E388" s="2623"/>
      <c r="F388" s="2373"/>
    </row>
    <row r="389" spans="1:6">
      <c r="A389" s="2320"/>
      <c r="B389" s="2530"/>
      <c r="C389" s="2320"/>
      <c r="D389" s="2482"/>
      <c r="E389" s="2623"/>
      <c r="F389" s="2373"/>
    </row>
    <row r="390" spans="1:6">
      <c r="A390" s="2320"/>
      <c r="B390" s="2530"/>
      <c r="C390" s="2320"/>
      <c r="D390" s="2482"/>
      <c r="E390" s="2623"/>
      <c r="F390" s="2373"/>
    </row>
    <row r="391" spans="1:6">
      <c r="A391" s="2320"/>
      <c r="B391" s="2530"/>
      <c r="C391" s="2320"/>
      <c r="D391" s="2482"/>
      <c r="E391" s="2623"/>
      <c r="F391" s="2373"/>
    </row>
    <row r="392" spans="1:6">
      <c r="A392" s="2320"/>
      <c r="B392" s="2530"/>
      <c r="C392" s="2320"/>
      <c r="D392" s="2482"/>
      <c r="E392" s="2623"/>
      <c r="F392" s="2373"/>
    </row>
    <row r="393" spans="1:6">
      <c r="A393" s="2320"/>
      <c r="B393" s="2530"/>
      <c r="C393" s="2320"/>
      <c r="D393" s="2482"/>
      <c r="E393" s="2623"/>
      <c r="F393" s="2373"/>
    </row>
    <row r="394" spans="1:6">
      <c r="A394" s="2320"/>
      <c r="B394" s="2530"/>
      <c r="C394" s="2320"/>
      <c r="D394" s="2482"/>
      <c r="E394" s="2623"/>
      <c r="F394" s="2373"/>
    </row>
    <row r="395" spans="1:6">
      <c r="A395" s="2320"/>
      <c r="B395" s="2530"/>
      <c r="C395" s="2320"/>
      <c r="D395" s="2482"/>
      <c r="E395" s="2623"/>
      <c r="F395" s="2373"/>
    </row>
    <row r="396" spans="1:6">
      <c r="A396" s="2320"/>
      <c r="B396" s="2530"/>
      <c r="C396" s="2320"/>
      <c r="D396" s="2482"/>
      <c r="E396" s="2623"/>
      <c r="F396" s="2373"/>
    </row>
    <row r="397" spans="1:6">
      <c r="A397" s="2320"/>
      <c r="B397" s="2530"/>
      <c r="C397" s="2320"/>
      <c r="D397" s="2482"/>
      <c r="E397" s="2623"/>
      <c r="F397" s="2373"/>
    </row>
    <row r="398" spans="1:6">
      <c r="A398" s="2320"/>
      <c r="B398" s="2530"/>
      <c r="C398" s="2320"/>
      <c r="D398" s="2482"/>
      <c r="E398" s="2623"/>
      <c r="F398" s="2373"/>
    </row>
    <row r="399" spans="1:6">
      <c r="A399" s="2320"/>
      <c r="B399" s="2530"/>
      <c r="C399" s="2320"/>
      <c r="D399" s="2482"/>
      <c r="E399" s="2623"/>
      <c r="F399" s="2373"/>
    </row>
    <row r="400" spans="1:6">
      <c r="A400" s="2320"/>
      <c r="B400" s="2530"/>
      <c r="C400" s="2320"/>
      <c r="D400" s="2482"/>
      <c r="E400" s="2623"/>
      <c r="F400" s="2373"/>
    </row>
    <row r="401" spans="1:6">
      <c r="A401" s="2320"/>
      <c r="B401" s="2530"/>
      <c r="C401" s="2320"/>
      <c r="D401" s="2482"/>
      <c r="E401" s="2623"/>
      <c r="F401" s="2373"/>
    </row>
    <row r="402" spans="1:6">
      <c r="A402" s="2320"/>
      <c r="B402" s="2530"/>
      <c r="C402" s="2320"/>
      <c r="D402" s="2482"/>
      <c r="E402" s="2623"/>
      <c r="F402" s="2373"/>
    </row>
    <row r="403" spans="1:6">
      <c r="A403" s="2320"/>
      <c r="B403" s="2530"/>
      <c r="C403" s="2320"/>
      <c r="D403" s="2482"/>
      <c r="E403" s="2623"/>
      <c r="F403" s="2373"/>
    </row>
    <row r="404" spans="1:6">
      <c r="A404" s="2320"/>
      <c r="B404" s="2530"/>
      <c r="C404" s="2320"/>
      <c r="D404" s="2482"/>
      <c r="E404" s="2623"/>
      <c r="F404" s="2373"/>
    </row>
    <row r="405" spans="1:6">
      <c r="A405" s="2320"/>
      <c r="B405" s="2530"/>
      <c r="C405" s="2320"/>
      <c r="D405" s="2482"/>
      <c r="E405" s="2623"/>
      <c r="F405" s="2373"/>
    </row>
    <row r="406" spans="1:6">
      <c r="A406" s="2320"/>
      <c r="B406" s="2530"/>
      <c r="C406" s="2320"/>
      <c r="D406" s="2482"/>
      <c r="E406" s="2623"/>
      <c r="F406" s="2373"/>
    </row>
    <row r="407" spans="1:6">
      <c r="A407" s="2320"/>
      <c r="B407" s="2530"/>
      <c r="C407" s="2320"/>
      <c r="D407" s="2482"/>
      <c r="E407" s="2623"/>
      <c r="F407" s="2373"/>
    </row>
    <row r="408" spans="1:6">
      <c r="A408" s="2320"/>
      <c r="B408" s="2530"/>
      <c r="C408" s="2320"/>
      <c r="D408" s="2482"/>
      <c r="E408" s="2623"/>
      <c r="F408" s="2373"/>
    </row>
    <row r="409" spans="1:6">
      <c r="A409" s="2320"/>
      <c r="B409" s="2530"/>
      <c r="C409" s="2320"/>
      <c r="D409" s="2482"/>
      <c r="E409" s="2623"/>
      <c r="F409" s="2373"/>
    </row>
    <row r="410" spans="1:6">
      <c r="A410" s="2320"/>
      <c r="B410" s="2530"/>
      <c r="C410" s="2320"/>
      <c r="D410" s="2482"/>
      <c r="E410" s="2623"/>
      <c r="F410" s="2373"/>
    </row>
    <row r="411" spans="1:6">
      <c r="A411" s="2320"/>
      <c r="B411" s="2530"/>
      <c r="C411" s="2320"/>
      <c r="D411" s="2320"/>
      <c r="E411" s="2623"/>
      <c r="F411" s="2373"/>
    </row>
    <row r="412" spans="1:6">
      <c r="A412" s="2320"/>
      <c r="B412" s="2530"/>
      <c r="C412" s="2320"/>
      <c r="D412" s="2320"/>
      <c r="E412" s="2623"/>
      <c r="F412" s="2373"/>
    </row>
    <row r="413" spans="1:6">
      <c r="A413" s="2272"/>
      <c r="B413" s="2304"/>
      <c r="C413" s="2272"/>
      <c r="D413" s="2272"/>
      <c r="E413" s="1596"/>
      <c r="F413" s="2373"/>
    </row>
    <row r="414" spans="1:6">
      <c r="A414" s="3460" t="s">
        <v>71</v>
      </c>
      <c r="B414" s="3461"/>
      <c r="C414" s="3461"/>
      <c r="D414" s="3461"/>
      <c r="E414" s="3462"/>
      <c r="F414" s="2374">
        <f>F377</f>
        <v>0</v>
      </c>
    </row>
    <row r="415" spans="1:6">
      <c r="A415" s="3"/>
      <c r="B415" s="2"/>
      <c r="C415" s="3"/>
      <c r="D415" s="3"/>
      <c r="E415" s="525"/>
      <c r="F415" s="86"/>
    </row>
    <row r="416" spans="1:6">
      <c r="A416" s="3"/>
      <c r="B416" s="2"/>
      <c r="C416" s="3"/>
      <c r="D416" s="3"/>
      <c r="E416" s="525"/>
      <c r="F416" s="86"/>
    </row>
  </sheetData>
  <mergeCells count="3">
    <mergeCell ref="A4:B4"/>
    <mergeCell ref="A5:D5"/>
    <mergeCell ref="A414:E414"/>
  </mergeCells>
  <pageMargins left="0.7" right="0.7" top="0.75" bottom="0.75" header="0.3" footer="0.3"/>
  <pageSetup scale="50" orientation="portrait" r:id="rId1"/>
  <rowBreaks count="3" manualBreakCount="3">
    <brk id="229" max="16383" man="1"/>
    <brk id="307" max="5" man="1"/>
    <brk id="35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view="pageBreakPreview" topLeftCell="A19" zoomScaleNormal="100" zoomScaleSheetLayoutView="100" workbookViewId="0">
      <selection activeCell="H11" sqref="H11"/>
    </sheetView>
  </sheetViews>
  <sheetFormatPr defaultColWidth="8.85546875" defaultRowHeight="12.75"/>
  <cols>
    <col min="1" max="1" width="12.7109375" style="324" customWidth="1"/>
    <col min="2" max="2" width="54.85546875" style="152" customWidth="1"/>
    <col min="3" max="3" width="2.5703125" style="152" customWidth="1"/>
    <col min="4" max="4" width="8.7109375" style="152" hidden="1" customWidth="1"/>
    <col min="5" max="5" width="8.7109375" style="526" hidden="1" customWidth="1"/>
    <col min="6" max="6" width="20.42578125" style="152" customWidth="1"/>
    <col min="7" max="7" width="15.7109375" style="313" bestFit="1" customWidth="1"/>
    <col min="8" max="8" width="15.140625" style="313" customWidth="1"/>
    <col min="9" max="9" width="12.85546875" style="152" customWidth="1"/>
    <col min="10" max="10" width="16.28515625" style="152" customWidth="1"/>
    <col min="11" max="11" width="8.85546875" style="152"/>
    <col min="12" max="12" width="15.7109375" style="152" bestFit="1" customWidth="1"/>
    <col min="13" max="13" width="8.85546875" style="152"/>
    <col min="14" max="14" width="9.28515625" style="152" bestFit="1" customWidth="1"/>
    <col min="15" max="253" width="8.85546875" style="152"/>
    <col min="254" max="254" width="10.7109375" style="152" customWidth="1"/>
    <col min="255" max="255" width="40.28515625" style="152" customWidth="1"/>
    <col min="256" max="258" width="8.7109375" style="152" customWidth="1"/>
    <col min="259" max="259" width="7.28515625" style="152" customWidth="1"/>
    <col min="260" max="260" width="16.5703125" style="152" bestFit="1" customWidth="1"/>
    <col min="261" max="261" width="3.140625" style="152" customWidth="1"/>
    <col min="262" max="262" width="25.7109375" style="152" bestFit="1" customWidth="1"/>
    <col min="263" max="263" width="15.7109375" style="152" bestFit="1" customWidth="1"/>
    <col min="264" max="264" width="15.140625" style="152" bestFit="1" customWidth="1"/>
    <col min="265" max="265" width="8.85546875" style="152"/>
    <col min="266" max="266" width="14" style="152" bestFit="1" customWidth="1"/>
    <col min="267" max="267" width="8.85546875" style="152"/>
    <col min="268" max="268" width="15.7109375" style="152" bestFit="1" customWidth="1"/>
    <col min="269" max="269" width="8.85546875" style="152"/>
    <col min="270" max="270" width="9.28515625" style="152" bestFit="1" customWidth="1"/>
    <col min="271" max="509" width="8.85546875" style="152"/>
    <col min="510" max="510" width="10.7109375" style="152" customWidth="1"/>
    <col min="511" max="511" width="40.28515625" style="152" customWidth="1"/>
    <col min="512" max="514" width="8.7109375" style="152" customWidth="1"/>
    <col min="515" max="515" width="7.28515625" style="152" customWidth="1"/>
    <col min="516" max="516" width="16.5703125" style="152" bestFit="1" customWidth="1"/>
    <col min="517" max="517" width="3.140625" style="152" customWidth="1"/>
    <col min="518" max="518" width="25.7109375" style="152" bestFit="1" customWidth="1"/>
    <col min="519" max="519" width="15.7109375" style="152" bestFit="1" customWidth="1"/>
    <col min="520" max="520" width="15.140625" style="152" bestFit="1" customWidth="1"/>
    <col min="521" max="521" width="8.85546875" style="152"/>
    <col min="522" max="522" width="14" style="152" bestFit="1" customWidth="1"/>
    <col min="523" max="523" width="8.85546875" style="152"/>
    <col min="524" max="524" width="15.7109375" style="152" bestFit="1" customWidth="1"/>
    <col min="525" max="525" width="8.85546875" style="152"/>
    <col min="526" max="526" width="9.28515625" style="152" bestFit="1" customWidth="1"/>
    <col min="527" max="765" width="8.85546875" style="152"/>
    <col min="766" max="766" width="10.7109375" style="152" customWidth="1"/>
    <col min="767" max="767" width="40.28515625" style="152" customWidth="1"/>
    <col min="768" max="770" width="8.7109375" style="152" customWidth="1"/>
    <col min="771" max="771" width="7.28515625" style="152" customWidth="1"/>
    <col min="772" max="772" width="16.5703125" style="152" bestFit="1" customWidth="1"/>
    <col min="773" max="773" width="3.140625" style="152" customWidth="1"/>
    <col min="774" max="774" width="25.7109375" style="152" bestFit="1" customWidth="1"/>
    <col min="775" max="775" width="15.7109375" style="152" bestFit="1" customWidth="1"/>
    <col min="776" max="776" width="15.140625" style="152" bestFit="1" customWidth="1"/>
    <col min="777" max="777" width="8.85546875" style="152"/>
    <col min="778" max="778" width="14" style="152" bestFit="1" customWidth="1"/>
    <col min="779" max="779" width="8.85546875" style="152"/>
    <col min="780" max="780" width="15.7109375" style="152" bestFit="1" customWidth="1"/>
    <col min="781" max="781" width="8.85546875" style="152"/>
    <col min="782" max="782" width="9.28515625" style="152" bestFit="1" customWidth="1"/>
    <col min="783" max="1021" width="8.85546875" style="152"/>
    <col min="1022" max="1022" width="10.7109375" style="152" customWidth="1"/>
    <col min="1023" max="1023" width="40.28515625" style="152" customWidth="1"/>
    <col min="1024" max="1026" width="8.7109375" style="152" customWidth="1"/>
    <col min="1027" max="1027" width="7.28515625" style="152" customWidth="1"/>
    <col min="1028" max="1028" width="16.5703125" style="152" bestFit="1" customWidth="1"/>
    <col min="1029" max="1029" width="3.140625" style="152" customWidth="1"/>
    <col min="1030" max="1030" width="25.7109375" style="152" bestFit="1" customWidth="1"/>
    <col min="1031" max="1031" width="15.7109375" style="152" bestFit="1" customWidth="1"/>
    <col min="1032" max="1032" width="15.140625" style="152" bestFit="1" customWidth="1"/>
    <col min="1033" max="1033" width="8.85546875" style="152"/>
    <col min="1034" max="1034" width="14" style="152" bestFit="1" customWidth="1"/>
    <col min="1035" max="1035" width="8.85546875" style="152"/>
    <col min="1036" max="1036" width="15.7109375" style="152" bestFit="1" customWidth="1"/>
    <col min="1037" max="1037" width="8.85546875" style="152"/>
    <col min="1038" max="1038" width="9.28515625" style="152" bestFit="1" customWidth="1"/>
    <col min="1039" max="1277" width="8.85546875" style="152"/>
    <col min="1278" max="1278" width="10.7109375" style="152" customWidth="1"/>
    <col min="1279" max="1279" width="40.28515625" style="152" customWidth="1"/>
    <col min="1280" max="1282" width="8.7109375" style="152" customWidth="1"/>
    <col min="1283" max="1283" width="7.28515625" style="152" customWidth="1"/>
    <col min="1284" max="1284" width="16.5703125" style="152" bestFit="1" customWidth="1"/>
    <col min="1285" max="1285" width="3.140625" style="152" customWidth="1"/>
    <col min="1286" max="1286" width="25.7109375" style="152" bestFit="1" customWidth="1"/>
    <col min="1287" max="1287" width="15.7109375" style="152" bestFit="1" customWidth="1"/>
    <col min="1288" max="1288" width="15.140625" style="152" bestFit="1" customWidth="1"/>
    <col min="1289" max="1289" width="8.85546875" style="152"/>
    <col min="1290" max="1290" width="14" style="152" bestFit="1" customWidth="1"/>
    <col min="1291" max="1291" width="8.85546875" style="152"/>
    <col min="1292" max="1292" width="15.7109375" style="152" bestFit="1" customWidth="1"/>
    <col min="1293" max="1293" width="8.85546875" style="152"/>
    <col min="1294" max="1294" width="9.28515625" style="152" bestFit="1" customWidth="1"/>
    <col min="1295" max="1533" width="8.85546875" style="152"/>
    <col min="1534" max="1534" width="10.7109375" style="152" customWidth="1"/>
    <col min="1535" max="1535" width="40.28515625" style="152" customWidth="1"/>
    <col min="1536" max="1538" width="8.7109375" style="152" customWidth="1"/>
    <col min="1539" max="1539" width="7.28515625" style="152" customWidth="1"/>
    <col min="1540" max="1540" width="16.5703125" style="152" bestFit="1" customWidth="1"/>
    <col min="1541" max="1541" width="3.140625" style="152" customWidth="1"/>
    <col min="1542" max="1542" width="25.7109375" style="152" bestFit="1" customWidth="1"/>
    <col min="1543" max="1543" width="15.7109375" style="152" bestFit="1" customWidth="1"/>
    <col min="1544" max="1544" width="15.140625" style="152" bestFit="1" customWidth="1"/>
    <col min="1545" max="1545" width="8.85546875" style="152"/>
    <col min="1546" max="1546" width="14" style="152" bestFit="1" customWidth="1"/>
    <col min="1547" max="1547" width="8.85546875" style="152"/>
    <col min="1548" max="1548" width="15.7109375" style="152" bestFit="1" customWidth="1"/>
    <col min="1549" max="1549" width="8.85546875" style="152"/>
    <col min="1550" max="1550" width="9.28515625" style="152" bestFit="1" customWidth="1"/>
    <col min="1551" max="1789" width="8.85546875" style="152"/>
    <col min="1790" max="1790" width="10.7109375" style="152" customWidth="1"/>
    <col min="1791" max="1791" width="40.28515625" style="152" customWidth="1"/>
    <col min="1792" max="1794" width="8.7109375" style="152" customWidth="1"/>
    <col min="1795" max="1795" width="7.28515625" style="152" customWidth="1"/>
    <col min="1796" max="1796" width="16.5703125" style="152" bestFit="1" customWidth="1"/>
    <col min="1797" max="1797" width="3.140625" style="152" customWidth="1"/>
    <col min="1798" max="1798" width="25.7109375" style="152" bestFit="1" customWidth="1"/>
    <col min="1799" max="1799" width="15.7109375" style="152" bestFit="1" customWidth="1"/>
    <col min="1800" max="1800" width="15.140625" style="152" bestFit="1" customWidth="1"/>
    <col min="1801" max="1801" width="8.85546875" style="152"/>
    <col min="1802" max="1802" width="14" style="152" bestFit="1" customWidth="1"/>
    <col min="1803" max="1803" width="8.85546875" style="152"/>
    <col min="1804" max="1804" width="15.7109375" style="152" bestFit="1" customWidth="1"/>
    <col min="1805" max="1805" width="8.85546875" style="152"/>
    <col min="1806" max="1806" width="9.28515625" style="152" bestFit="1" customWidth="1"/>
    <col min="1807" max="2045" width="8.85546875" style="152"/>
    <col min="2046" max="2046" width="10.7109375" style="152" customWidth="1"/>
    <col min="2047" max="2047" width="40.28515625" style="152" customWidth="1"/>
    <col min="2048" max="2050" width="8.7109375" style="152" customWidth="1"/>
    <col min="2051" max="2051" width="7.28515625" style="152" customWidth="1"/>
    <col min="2052" max="2052" width="16.5703125" style="152" bestFit="1" customWidth="1"/>
    <col min="2053" max="2053" width="3.140625" style="152" customWidth="1"/>
    <col min="2054" max="2054" width="25.7109375" style="152" bestFit="1" customWidth="1"/>
    <col min="2055" max="2055" width="15.7109375" style="152" bestFit="1" customWidth="1"/>
    <col min="2056" max="2056" width="15.140625" style="152" bestFit="1" customWidth="1"/>
    <col min="2057" max="2057" width="8.85546875" style="152"/>
    <col min="2058" max="2058" width="14" style="152" bestFit="1" customWidth="1"/>
    <col min="2059" max="2059" width="8.85546875" style="152"/>
    <col min="2060" max="2060" width="15.7109375" style="152" bestFit="1" customWidth="1"/>
    <col min="2061" max="2061" width="8.85546875" style="152"/>
    <col min="2062" max="2062" width="9.28515625" style="152" bestFit="1" customWidth="1"/>
    <col min="2063" max="2301" width="8.85546875" style="152"/>
    <col min="2302" max="2302" width="10.7109375" style="152" customWidth="1"/>
    <col min="2303" max="2303" width="40.28515625" style="152" customWidth="1"/>
    <col min="2304" max="2306" width="8.7109375" style="152" customWidth="1"/>
    <col min="2307" max="2307" width="7.28515625" style="152" customWidth="1"/>
    <col min="2308" max="2308" width="16.5703125" style="152" bestFit="1" customWidth="1"/>
    <col min="2309" max="2309" width="3.140625" style="152" customWidth="1"/>
    <col min="2310" max="2310" width="25.7109375" style="152" bestFit="1" customWidth="1"/>
    <col min="2311" max="2311" width="15.7109375" style="152" bestFit="1" customWidth="1"/>
    <col min="2312" max="2312" width="15.140625" style="152" bestFit="1" customWidth="1"/>
    <col min="2313" max="2313" width="8.85546875" style="152"/>
    <col min="2314" max="2314" width="14" style="152" bestFit="1" customWidth="1"/>
    <col min="2315" max="2315" width="8.85546875" style="152"/>
    <col min="2316" max="2316" width="15.7109375" style="152" bestFit="1" customWidth="1"/>
    <col min="2317" max="2317" width="8.85546875" style="152"/>
    <col min="2318" max="2318" width="9.28515625" style="152" bestFit="1" customWidth="1"/>
    <col min="2319" max="2557" width="8.85546875" style="152"/>
    <col min="2558" max="2558" width="10.7109375" style="152" customWidth="1"/>
    <col min="2559" max="2559" width="40.28515625" style="152" customWidth="1"/>
    <col min="2560" max="2562" width="8.7109375" style="152" customWidth="1"/>
    <col min="2563" max="2563" width="7.28515625" style="152" customWidth="1"/>
    <col min="2564" max="2564" width="16.5703125" style="152" bestFit="1" customWidth="1"/>
    <col min="2565" max="2565" width="3.140625" style="152" customWidth="1"/>
    <col min="2566" max="2566" width="25.7109375" style="152" bestFit="1" customWidth="1"/>
    <col min="2567" max="2567" width="15.7109375" style="152" bestFit="1" customWidth="1"/>
    <col min="2568" max="2568" width="15.140625" style="152" bestFit="1" customWidth="1"/>
    <col min="2569" max="2569" width="8.85546875" style="152"/>
    <col min="2570" max="2570" width="14" style="152" bestFit="1" customWidth="1"/>
    <col min="2571" max="2571" width="8.85546875" style="152"/>
    <col min="2572" max="2572" width="15.7109375" style="152" bestFit="1" customWidth="1"/>
    <col min="2573" max="2573" width="8.85546875" style="152"/>
    <col min="2574" max="2574" width="9.28515625" style="152" bestFit="1" customWidth="1"/>
    <col min="2575" max="2813" width="8.85546875" style="152"/>
    <col min="2814" max="2814" width="10.7109375" style="152" customWidth="1"/>
    <col min="2815" max="2815" width="40.28515625" style="152" customWidth="1"/>
    <col min="2816" max="2818" width="8.7109375" style="152" customWidth="1"/>
    <col min="2819" max="2819" width="7.28515625" style="152" customWidth="1"/>
    <col min="2820" max="2820" width="16.5703125" style="152" bestFit="1" customWidth="1"/>
    <col min="2821" max="2821" width="3.140625" style="152" customWidth="1"/>
    <col min="2822" max="2822" width="25.7109375" style="152" bestFit="1" customWidth="1"/>
    <col min="2823" max="2823" width="15.7109375" style="152" bestFit="1" customWidth="1"/>
    <col min="2824" max="2824" width="15.140625" style="152" bestFit="1" customWidth="1"/>
    <col min="2825" max="2825" width="8.85546875" style="152"/>
    <col min="2826" max="2826" width="14" style="152" bestFit="1" customWidth="1"/>
    <col min="2827" max="2827" width="8.85546875" style="152"/>
    <col min="2828" max="2828" width="15.7109375" style="152" bestFit="1" customWidth="1"/>
    <col min="2829" max="2829" width="8.85546875" style="152"/>
    <col min="2830" max="2830" width="9.28515625" style="152" bestFit="1" customWidth="1"/>
    <col min="2831" max="3069" width="8.85546875" style="152"/>
    <col min="3070" max="3070" width="10.7109375" style="152" customWidth="1"/>
    <col min="3071" max="3071" width="40.28515625" style="152" customWidth="1"/>
    <col min="3072" max="3074" width="8.7109375" style="152" customWidth="1"/>
    <col min="3075" max="3075" width="7.28515625" style="152" customWidth="1"/>
    <col min="3076" max="3076" width="16.5703125" style="152" bestFit="1" customWidth="1"/>
    <col min="3077" max="3077" width="3.140625" style="152" customWidth="1"/>
    <col min="3078" max="3078" width="25.7109375" style="152" bestFit="1" customWidth="1"/>
    <col min="3079" max="3079" width="15.7109375" style="152" bestFit="1" customWidth="1"/>
    <col min="3080" max="3080" width="15.140625" style="152" bestFit="1" customWidth="1"/>
    <col min="3081" max="3081" width="8.85546875" style="152"/>
    <col min="3082" max="3082" width="14" style="152" bestFit="1" customWidth="1"/>
    <col min="3083" max="3083" width="8.85546875" style="152"/>
    <col min="3084" max="3084" width="15.7109375" style="152" bestFit="1" customWidth="1"/>
    <col min="3085" max="3085" width="8.85546875" style="152"/>
    <col min="3086" max="3086" width="9.28515625" style="152" bestFit="1" customWidth="1"/>
    <col min="3087" max="3325" width="8.85546875" style="152"/>
    <col min="3326" max="3326" width="10.7109375" style="152" customWidth="1"/>
    <col min="3327" max="3327" width="40.28515625" style="152" customWidth="1"/>
    <col min="3328" max="3330" width="8.7109375" style="152" customWidth="1"/>
    <col min="3331" max="3331" width="7.28515625" style="152" customWidth="1"/>
    <col min="3332" max="3332" width="16.5703125" style="152" bestFit="1" customWidth="1"/>
    <col min="3333" max="3333" width="3.140625" style="152" customWidth="1"/>
    <col min="3334" max="3334" width="25.7109375" style="152" bestFit="1" customWidth="1"/>
    <col min="3335" max="3335" width="15.7109375" style="152" bestFit="1" customWidth="1"/>
    <col min="3336" max="3336" width="15.140625" style="152" bestFit="1" customWidth="1"/>
    <col min="3337" max="3337" width="8.85546875" style="152"/>
    <col min="3338" max="3338" width="14" style="152" bestFit="1" customWidth="1"/>
    <col min="3339" max="3339" width="8.85546875" style="152"/>
    <col min="3340" max="3340" width="15.7109375" style="152" bestFit="1" customWidth="1"/>
    <col min="3341" max="3341" width="8.85546875" style="152"/>
    <col min="3342" max="3342" width="9.28515625" style="152" bestFit="1" customWidth="1"/>
    <col min="3343" max="3581" width="8.85546875" style="152"/>
    <col min="3582" max="3582" width="10.7109375" style="152" customWidth="1"/>
    <col min="3583" max="3583" width="40.28515625" style="152" customWidth="1"/>
    <col min="3584" max="3586" width="8.7109375" style="152" customWidth="1"/>
    <col min="3587" max="3587" width="7.28515625" style="152" customWidth="1"/>
    <col min="3588" max="3588" width="16.5703125" style="152" bestFit="1" customWidth="1"/>
    <col min="3589" max="3589" width="3.140625" style="152" customWidth="1"/>
    <col min="3590" max="3590" width="25.7109375" style="152" bestFit="1" customWidth="1"/>
    <col min="3591" max="3591" width="15.7109375" style="152" bestFit="1" customWidth="1"/>
    <col min="3592" max="3592" width="15.140625" style="152" bestFit="1" customWidth="1"/>
    <col min="3593" max="3593" width="8.85546875" style="152"/>
    <col min="3594" max="3594" width="14" style="152" bestFit="1" customWidth="1"/>
    <col min="3595" max="3595" width="8.85546875" style="152"/>
    <col min="3596" max="3596" width="15.7109375" style="152" bestFit="1" customWidth="1"/>
    <col min="3597" max="3597" width="8.85546875" style="152"/>
    <col min="3598" max="3598" width="9.28515625" style="152" bestFit="1" customWidth="1"/>
    <col min="3599" max="3837" width="8.85546875" style="152"/>
    <col min="3838" max="3838" width="10.7109375" style="152" customWidth="1"/>
    <col min="3839" max="3839" width="40.28515625" style="152" customWidth="1"/>
    <col min="3840" max="3842" width="8.7109375" style="152" customWidth="1"/>
    <col min="3843" max="3843" width="7.28515625" style="152" customWidth="1"/>
    <col min="3844" max="3844" width="16.5703125" style="152" bestFit="1" customWidth="1"/>
    <col min="3845" max="3845" width="3.140625" style="152" customWidth="1"/>
    <col min="3846" max="3846" width="25.7109375" style="152" bestFit="1" customWidth="1"/>
    <col min="3847" max="3847" width="15.7109375" style="152" bestFit="1" customWidth="1"/>
    <col min="3848" max="3848" width="15.140625" style="152" bestFit="1" customWidth="1"/>
    <col min="3849" max="3849" width="8.85546875" style="152"/>
    <col min="3850" max="3850" width="14" style="152" bestFit="1" customWidth="1"/>
    <col min="3851" max="3851" width="8.85546875" style="152"/>
    <col min="3852" max="3852" width="15.7109375" style="152" bestFit="1" customWidth="1"/>
    <col min="3853" max="3853" width="8.85546875" style="152"/>
    <col min="3854" max="3854" width="9.28515625" style="152" bestFit="1" customWidth="1"/>
    <col min="3855" max="4093" width="8.85546875" style="152"/>
    <col min="4094" max="4094" width="10.7109375" style="152" customWidth="1"/>
    <col min="4095" max="4095" width="40.28515625" style="152" customWidth="1"/>
    <col min="4096" max="4098" width="8.7109375" style="152" customWidth="1"/>
    <col min="4099" max="4099" width="7.28515625" style="152" customWidth="1"/>
    <col min="4100" max="4100" width="16.5703125" style="152" bestFit="1" customWidth="1"/>
    <col min="4101" max="4101" width="3.140625" style="152" customWidth="1"/>
    <col min="4102" max="4102" width="25.7109375" style="152" bestFit="1" customWidth="1"/>
    <col min="4103" max="4103" width="15.7109375" style="152" bestFit="1" customWidth="1"/>
    <col min="4104" max="4104" width="15.140625" style="152" bestFit="1" customWidth="1"/>
    <col min="4105" max="4105" width="8.85546875" style="152"/>
    <col min="4106" max="4106" width="14" style="152" bestFit="1" customWidth="1"/>
    <col min="4107" max="4107" width="8.85546875" style="152"/>
    <col min="4108" max="4108" width="15.7109375" style="152" bestFit="1" customWidth="1"/>
    <col min="4109" max="4109" width="8.85546875" style="152"/>
    <col min="4110" max="4110" width="9.28515625" style="152" bestFit="1" customWidth="1"/>
    <col min="4111" max="4349" width="8.85546875" style="152"/>
    <col min="4350" max="4350" width="10.7109375" style="152" customWidth="1"/>
    <col min="4351" max="4351" width="40.28515625" style="152" customWidth="1"/>
    <col min="4352" max="4354" width="8.7109375" style="152" customWidth="1"/>
    <col min="4355" max="4355" width="7.28515625" style="152" customWidth="1"/>
    <col min="4356" max="4356" width="16.5703125" style="152" bestFit="1" customWidth="1"/>
    <col min="4357" max="4357" width="3.140625" style="152" customWidth="1"/>
    <col min="4358" max="4358" width="25.7109375" style="152" bestFit="1" customWidth="1"/>
    <col min="4359" max="4359" width="15.7109375" style="152" bestFit="1" customWidth="1"/>
    <col min="4360" max="4360" width="15.140625" style="152" bestFit="1" customWidth="1"/>
    <col min="4361" max="4361" width="8.85546875" style="152"/>
    <col min="4362" max="4362" width="14" style="152" bestFit="1" customWidth="1"/>
    <col min="4363" max="4363" width="8.85546875" style="152"/>
    <col min="4364" max="4364" width="15.7109375" style="152" bestFit="1" customWidth="1"/>
    <col min="4365" max="4365" width="8.85546875" style="152"/>
    <col min="4366" max="4366" width="9.28515625" style="152" bestFit="1" customWidth="1"/>
    <col min="4367" max="4605" width="8.85546875" style="152"/>
    <col min="4606" max="4606" width="10.7109375" style="152" customWidth="1"/>
    <col min="4607" max="4607" width="40.28515625" style="152" customWidth="1"/>
    <col min="4608" max="4610" width="8.7109375" style="152" customWidth="1"/>
    <col min="4611" max="4611" width="7.28515625" style="152" customWidth="1"/>
    <col min="4612" max="4612" width="16.5703125" style="152" bestFit="1" customWidth="1"/>
    <col min="4613" max="4613" width="3.140625" style="152" customWidth="1"/>
    <col min="4614" max="4614" width="25.7109375" style="152" bestFit="1" customWidth="1"/>
    <col min="4615" max="4615" width="15.7109375" style="152" bestFit="1" customWidth="1"/>
    <col min="4616" max="4616" width="15.140625" style="152" bestFit="1" customWidth="1"/>
    <col min="4617" max="4617" width="8.85546875" style="152"/>
    <col min="4618" max="4618" width="14" style="152" bestFit="1" customWidth="1"/>
    <col min="4619" max="4619" width="8.85546875" style="152"/>
    <col min="4620" max="4620" width="15.7109375" style="152" bestFit="1" customWidth="1"/>
    <col min="4621" max="4621" width="8.85546875" style="152"/>
    <col min="4622" max="4622" width="9.28515625" style="152" bestFit="1" customWidth="1"/>
    <col min="4623" max="4861" width="8.85546875" style="152"/>
    <col min="4862" max="4862" width="10.7109375" style="152" customWidth="1"/>
    <col min="4863" max="4863" width="40.28515625" style="152" customWidth="1"/>
    <col min="4864" max="4866" width="8.7109375" style="152" customWidth="1"/>
    <col min="4867" max="4867" width="7.28515625" style="152" customWidth="1"/>
    <col min="4868" max="4868" width="16.5703125" style="152" bestFit="1" customWidth="1"/>
    <col min="4869" max="4869" width="3.140625" style="152" customWidth="1"/>
    <col min="4870" max="4870" width="25.7109375" style="152" bestFit="1" customWidth="1"/>
    <col min="4871" max="4871" width="15.7109375" style="152" bestFit="1" customWidth="1"/>
    <col min="4872" max="4872" width="15.140625" style="152" bestFit="1" customWidth="1"/>
    <col min="4873" max="4873" width="8.85546875" style="152"/>
    <col min="4874" max="4874" width="14" style="152" bestFit="1" customWidth="1"/>
    <col min="4875" max="4875" width="8.85546875" style="152"/>
    <col min="4876" max="4876" width="15.7109375" style="152" bestFit="1" customWidth="1"/>
    <col min="4877" max="4877" width="8.85546875" style="152"/>
    <col min="4878" max="4878" width="9.28515625" style="152" bestFit="1" customWidth="1"/>
    <col min="4879" max="5117" width="8.85546875" style="152"/>
    <col min="5118" max="5118" width="10.7109375" style="152" customWidth="1"/>
    <col min="5119" max="5119" width="40.28515625" style="152" customWidth="1"/>
    <col min="5120" max="5122" width="8.7109375" style="152" customWidth="1"/>
    <col min="5123" max="5123" width="7.28515625" style="152" customWidth="1"/>
    <col min="5124" max="5124" width="16.5703125" style="152" bestFit="1" customWidth="1"/>
    <col min="5125" max="5125" width="3.140625" style="152" customWidth="1"/>
    <col min="5126" max="5126" width="25.7109375" style="152" bestFit="1" customWidth="1"/>
    <col min="5127" max="5127" width="15.7109375" style="152" bestFit="1" customWidth="1"/>
    <col min="5128" max="5128" width="15.140625" style="152" bestFit="1" customWidth="1"/>
    <col min="5129" max="5129" width="8.85546875" style="152"/>
    <col min="5130" max="5130" width="14" style="152" bestFit="1" customWidth="1"/>
    <col min="5131" max="5131" width="8.85546875" style="152"/>
    <col min="5132" max="5132" width="15.7109375" style="152" bestFit="1" customWidth="1"/>
    <col min="5133" max="5133" width="8.85546875" style="152"/>
    <col min="5134" max="5134" width="9.28515625" style="152" bestFit="1" customWidth="1"/>
    <col min="5135" max="5373" width="8.85546875" style="152"/>
    <col min="5374" max="5374" width="10.7109375" style="152" customWidth="1"/>
    <col min="5375" max="5375" width="40.28515625" style="152" customWidth="1"/>
    <col min="5376" max="5378" width="8.7109375" style="152" customWidth="1"/>
    <col min="5379" max="5379" width="7.28515625" style="152" customWidth="1"/>
    <col min="5380" max="5380" width="16.5703125" style="152" bestFit="1" customWidth="1"/>
    <col min="5381" max="5381" width="3.140625" style="152" customWidth="1"/>
    <col min="5382" max="5382" width="25.7109375" style="152" bestFit="1" customWidth="1"/>
    <col min="5383" max="5383" width="15.7109375" style="152" bestFit="1" customWidth="1"/>
    <col min="5384" max="5384" width="15.140625" style="152" bestFit="1" customWidth="1"/>
    <col min="5385" max="5385" width="8.85546875" style="152"/>
    <col min="5386" max="5386" width="14" style="152" bestFit="1" customWidth="1"/>
    <col min="5387" max="5387" width="8.85546875" style="152"/>
    <col min="5388" max="5388" width="15.7109375" style="152" bestFit="1" customWidth="1"/>
    <col min="5389" max="5389" width="8.85546875" style="152"/>
    <col min="5390" max="5390" width="9.28515625" style="152" bestFit="1" customWidth="1"/>
    <col min="5391" max="5629" width="8.85546875" style="152"/>
    <col min="5630" max="5630" width="10.7109375" style="152" customWidth="1"/>
    <col min="5631" max="5631" width="40.28515625" style="152" customWidth="1"/>
    <col min="5632" max="5634" width="8.7109375" style="152" customWidth="1"/>
    <col min="5635" max="5635" width="7.28515625" style="152" customWidth="1"/>
    <col min="5636" max="5636" width="16.5703125" style="152" bestFit="1" customWidth="1"/>
    <col min="5637" max="5637" width="3.140625" style="152" customWidth="1"/>
    <col min="5638" max="5638" width="25.7109375" style="152" bestFit="1" customWidth="1"/>
    <col min="5639" max="5639" width="15.7109375" style="152" bestFit="1" customWidth="1"/>
    <col min="5640" max="5640" width="15.140625" style="152" bestFit="1" customWidth="1"/>
    <col min="5641" max="5641" width="8.85546875" style="152"/>
    <col min="5642" max="5642" width="14" style="152" bestFit="1" customWidth="1"/>
    <col min="5643" max="5643" width="8.85546875" style="152"/>
    <col min="5644" max="5644" width="15.7109375" style="152" bestFit="1" customWidth="1"/>
    <col min="5645" max="5645" width="8.85546875" style="152"/>
    <col min="5646" max="5646" width="9.28515625" style="152" bestFit="1" customWidth="1"/>
    <col min="5647" max="5885" width="8.85546875" style="152"/>
    <col min="5886" max="5886" width="10.7109375" style="152" customWidth="1"/>
    <col min="5887" max="5887" width="40.28515625" style="152" customWidth="1"/>
    <col min="5888" max="5890" width="8.7109375" style="152" customWidth="1"/>
    <col min="5891" max="5891" width="7.28515625" style="152" customWidth="1"/>
    <col min="5892" max="5892" width="16.5703125" style="152" bestFit="1" customWidth="1"/>
    <col min="5893" max="5893" width="3.140625" style="152" customWidth="1"/>
    <col min="5894" max="5894" width="25.7109375" style="152" bestFit="1" customWidth="1"/>
    <col min="5895" max="5895" width="15.7109375" style="152" bestFit="1" customWidth="1"/>
    <col min="5896" max="5896" width="15.140625" style="152" bestFit="1" customWidth="1"/>
    <col min="5897" max="5897" width="8.85546875" style="152"/>
    <col min="5898" max="5898" width="14" style="152" bestFit="1" customWidth="1"/>
    <col min="5899" max="5899" width="8.85546875" style="152"/>
    <col min="5900" max="5900" width="15.7109375" style="152" bestFit="1" customWidth="1"/>
    <col min="5901" max="5901" width="8.85546875" style="152"/>
    <col min="5902" max="5902" width="9.28515625" style="152" bestFit="1" customWidth="1"/>
    <col min="5903" max="6141" width="8.85546875" style="152"/>
    <col min="6142" max="6142" width="10.7109375" style="152" customWidth="1"/>
    <col min="6143" max="6143" width="40.28515625" style="152" customWidth="1"/>
    <col min="6144" max="6146" width="8.7109375" style="152" customWidth="1"/>
    <col min="6147" max="6147" width="7.28515625" style="152" customWidth="1"/>
    <col min="6148" max="6148" width="16.5703125" style="152" bestFit="1" customWidth="1"/>
    <col min="6149" max="6149" width="3.140625" style="152" customWidth="1"/>
    <col min="6150" max="6150" width="25.7109375" style="152" bestFit="1" customWidth="1"/>
    <col min="6151" max="6151" width="15.7109375" style="152" bestFit="1" customWidth="1"/>
    <col min="6152" max="6152" width="15.140625" style="152" bestFit="1" customWidth="1"/>
    <col min="6153" max="6153" width="8.85546875" style="152"/>
    <col min="6154" max="6154" width="14" style="152" bestFit="1" customWidth="1"/>
    <col min="6155" max="6155" width="8.85546875" style="152"/>
    <col min="6156" max="6156" width="15.7109375" style="152" bestFit="1" customWidth="1"/>
    <col min="6157" max="6157" width="8.85546875" style="152"/>
    <col min="6158" max="6158" width="9.28515625" style="152" bestFit="1" customWidth="1"/>
    <col min="6159" max="6397" width="8.85546875" style="152"/>
    <col min="6398" max="6398" width="10.7109375" style="152" customWidth="1"/>
    <col min="6399" max="6399" width="40.28515625" style="152" customWidth="1"/>
    <col min="6400" max="6402" width="8.7109375" style="152" customWidth="1"/>
    <col min="6403" max="6403" width="7.28515625" style="152" customWidth="1"/>
    <col min="6404" max="6404" width="16.5703125" style="152" bestFit="1" customWidth="1"/>
    <col min="6405" max="6405" width="3.140625" style="152" customWidth="1"/>
    <col min="6406" max="6406" width="25.7109375" style="152" bestFit="1" customWidth="1"/>
    <col min="6407" max="6407" width="15.7109375" style="152" bestFit="1" customWidth="1"/>
    <col min="6408" max="6408" width="15.140625" style="152" bestFit="1" customWidth="1"/>
    <col min="6409" max="6409" width="8.85546875" style="152"/>
    <col min="6410" max="6410" width="14" style="152" bestFit="1" customWidth="1"/>
    <col min="6411" max="6411" width="8.85546875" style="152"/>
    <col min="6412" max="6412" width="15.7109375" style="152" bestFit="1" customWidth="1"/>
    <col min="6413" max="6413" width="8.85546875" style="152"/>
    <col min="6414" max="6414" width="9.28515625" style="152" bestFit="1" customWidth="1"/>
    <col min="6415" max="6653" width="8.85546875" style="152"/>
    <col min="6654" max="6654" width="10.7109375" style="152" customWidth="1"/>
    <col min="6655" max="6655" width="40.28515625" style="152" customWidth="1"/>
    <col min="6656" max="6658" width="8.7109375" style="152" customWidth="1"/>
    <col min="6659" max="6659" width="7.28515625" style="152" customWidth="1"/>
    <col min="6660" max="6660" width="16.5703125" style="152" bestFit="1" customWidth="1"/>
    <col min="6661" max="6661" width="3.140625" style="152" customWidth="1"/>
    <col min="6662" max="6662" width="25.7109375" style="152" bestFit="1" customWidth="1"/>
    <col min="6663" max="6663" width="15.7109375" style="152" bestFit="1" customWidth="1"/>
    <col min="6664" max="6664" width="15.140625" style="152" bestFit="1" customWidth="1"/>
    <col min="6665" max="6665" width="8.85546875" style="152"/>
    <col min="6666" max="6666" width="14" style="152" bestFit="1" customWidth="1"/>
    <col min="6667" max="6667" width="8.85546875" style="152"/>
    <col min="6668" max="6668" width="15.7109375" style="152" bestFit="1" customWidth="1"/>
    <col min="6669" max="6669" width="8.85546875" style="152"/>
    <col min="6670" max="6670" width="9.28515625" style="152" bestFit="1" customWidth="1"/>
    <col min="6671" max="6909" width="8.85546875" style="152"/>
    <col min="6910" max="6910" width="10.7109375" style="152" customWidth="1"/>
    <col min="6911" max="6911" width="40.28515625" style="152" customWidth="1"/>
    <col min="6912" max="6914" width="8.7109375" style="152" customWidth="1"/>
    <col min="6915" max="6915" width="7.28515625" style="152" customWidth="1"/>
    <col min="6916" max="6916" width="16.5703125" style="152" bestFit="1" customWidth="1"/>
    <col min="6917" max="6917" width="3.140625" style="152" customWidth="1"/>
    <col min="6918" max="6918" width="25.7109375" style="152" bestFit="1" customWidth="1"/>
    <col min="6919" max="6919" width="15.7109375" style="152" bestFit="1" customWidth="1"/>
    <col min="6920" max="6920" width="15.140625" style="152" bestFit="1" customWidth="1"/>
    <col min="6921" max="6921" width="8.85546875" style="152"/>
    <col min="6922" max="6922" width="14" style="152" bestFit="1" customWidth="1"/>
    <col min="6923" max="6923" width="8.85546875" style="152"/>
    <col min="6924" max="6924" width="15.7109375" style="152" bestFit="1" customWidth="1"/>
    <col min="6925" max="6925" width="8.85546875" style="152"/>
    <col min="6926" max="6926" width="9.28515625" style="152" bestFit="1" customWidth="1"/>
    <col min="6927" max="7165" width="8.85546875" style="152"/>
    <col min="7166" max="7166" width="10.7109375" style="152" customWidth="1"/>
    <col min="7167" max="7167" width="40.28515625" style="152" customWidth="1"/>
    <col min="7168" max="7170" width="8.7109375" style="152" customWidth="1"/>
    <col min="7171" max="7171" width="7.28515625" style="152" customWidth="1"/>
    <col min="7172" max="7172" width="16.5703125" style="152" bestFit="1" customWidth="1"/>
    <col min="7173" max="7173" width="3.140625" style="152" customWidth="1"/>
    <col min="7174" max="7174" width="25.7109375" style="152" bestFit="1" customWidth="1"/>
    <col min="7175" max="7175" width="15.7109375" style="152" bestFit="1" customWidth="1"/>
    <col min="7176" max="7176" width="15.140625" style="152" bestFit="1" customWidth="1"/>
    <col min="7177" max="7177" width="8.85546875" style="152"/>
    <col min="7178" max="7178" width="14" style="152" bestFit="1" customWidth="1"/>
    <col min="7179" max="7179" width="8.85546875" style="152"/>
    <col min="7180" max="7180" width="15.7109375" style="152" bestFit="1" customWidth="1"/>
    <col min="7181" max="7181" width="8.85546875" style="152"/>
    <col min="7182" max="7182" width="9.28515625" style="152" bestFit="1" customWidth="1"/>
    <col min="7183" max="7421" width="8.85546875" style="152"/>
    <col min="7422" max="7422" width="10.7109375" style="152" customWidth="1"/>
    <col min="7423" max="7423" width="40.28515625" style="152" customWidth="1"/>
    <col min="7424" max="7426" width="8.7109375" style="152" customWidth="1"/>
    <col min="7427" max="7427" width="7.28515625" style="152" customWidth="1"/>
    <col min="7428" max="7428" width="16.5703125" style="152" bestFit="1" customWidth="1"/>
    <col min="7429" max="7429" width="3.140625" style="152" customWidth="1"/>
    <col min="7430" max="7430" width="25.7109375" style="152" bestFit="1" customWidth="1"/>
    <col min="7431" max="7431" width="15.7109375" style="152" bestFit="1" customWidth="1"/>
    <col min="7432" max="7432" width="15.140625" style="152" bestFit="1" customWidth="1"/>
    <col min="7433" max="7433" width="8.85546875" style="152"/>
    <col min="7434" max="7434" width="14" style="152" bestFit="1" customWidth="1"/>
    <col min="7435" max="7435" width="8.85546875" style="152"/>
    <col min="7436" max="7436" width="15.7109375" style="152" bestFit="1" customWidth="1"/>
    <col min="7437" max="7437" width="8.85546875" style="152"/>
    <col min="7438" max="7438" width="9.28515625" style="152" bestFit="1" customWidth="1"/>
    <col min="7439" max="7677" width="8.85546875" style="152"/>
    <col min="7678" max="7678" width="10.7109375" style="152" customWidth="1"/>
    <col min="7679" max="7679" width="40.28515625" style="152" customWidth="1"/>
    <col min="7680" max="7682" width="8.7109375" style="152" customWidth="1"/>
    <col min="7683" max="7683" width="7.28515625" style="152" customWidth="1"/>
    <col min="7684" max="7684" width="16.5703125" style="152" bestFit="1" customWidth="1"/>
    <col min="7685" max="7685" width="3.140625" style="152" customWidth="1"/>
    <col min="7686" max="7686" width="25.7109375" style="152" bestFit="1" customWidth="1"/>
    <col min="7687" max="7687" width="15.7109375" style="152" bestFit="1" customWidth="1"/>
    <col min="7688" max="7688" width="15.140625" style="152" bestFit="1" customWidth="1"/>
    <col min="7689" max="7689" width="8.85546875" style="152"/>
    <col min="7690" max="7690" width="14" style="152" bestFit="1" customWidth="1"/>
    <col min="7691" max="7691" width="8.85546875" style="152"/>
    <col min="7692" max="7692" width="15.7109375" style="152" bestFit="1" customWidth="1"/>
    <col min="7693" max="7693" width="8.85546875" style="152"/>
    <col min="7694" max="7694" width="9.28515625" style="152" bestFit="1" customWidth="1"/>
    <col min="7695" max="7933" width="8.85546875" style="152"/>
    <col min="7934" max="7934" width="10.7109375" style="152" customWidth="1"/>
    <col min="7935" max="7935" width="40.28515625" style="152" customWidth="1"/>
    <col min="7936" max="7938" width="8.7109375" style="152" customWidth="1"/>
    <col min="7939" max="7939" width="7.28515625" style="152" customWidth="1"/>
    <col min="7940" max="7940" width="16.5703125" style="152" bestFit="1" customWidth="1"/>
    <col min="7941" max="7941" width="3.140625" style="152" customWidth="1"/>
    <col min="7942" max="7942" width="25.7109375" style="152" bestFit="1" customWidth="1"/>
    <col min="7943" max="7943" width="15.7109375" style="152" bestFit="1" customWidth="1"/>
    <col min="7944" max="7944" width="15.140625" style="152" bestFit="1" customWidth="1"/>
    <col min="7945" max="7945" width="8.85546875" style="152"/>
    <col min="7946" max="7946" width="14" style="152" bestFit="1" customWidth="1"/>
    <col min="7947" max="7947" width="8.85546875" style="152"/>
    <col min="7948" max="7948" width="15.7109375" style="152" bestFit="1" customWidth="1"/>
    <col min="7949" max="7949" width="8.85546875" style="152"/>
    <col min="7950" max="7950" width="9.28515625" style="152" bestFit="1" customWidth="1"/>
    <col min="7951" max="8189" width="8.85546875" style="152"/>
    <col min="8190" max="8190" width="10.7109375" style="152" customWidth="1"/>
    <col min="8191" max="8191" width="40.28515625" style="152" customWidth="1"/>
    <col min="8192" max="8194" width="8.7109375" style="152" customWidth="1"/>
    <col min="8195" max="8195" width="7.28515625" style="152" customWidth="1"/>
    <col min="8196" max="8196" width="16.5703125" style="152" bestFit="1" customWidth="1"/>
    <col min="8197" max="8197" width="3.140625" style="152" customWidth="1"/>
    <col min="8198" max="8198" width="25.7109375" style="152" bestFit="1" customWidth="1"/>
    <col min="8199" max="8199" width="15.7109375" style="152" bestFit="1" customWidth="1"/>
    <col min="8200" max="8200" width="15.140625" style="152" bestFit="1" customWidth="1"/>
    <col min="8201" max="8201" width="8.85546875" style="152"/>
    <col min="8202" max="8202" width="14" style="152" bestFit="1" customWidth="1"/>
    <col min="8203" max="8203" width="8.85546875" style="152"/>
    <col min="8204" max="8204" width="15.7109375" style="152" bestFit="1" customWidth="1"/>
    <col min="8205" max="8205" width="8.85546875" style="152"/>
    <col min="8206" max="8206" width="9.28515625" style="152" bestFit="1" customWidth="1"/>
    <col min="8207" max="8445" width="8.85546875" style="152"/>
    <col min="8446" max="8446" width="10.7109375" style="152" customWidth="1"/>
    <col min="8447" max="8447" width="40.28515625" style="152" customWidth="1"/>
    <col min="8448" max="8450" width="8.7109375" style="152" customWidth="1"/>
    <col min="8451" max="8451" width="7.28515625" style="152" customWidth="1"/>
    <col min="8452" max="8452" width="16.5703125" style="152" bestFit="1" customWidth="1"/>
    <col min="8453" max="8453" width="3.140625" style="152" customWidth="1"/>
    <col min="8454" max="8454" width="25.7109375" style="152" bestFit="1" customWidth="1"/>
    <col min="8455" max="8455" width="15.7109375" style="152" bestFit="1" customWidth="1"/>
    <col min="8456" max="8456" width="15.140625" style="152" bestFit="1" customWidth="1"/>
    <col min="8457" max="8457" width="8.85546875" style="152"/>
    <col min="8458" max="8458" width="14" style="152" bestFit="1" customWidth="1"/>
    <col min="8459" max="8459" width="8.85546875" style="152"/>
    <col min="8460" max="8460" width="15.7109375" style="152" bestFit="1" customWidth="1"/>
    <col min="8461" max="8461" width="8.85546875" style="152"/>
    <col min="8462" max="8462" width="9.28515625" style="152" bestFit="1" customWidth="1"/>
    <col min="8463" max="8701" width="8.85546875" style="152"/>
    <col min="8702" max="8702" width="10.7109375" style="152" customWidth="1"/>
    <col min="8703" max="8703" width="40.28515625" style="152" customWidth="1"/>
    <col min="8704" max="8706" width="8.7109375" style="152" customWidth="1"/>
    <col min="8707" max="8707" width="7.28515625" style="152" customWidth="1"/>
    <col min="8708" max="8708" width="16.5703125" style="152" bestFit="1" customWidth="1"/>
    <col min="8709" max="8709" width="3.140625" style="152" customWidth="1"/>
    <col min="8710" max="8710" width="25.7109375" style="152" bestFit="1" customWidth="1"/>
    <col min="8711" max="8711" width="15.7109375" style="152" bestFit="1" customWidth="1"/>
    <col min="8712" max="8712" width="15.140625" style="152" bestFit="1" customWidth="1"/>
    <col min="8713" max="8713" width="8.85546875" style="152"/>
    <col min="8714" max="8714" width="14" style="152" bestFit="1" customWidth="1"/>
    <col min="8715" max="8715" width="8.85546875" style="152"/>
    <col min="8716" max="8716" width="15.7109375" style="152" bestFit="1" customWidth="1"/>
    <col min="8717" max="8717" width="8.85546875" style="152"/>
    <col min="8718" max="8718" width="9.28515625" style="152" bestFit="1" customWidth="1"/>
    <col min="8719" max="8957" width="8.85546875" style="152"/>
    <col min="8958" max="8958" width="10.7109375" style="152" customWidth="1"/>
    <col min="8959" max="8959" width="40.28515625" style="152" customWidth="1"/>
    <col min="8960" max="8962" width="8.7109375" style="152" customWidth="1"/>
    <col min="8963" max="8963" width="7.28515625" style="152" customWidth="1"/>
    <col min="8964" max="8964" width="16.5703125" style="152" bestFit="1" customWidth="1"/>
    <col min="8965" max="8965" width="3.140625" style="152" customWidth="1"/>
    <col min="8966" max="8966" width="25.7109375" style="152" bestFit="1" customWidth="1"/>
    <col min="8967" max="8967" width="15.7109375" style="152" bestFit="1" customWidth="1"/>
    <col min="8968" max="8968" width="15.140625" style="152" bestFit="1" customWidth="1"/>
    <col min="8969" max="8969" width="8.85546875" style="152"/>
    <col min="8970" max="8970" width="14" style="152" bestFit="1" customWidth="1"/>
    <col min="8971" max="8971" width="8.85546875" style="152"/>
    <col min="8972" max="8972" width="15.7109375" style="152" bestFit="1" customWidth="1"/>
    <col min="8973" max="8973" width="8.85546875" style="152"/>
    <col min="8974" max="8974" width="9.28515625" style="152" bestFit="1" customWidth="1"/>
    <col min="8975" max="9213" width="8.85546875" style="152"/>
    <col min="9214" max="9214" width="10.7109375" style="152" customWidth="1"/>
    <col min="9215" max="9215" width="40.28515625" style="152" customWidth="1"/>
    <col min="9216" max="9218" width="8.7109375" style="152" customWidth="1"/>
    <col min="9219" max="9219" width="7.28515625" style="152" customWidth="1"/>
    <col min="9220" max="9220" width="16.5703125" style="152" bestFit="1" customWidth="1"/>
    <col min="9221" max="9221" width="3.140625" style="152" customWidth="1"/>
    <col min="9222" max="9222" width="25.7109375" style="152" bestFit="1" customWidth="1"/>
    <col min="9223" max="9223" width="15.7109375" style="152" bestFit="1" customWidth="1"/>
    <col min="9224" max="9224" width="15.140625" style="152" bestFit="1" customWidth="1"/>
    <col min="9225" max="9225" width="8.85546875" style="152"/>
    <col min="9226" max="9226" width="14" style="152" bestFit="1" customWidth="1"/>
    <col min="9227" max="9227" width="8.85546875" style="152"/>
    <col min="9228" max="9228" width="15.7109375" style="152" bestFit="1" customWidth="1"/>
    <col min="9229" max="9229" width="8.85546875" style="152"/>
    <col min="9230" max="9230" width="9.28515625" style="152" bestFit="1" customWidth="1"/>
    <col min="9231" max="9469" width="8.85546875" style="152"/>
    <col min="9470" max="9470" width="10.7109375" style="152" customWidth="1"/>
    <col min="9471" max="9471" width="40.28515625" style="152" customWidth="1"/>
    <col min="9472" max="9474" width="8.7109375" style="152" customWidth="1"/>
    <col min="9475" max="9475" width="7.28515625" style="152" customWidth="1"/>
    <col min="9476" max="9476" width="16.5703125" style="152" bestFit="1" customWidth="1"/>
    <col min="9477" max="9477" width="3.140625" style="152" customWidth="1"/>
    <col min="9478" max="9478" width="25.7109375" style="152" bestFit="1" customWidth="1"/>
    <col min="9479" max="9479" width="15.7109375" style="152" bestFit="1" customWidth="1"/>
    <col min="9480" max="9480" width="15.140625" style="152" bestFit="1" customWidth="1"/>
    <col min="9481" max="9481" width="8.85546875" style="152"/>
    <col min="9482" max="9482" width="14" style="152" bestFit="1" customWidth="1"/>
    <col min="9483" max="9483" width="8.85546875" style="152"/>
    <col min="9484" max="9484" width="15.7109375" style="152" bestFit="1" customWidth="1"/>
    <col min="9485" max="9485" width="8.85546875" style="152"/>
    <col min="9486" max="9486" width="9.28515625" style="152" bestFit="1" customWidth="1"/>
    <col min="9487" max="9725" width="8.85546875" style="152"/>
    <col min="9726" max="9726" width="10.7109375" style="152" customWidth="1"/>
    <col min="9727" max="9727" width="40.28515625" style="152" customWidth="1"/>
    <col min="9728" max="9730" width="8.7109375" style="152" customWidth="1"/>
    <col min="9731" max="9731" width="7.28515625" style="152" customWidth="1"/>
    <col min="9732" max="9732" width="16.5703125" style="152" bestFit="1" customWidth="1"/>
    <col min="9733" max="9733" width="3.140625" style="152" customWidth="1"/>
    <col min="9734" max="9734" width="25.7109375" style="152" bestFit="1" customWidth="1"/>
    <col min="9735" max="9735" width="15.7109375" style="152" bestFit="1" customWidth="1"/>
    <col min="9736" max="9736" width="15.140625" style="152" bestFit="1" customWidth="1"/>
    <col min="9737" max="9737" width="8.85546875" style="152"/>
    <col min="9738" max="9738" width="14" style="152" bestFit="1" customWidth="1"/>
    <col min="9739" max="9739" width="8.85546875" style="152"/>
    <col min="9740" max="9740" width="15.7109375" style="152" bestFit="1" customWidth="1"/>
    <col min="9741" max="9741" width="8.85546875" style="152"/>
    <col min="9742" max="9742" width="9.28515625" style="152" bestFit="1" customWidth="1"/>
    <col min="9743" max="9981" width="8.85546875" style="152"/>
    <col min="9982" max="9982" width="10.7109375" style="152" customWidth="1"/>
    <col min="9983" max="9983" width="40.28515625" style="152" customWidth="1"/>
    <col min="9984" max="9986" width="8.7109375" style="152" customWidth="1"/>
    <col min="9987" max="9987" width="7.28515625" style="152" customWidth="1"/>
    <col min="9988" max="9988" width="16.5703125" style="152" bestFit="1" customWidth="1"/>
    <col min="9989" max="9989" width="3.140625" style="152" customWidth="1"/>
    <col min="9990" max="9990" width="25.7109375" style="152" bestFit="1" customWidth="1"/>
    <col min="9991" max="9991" width="15.7109375" style="152" bestFit="1" customWidth="1"/>
    <col min="9992" max="9992" width="15.140625" style="152" bestFit="1" customWidth="1"/>
    <col min="9993" max="9993" width="8.85546875" style="152"/>
    <col min="9994" max="9994" width="14" style="152" bestFit="1" customWidth="1"/>
    <col min="9995" max="9995" width="8.85546875" style="152"/>
    <col min="9996" max="9996" width="15.7109375" style="152" bestFit="1" customWidth="1"/>
    <col min="9997" max="9997" width="8.85546875" style="152"/>
    <col min="9998" max="9998" width="9.28515625" style="152" bestFit="1" customWidth="1"/>
    <col min="9999" max="10237" width="8.85546875" style="152"/>
    <col min="10238" max="10238" width="10.7109375" style="152" customWidth="1"/>
    <col min="10239" max="10239" width="40.28515625" style="152" customWidth="1"/>
    <col min="10240" max="10242" width="8.7109375" style="152" customWidth="1"/>
    <col min="10243" max="10243" width="7.28515625" style="152" customWidth="1"/>
    <col min="10244" max="10244" width="16.5703125" style="152" bestFit="1" customWidth="1"/>
    <col min="10245" max="10245" width="3.140625" style="152" customWidth="1"/>
    <col min="10246" max="10246" width="25.7109375" style="152" bestFit="1" customWidth="1"/>
    <col min="10247" max="10247" width="15.7109375" style="152" bestFit="1" customWidth="1"/>
    <col min="10248" max="10248" width="15.140625" style="152" bestFit="1" customWidth="1"/>
    <col min="10249" max="10249" width="8.85546875" style="152"/>
    <col min="10250" max="10250" width="14" style="152" bestFit="1" customWidth="1"/>
    <col min="10251" max="10251" width="8.85546875" style="152"/>
    <col min="10252" max="10252" width="15.7109375" style="152" bestFit="1" customWidth="1"/>
    <col min="10253" max="10253" width="8.85546875" style="152"/>
    <col min="10254" max="10254" width="9.28515625" style="152" bestFit="1" customWidth="1"/>
    <col min="10255" max="10493" width="8.85546875" style="152"/>
    <col min="10494" max="10494" width="10.7109375" style="152" customWidth="1"/>
    <col min="10495" max="10495" width="40.28515625" style="152" customWidth="1"/>
    <col min="10496" max="10498" width="8.7109375" style="152" customWidth="1"/>
    <col min="10499" max="10499" width="7.28515625" style="152" customWidth="1"/>
    <col min="10500" max="10500" width="16.5703125" style="152" bestFit="1" customWidth="1"/>
    <col min="10501" max="10501" width="3.140625" style="152" customWidth="1"/>
    <col min="10502" max="10502" width="25.7109375" style="152" bestFit="1" customWidth="1"/>
    <col min="10503" max="10503" width="15.7109375" style="152" bestFit="1" customWidth="1"/>
    <col min="10504" max="10504" width="15.140625" style="152" bestFit="1" customWidth="1"/>
    <col min="10505" max="10505" width="8.85546875" style="152"/>
    <col min="10506" max="10506" width="14" style="152" bestFit="1" customWidth="1"/>
    <col min="10507" max="10507" width="8.85546875" style="152"/>
    <col min="10508" max="10508" width="15.7109375" style="152" bestFit="1" customWidth="1"/>
    <col min="10509" max="10509" width="8.85546875" style="152"/>
    <col min="10510" max="10510" width="9.28515625" style="152" bestFit="1" customWidth="1"/>
    <col min="10511" max="10749" width="8.85546875" style="152"/>
    <col min="10750" max="10750" width="10.7109375" style="152" customWidth="1"/>
    <col min="10751" max="10751" width="40.28515625" style="152" customWidth="1"/>
    <col min="10752" max="10754" width="8.7109375" style="152" customWidth="1"/>
    <col min="10755" max="10755" width="7.28515625" style="152" customWidth="1"/>
    <col min="10756" max="10756" width="16.5703125" style="152" bestFit="1" customWidth="1"/>
    <col min="10757" max="10757" width="3.140625" style="152" customWidth="1"/>
    <col min="10758" max="10758" width="25.7109375" style="152" bestFit="1" customWidth="1"/>
    <col min="10759" max="10759" width="15.7109375" style="152" bestFit="1" customWidth="1"/>
    <col min="10760" max="10760" width="15.140625" style="152" bestFit="1" customWidth="1"/>
    <col min="10761" max="10761" width="8.85546875" style="152"/>
    <col min="10762" max="10762" width="14" style="152" bestFit="1" customWidth="1"/>
    <col min="10763" max="10763" width="8.85546875" style="152"/>
    <col min="10764" max="10764" width="15.7109375" style="152" bestFit="1" customWidth="1"/>
    <col min="10765" max="10765" width="8.85546875" style="152"/>
    <col min="10766" max="10766" width="9.28515625" style="152" bestFit="1" customWidth="1"/>
    <col min="10767" max="11005" width="8.85546875" style="152"/>
    <col min="11006" max="11006" width="10.7109375" style="152" customWidth="1"/>
    <col min="11007" max="11007" width="40.28515625" style="152" customWidth="1"/>
    <col min="11008" max="11010" width="8.7109375" style="152" customWidth="1"/>
    <col min="11011" max="11011" width="7.28515625" style="152" customWidth="1"/>
    <col min="11012" max="11012" width="16.5703125" style="152" bestFit="1" customWidth="1"/>
    <col min="11013" max="11013" width="3.140625" style="152" customWidth="1"/>
    <col min="11014" max="11014" width="25.7109375" style="152" bestFit="1" customWidth="1"/>
    <col min="11015" max="11015" width="15.7109375" style="152" bestFit="1" customWidth="1"/>
    <col min="11016" max="11016" width="15.140625" style="152" bestFit="1" customWidth="1"/>
    <col min="11017" max="11017" width="8.85546875" style="152"/>
    <col min="11018" max="11018" width="14" style="152" bestFit="1" customWidth="1"/>
    <col min="11019" max="11019" width="8.85546875" style="152"/>
    <col min="11020" max="11020" width="15.7109375" style="152" bestFit="1" customWidth="1"/>
    <col min="11021" max="11021" width="8.85546875" style="152"/>
    <col min="11022" max="11022" width="9.28515625" style="152" bestFit="1" customWidth="1"/>
    <col min="11023" max="11261" width="8.85546875" style="152"/>
    <col min="11262" max="11262" width="10.7109375" style="152" customWidth="1"/>
    <col min="11263" max="11263" width="40.28515625" style="152" customWidth="1"/>
    <col min="11264" max="11266" width="8.7109375" style="152" customWidth="1"/>
    <col min="11267" max="11267" width="7.28515625" style="152" customWidth="1"/>
    <col min="11268" max="11268" width="16.5703125" style="152" bestFit="1" customWidth="1"/>
    <col min="11269" max="11269" width="3.140625" style="152" customWidth="1"/>
    <col min="11270" max="11270" width="25.7109375" style="152" bestFit="1" customWidth="1"/>
    <col min="11271" max="11271" width="15.7109375" style="152" bestFit="1" customWidth="1"/>
    <col min="11272" max="11272" width="15.140625" style="152" bestFit="1" customWidth="1"/>
    <col min="11273" max="11273" width="8.85546875" style="152"/>
    <col min="11274" max="11274" width="14" style="152" bestFit="1" customWidth="1"/>
    <col min="11275" max="11275" width="8.85546875" style="152"/>
    <col min="11276" max="11276" width="15.7109375" style="152" bestFit="1" customWidth="1"/>
    <col min="11277" max="11277" width="8.85546875" style="152"/>
    <col min="11278" max="11278" width="9.28515625" style="152" bestFit="1" customWidth="1"/>
    <col min="11279" max="11517" width="8.85546875" style="152"/>
    <col min="11518" max="11518" width="10.7109375" style="152" customWidth="1"/>
    <col min="11519" max="11519" width="40.28515625" style="152" customWidth="1"/>
    <col min="11520" max="11522" width="8.7109375" style="152" customWidth="1"/>
    <col min="11523" max="11523" width="7.28515625" style="152" customWidth="1"/>
    <col min="11524" max="11524" width="16.5703125" style="152" bestFit="1" customWidth="1"/>
    <col min="11525" max="11525" width="3.140625" style="152" customWidth="1"/>
    <col min="11526" max="11526" width="25.7109375" style="152" bestFit="1" customWidth="1"/>
    <col min="11527" max="11527" width="15.7109375" style="152" bestFit="1" customWidth="1"/>
    <col min="11528" max="11528" width="15.140625" style="152" bestFit="1" customWidth="1"/>
    <col min="11529" max="11529" width="8.85546875" style="152"/>
    <col min="11530" max="11530" width="14" style="152" bestFit="1" customWidth="1"/>
    <col min="11531" max="11531" width="8.85546875" style="152"/>
    <col min="11532" max="11532" width="15.7109375" style="152" bestFit="1" customWidth="1"/>
    <col min="11533" max="11533" width="8.85546875" style="152"/>
    <col min="11534" max="11534" width="9.28515625" style="152" bestFit="1" customWidth="1"/>
    <col min="11535" max="11773" width="8.85546875" style="152"/>
    <col min="11774" max="11774" width="10.7109375" style="152" customWidth="1"/>
    <col min="11775" max="11775" width="40.28515625" style="152" customWidth="1"/>
    <col min="11776" max="11778" width="8.7109375" style="152" customWidth="1"/>
    <col min="11779" max="11779" width="7.28515625" style="152" customWidth="1"/>
    <col min="11780" max="11780" width="16.5703125" style="152" bestFit="1" customWidth="1"/>
    <col min="11781" max="11781" width="3.140625" style="152" customWidth="1"/>
    <col min="11782" max="11782" width="25.7109375" style="152" bestFit="1" customWidth="1"/>
    <col min="11783" max="11783" width="15.7109375" style="152" bestFit="1" customWidth="1"/>
    <col min="11784" max="11784" width="15.140625" style="152" bestFit="1" customWidth="1"/>
    <col min="11785" max="11785" width="8.85546875" style="152"/>
    <col min="11786" max="11786" width="14" style="152" bestFit="1" customWidth="1"/>
    <col min="11787" max="11787" width="8.85546875" style="152"/>
    <col min="11788" max="11788" width="15.7109375" style="152" bestFit="1" customWidth="1"/>
    <col min="11789" max="11789" width="8.85546875" style="152"/>
    <col min="11790" max="11790" width="9.28515625" style="152" bestFit="1" customWidth="1"/>
    <col min="11791" max="12029" width="8.85546875" style="152"/>
    <col min="12030" max="12030" width="10.7109375" style="152" customWidth="1"/>
    <col min="12031" max="12031" width="40.28515625" style="152" customWidth="1"/>
    <col min="12032" max="12034" width="8.7109375" style="152" customWidth="1"/>
    <col min="12035" max="12035" width="7.28515625" style="152" customWidth="1"/>
    <col min="12036" max="12036" width="16.5703125" style="152" bestFit="1" customWidth="1"/>
    <col min="12037" max="12037" width="3.140625" style="152" customWidth="1"/>
    <col min="12038" max="12038" width="25.7109375" style="152" bestFit="1" customWidth="1"/>
    <col min="12039" max="12039" width="15.7109375" style="152" bestFit="1" customWidth="1"/>
    <col min="12040" max="12040" width="15.140625" style="152" bestFit="1" customWidth="1"/>
    <col min="12041" max="12041" width="8.85546875" style="152"/>
    <col min="12042" max="12042" width="14" style="152" bestFit="1" customWidth="1"/>
    <col min="12043" max="12043" width="8.85546875" style="152"/>
    <col min="12044" max="12044" width="15.7109375" style="152" bestFit="1" customWidth="1"/>
    <col min="12045" max="12045" width="8.85546875" style="152"/>
    <col min="12046" max="12046" width="9.28515625" style="152" bestFit="1" customWidth="1"/>
    <col min="12047" max="12285" width="8.85546875" style="152"/>
    <col min="12286" max="12286" width="10.7109375" style="152" customWidth="1"/>
    <col min="12287" max="12287" width="40.28515625" style="152" customWidth="1"/>
    <col min="12288" max="12290" width="8.7109375" style="152" customWidth="1"/>
    <col min="12291" max="12291" width="7.28515625" style="152" customWidth="1"/>
    <col min="12292" max="12292" width="16.5703125" style="152" bestFit="1" customWidth="1"/>
    <col min="12293" max="12293" width="3.140625" style="152" customWidth="1"/>
    <col min="12294" max="12294" width="25.7109375" style="152" bestFit="1" customWidth="1"/>
    <col min="12295" max="12295" width="15.7109375" style="152" bestFit="1" customWidth="1"/>
    <col min="12296" max="12296" width="15.140625" style="152" bestFit="1" customWidth="1"/>
    <col min="12297" max="12297" width="8.85546875" style="152"/>
    <col min="12298" max="12298" width="14" style="152" bestFit="1" customWidth="1"/>
    <col min="12299" max="12299" width="8.85546875" style="152"/>
    <col min="12300" max="12300" width="15.7109375" style="152" bestFit="1" customWidth="1"/>
    <col min="12301" max="12301" width="8.85546875" style="152"/>
    <col min="12302" max="12302" width="9.28515625" style="152" bestFit="1" customWidth="1"/>
    <col min="12303" max="12541" width="8.85546875" style="152"/>
    <col min="12542" max="12542" width="10.7109375" style="152" customWidth="1"/>
    <col min="12543" max="12543" width="40.28515625" style="152" customWidth="1"/>
    <col min="12544" max="12546" width="8.7109375" style="152" customWidth="1"/>
    <col min="12547" max="12547" width="7.28515625" style="152" customWidth="1"/>
    <col min="12548" max="12548" width="16.5703125" style="152" bestFit="1" customWidth="1"/>
    <col min="12549" max="12549" width="3.140625" style="152" customWidth="1"/>
    <col min="12550" max="12550" width="25.7109375" style="152" bestFit="1" customWidth="1"/>
    <col min="12551" max="12551" width="15.7109375" style="152" bestFit="1" customWidth="1"/>
    <col min="12552" max="12552" width="15.140625" style="152" bestFit="1" customWidth="1"/>
    <col min="12553" max="12553" width="8.85546875" style="152"/>
    <col min="12554" max="12554" width="14" style="152" bestFit="1" customWidth="1"/>
    <col min="12555" max="12555" width="8.85546875" style="152"/>
    <col min="12556" max="12556" width="15.7109375" style="152" bestFit="1" customWidth="1"/>
    <col min="12557" max="12557" width="8.85546875" style="152"/>
    <col min="12558" max="12558" width="9.28515625" style="152" bestFit="1" customWidth="1"/>
    <col min="12559" max="12797" width="8.85546875" style="152"/>
    <col min="12798" max="12798" width="10.7109375" style="152" customWidth="1"/>
    <col min="12799" max="12799" width="40.28515625" style="152" customWidth="1"/>
    <col min="12800" max="12802" width="8.7109375" style="152" customWidth="1"/>
    <col min="12803" max="12803" width="7.28515625" style="152" customWidth="1"/>
    <col min="12804" max="12804" width="16.5703125" style="152" bestFit="1" customWidth="1"/>
    <col min="12805" max="12805" width="3.140625" style="152" customWidth="1"/>
    <col min="12806" max="12806" width="25.7109375" style="152" bestFit="1" customWidth="1"/>
    <col min="12807" max="12807" width="15.7109375" style="152" bestFit="1" customWidth="1"/>
    <col min="12808" max="12808" width="15.140625" style="152" bestFit="1" customWidth="1"/>
    <col min="12809" max="12809" width="8.85546875" style="152"/>
    <col min="12810" max="12810" width="14" style="152" bestFit="1" customWidth="1"/>
    <col min="12811" max="12811" width="8.85546875" style="152"/>
    <col min="12812" max="12812" width="15.7109375" style="152" bestFit="1" customWidth="1"/>
    <col min="12813" max="12813" width="8.85546875" style="152"/>
    <col min="12814" max="12814" width="9.28515625" style="152" bestFit="1" customWidth="1"/>
    <col min="12815" max="13053" width="8.85546875" style="152"/>
    <col min="13054" max="13054" width="10.7109375" style="152" customWidth="1"/>
    <col min="13055" max="13055" width="40.28515625" style="152" customWidth="1"/>
    <col min="13056" max="13058" width="8.7109375" style="152" customWidth="1"/>
    <col min="13059" max="13059" width="7.28515625" style="152" customWidth="1"/>
    <col min="13060" max="13060" width="16.5703125" style="152" bestFit="1" customWidth="1"/>
    <col min="13061" max="13061" width="3.140625" style="152" customWidth="1"/>
    <col min="13062" max="13062" width="25.7109375" style="152" bestFit="1" customWidth="1"/>
    <col min="13063" max="13063" width="15.7109375" style="152" bestFit="1" customWidth="1"/>
    <col min="13064" max="13064" width="15.140625" style="152" bestFit="1" customWidth="1"/>
    <col min="13065" max="13065" width="8.85546875" style="152"/>
    <col min="13066" max="13066" width="14" style="152" bestFit="1" customWidth="1"/>
    <col min="13067" max="13067" width="8.85546875" style="152"/>
    <col min="13068" max="13068" width="15.7109375" style="152" bestFit="1" customWidth="1"/>
    <col min="13069" max="13069" width="8.85546875" style="152"/>
    <col min="13070" max="13070" width="9.28515625" style="152" bestFit="1" customWidth="1"/>
    <col min="13071" max="13309" width="8.85546875" style="152"/>
    <col min="13310" max="13310" width="10.7109375" style="152" customWidth="1"/>
    <col min="13311" max="13311" width="40.28515625" style="152" customWidth="1"/>
    <col min="13312" max="13314" width="8.7109375" style="152" customWidth="1"/>
    <col min="13315" max="13315" width="7.28515625" style="152" customWidth="1"/>
    <col min="13316" max="13316" width="16.5703125" style="152" bestFit="1" customWidth="1"/>
    <col min="13317" max="13317" width="3.140625" style="152" customWidth="1"/>
    <col min="13318" max="13318" width="25.7109375" style="152" bestFit="1" customWidth="1"/>
    <col min="13319" max="13319" width="15.7109375" style="152" bestFit="1" customWidth="1"/>
    <col min="13320" max="13320" width="15.140625" style="152" bestFit="1" customWidth="1"/>
    <col min="13321" max="13321" width="8.85546875" style="152"/>
    <col min="13322" max="13322" width="14" style="152" bestFit="1" customWidth="1"/>
    <col min="13323" max="13323" width="8.85546875" style="152"/>
    <col min="13324" max="13324" width="15.7109375" style="152" bestFit="1" customWidth="1"/>
    <col min="13325" max="13325" width="8.85546875" style="152"/>
    <col min="13326" max="13326" width="9.28515625" style="152" bestFit="1" customWidth="1"/>
    <col min="13327" max="13565" width="8.85546875" style="152"/>
    <col min="13566" max="13566" width="10.7109375" style="152" customWidth="1"/>
    <col min="13567" max="13567" width="40.28515625" style="152" customWidth="1"/>
    <col min="13568" max="13570" width="8.7109375" style="152" customWidth="1"/>
    <col min="13571" max="13571" width="7.28515625" style="152" customWidth="1"/>
    <col min="13572" max="13572" width="16.5703125" style="152" bestFit="1" customWidth="1"/>
    <col min="13573" max="13573" width="3.140625" style="152" customWidth="1"/>
    <col min="13574" max="13574" width="25.7109375" style="152" bestFit="1" customWidth="1"/>
    <col min="13575" max="13575" width="15.7109375" style="152" bestFit="1" customWidth="1"/>
    <col min="13576" max="13576" width="15.140625" style="152" bestFit="1" customWidth="1"/>
    <col min="13577" max="13577" width="8.85546875" style="152"/>
    <col min="13578" max="13578" width="14" style="152" bestFit="1" customWidth="1"/>
    <col min="13579" max="13579" width="8.85546875" style="152"/>
    <col min="13580" max="13580" width="15.7109375" style="152" bestFit="1" customWidth="1"/>
    <col min="13581" max="13581" width="8.85546875" style="152"/>
    <col min="13582" max="13582" width="9.28515625" style="152" bestFit="1" customWidth="1"/>
    <col min="13583" max="13821" width="8.85546875" style="152"/>
    <col min="13822" max="13822" width="10.7109375" style="152" customWidth="1"/>
    <col min="13823" max="13823" width="40.28515625" style="152" customWidth="1"/>
    <col min="13824" max="13826" width="8.7109375" style="152" customWidth="1"/>
    <col min="13827" max="13827" width="7.28515625" style="152" customWidth="1"/>
    <col min="13828" max="13828" width="16.5703125" style="152" bestFit="1" customWidth="1"/>
    <col min="13829" max="13829" width="3.140625" style="152" customWidth="1"/>
    <col min="13830" max="13830" width="25.7109375" style="152" bestFit="1" customWidth="1"/>
    <col min="13831" max="13831" width="15.7109375" style="152" bestFit="1" customWidth="1"/>
    <col min="13832" max="13832" width="15.140625" style="152" bestFit="1" customWidth="1"/>
    <col min="13833" max="13833" width="8.85546875" style="152"/>
    <col min="13834" max="13834" width="14" style="152" bestFit="1" customWidth="1"/>
    <col min="13835" max="13835" width="8.85546875" style="152"/>
    <col min="13836" max="13836" width="15.7109375" style="152" bestFit="1" customWidth="1"/>
    <col min="13837" max="13837" width="8.85546875" style="152"/>
    <col min="13838" max="13838" width="9.28515625" style="152" bestFit="1" customWidth="1"/>
    <col min="13839" max="14077" width="8.85546875" style="152"/>
    <col min="14078" max="14078" width="10.7109375" style="152" customWidth="1"/>
    <col min="14079" max="14079" width="40.28515625" style="152" customWidth="1"/>
    <col min="14080" max="14082" width="8.7109375" style="152" customWidth="1"/>
    <col min="14083" max="14083" width="7.28515625" style="152" customWidth="1"/>
    <col min="14084" max="14084" width="16.5703125" style="152" bestFit="1" customWidth="1"/>
    <col min="14085" max="14085" width="3.140625" style="152" customWidth="1"/>
    <col min="14086" max="14086" width="25.7109375" style="152" bestFit="1" customWidth="1"/>
    <col min="14087" max="14087" width="15.7109375" style="152" bestFit="1" customWidth="1"/>
    <col min="14088" max="14088" width="15.140625" style="152" bestFit="1" customWidth="1"/>
    <col min="14089" max="14089" width="8.85546875" style="152"/>
    <col min="14090" max="14090" width="14" style="152" bestFit="1" customWidth="1"/>
    <col min="14091" max="14091" width="8.85546875" style="152"/>
    <col min="14092" max="14092" width="15.7109375" style="152" bestFit="1" customWidth="1"/>
    <col min="14093" max="14093" width="8.85546875" style="152"/>
    <col min="14094" max="14094" width="9.28515625" style="152" bestFit="1" customWidth="1"/>
    <col min="14095" max="14333" width="8.85546875" style="152"/>
    <col min="14334" max="14334" width="10.7109375" style="152" customWidth="1"/>
    <col min="14335" max="14335" width="40.28515625" style="152" customWidth="1"/>
    <col min="14336" max="14338" width="8.7109375" style="152" customWidth="1"/>
    <col min="14339" max="14339" width="7.28515625" style="152" customWidth="1"/>
    <col min="14340" max="14340" width="16.5703125" style="152" bestFit="1" customWidth="1"/>
    <col min="14341" max="14341" width="3.140625" style="152" customWidth="1"/>
    <col min="14342" max="14342" width="25.7109375" style="152" bestFit="1" customWidth="1"/>
    <col min="14343" max="14343" width="15.7109375" style="152" bestFit="1" customWidth="1"/>
    <col min="14344" max="14344" width="15.140625" style="152" bestFit="1" customWidth="1"/>
    <col min="14345" max="14345" width="8.85546875" style="152"/>
    <col min="14346" max="14346" width="14" style="152" bestFit="1" customWidth="1"/>
    <col min="14347" max="14347" width="8.85546875" style="152"/>
    <col min="14348" max="14348" width="15.7109375" style="152" bestFit="1" customWidth="1"/>
    <col min="14349" max="14349" width="8.85546875" style="152"/>
    <col min="14350" max="14350" width="9.28515625" style="152" bestFit="1" customWidth="1"/>
    <col min="14351" max="14589" width="8.85546875" style="152"/>
    <col min="14590" max="14590" width="10.7109375" style="152" customWidth="1"/>
    <col min="14591" max="14591" width="40.28515625" style="152" customWidth="1"/>
    <col min="14592" max="14594" width="8.7109375" style="152" customWidth="1"/>
    <col min="14595" max="14595" width="7.28515625" style="152" customWidth="1"/>
    <col min="14596" max="14596" width="16.5703125" style="152" bestFit="1" customWidth="1"/>
    <col min="14597" max="14597" width="3.140625" style="152" customWidth="1"/>
    <col min="14598" max="14598" width="25.7109375" style="152" bestFit="1" customWidth="1"/>
    <col min="14599" max="14599" width="15.7109375" style="152" bestFit="1" customWidth="1"/>
    <col min="14600" max="14600" width="15.140625" style="152" bestFit="1" customWidth="1"/>
    <col min="14601" max="14601" width="8.85546875" style="152"/>
    <col min="14602" max="14602" width="14" style="152" bestFit="1" customWidth="1"/>
    <col min="14603" max="14603" width="8.85546875" style="152"/>
    <col min="14604" max="14604" width="15.7109375" style="152" bestFit="1" customWidth="1"/>
    <col min="14605" max="14605" width="8.85546875" style="152"/>
    <col min="14606" max="14606" width="9.28515625" style="152" bestFit="1" customWidth="1"/>
    <col min="14607" max="14845" width="8.85546875" style="152"/>
    <col min="14846" max="14846" width="10.7109375" style="152" customWidth="1"/>
    <col min="14847" max="14847" width="40.28515625" style="152" customWidth="1"/>
    <col min="14848" max="14850" width="8.7109375" style="152" customWidth="1"/>
    <col min="14851" max="14851" width="7.28515625" style="152" customWidth="1"/>
    <col min="14852" max="14852" width="16.5703125" style="152" bestFit="1" customWidth="1"/>
    <col min="14853" max="14853" width="3.140625" style="152" customWidth="1"/>
    <col min="14854" max="14854" width="25.7109375" style="152" bestFit="1" customWidth="1"/>
    <col min="14855" max="14855" width="15.7109375" style="152" bestFit="1" customWidth="1"/>
    <col min="14856" max="14856" width="15.140625" style="152" bestFit="1" customWidth="1"/>
    <col min="14857" max="14857" width="8.85546875" style="152"/>
    <col min="14858" max="14858" width="14" style="152" bestFit="1" customWidth="1"/>
    <col min="14859" max="14859" width="8.85546875" style="152"/>
    <col min="14860" max="14860" width="15.7109375" style="152" bestFit="1" customWidth="1"/>
    <col min="14861" max="14861" width="8.85546875" style="152"/>
    <col min="14862" max="14862" width="9.28515625" style="152" bestFit="1" customWidth="1"/>
    <col min="14863" max="15101" width="8.85546875" style="152"/>
    <col min="15102" max="15102" width="10.7109375" style="152" customWidth="1"/>
    <col min="15103" max="15103" width="40.28515625" style="152" customWidth="1"/>
    <col min="15104" max="15106" width="8.7109375" style="152" customWidth="1"/>
    <col min="15107" max="15107" width="7.28515625" style="152" customWidth="1"/>
    <col min="15108" max="15108" width="16.5703125" style="152" bestFit="1" customWidth="1"/>
    <col min="15109" max="15109" width="3.140625" style="152" customWidth="1"/>
    <col min="15110" max="15110" width="25.7109375" style="152" bestFit="1" customWidth="1"/>
    <col min="15111" max="15111" width="15.7109375" style="152" bestFit="1" customWidth="1"/>
    <col min="15112" max="15112" width="15.140625" style="152" bestFit="1" customWidth="1"/>
    <col min="15113" max="15113" width="8.85546875" style="152"/>
    <col min="15114" max="15114" width="14" style="152" bestFit="1" customWidth="1"/>
    <col min="15115" max="15115" width="8.85546875" style="152"/>
    <col min="15116" max="15116" width="15.7109375" style="152" bestFit="1" customWidth="1"/>
    <col min="15117" max="15117" width="8.85546875" style="152"/>
    <col min="15118" max="15118" width="9.28515625" style="152" bestFit="1" customWidth="1"/>
    <col min="15119" max="15357" width="8.85546875" style="152"/>
    <col min="15358" max="15358" width="10.7109375" style="152" customWidth="1"/>
    <col min="15359" max="15359" width="40.28515625" style="152" customWidth="1"/>
    <col min="15360" max="15362" width="8.7109375" style="152" customWidth="1"/>
    <col min="15363" max="15363" width="7.28515625" style="152" customWidth="1"/>
    <col min="15364" max="15364" width="16.5703125" style="152" bestFit="1" customWidth="1"/>
    <col min="15365" max="15365" width="3.140625" style="152" customWidth="1"/>
    <col min="15366" max="15366" width="25.7109375" style="152" bestFit="1" customWidth="1"/>
    <col min="15367" max="15367" width="15.7109375" style="152" bestFit="1" customWidth="1"/>
    <col min="15368" max="15368" width="15.140625" style="152" bestFit="1" customWidth="1"/>
    <col min="15369" max="15369" width="8.85546875" style="152"/>
    <col min="15370" max="15370" width="14" style="152" bestFit="1" customWidth="1"/>
    <col min="15371" max="15371" width="8.85546875" style="152"/>
    <col min="15372" max="15372" width="15.7109375" style="152" bestFit="1" customWidth="1"/>
    <col min="15373" max="15373" width="8.85546875" style="152"/>
    <col min="15374" max="15374" width="9.28515625" style="152" bestFit="1" customWidth="1"/>
    <col min="15375" max="15613" width="8.85546875" style="152"/>
    <col min="15614" max="15614" width="10.7109375" style="152" customWidth="1"/>
    <col min="15615" max="15615" width="40.28515625" style="152" customWidth="1"/>
    <col min="15616" max="15618" width="8.7109375" style="152" customWidth="1"/>
    <col min="15619" max="15619" width="7.28515625" style="152" customWidth="1"/>
    <col min="15620" max="15620" width="16.5703125" style="152" bestFit="1" customWidth="1"/>
    <col min="15621" max="15621" width="3.140625" style="152" customWidth="1"/>
    <col min="15622" max="15622" width="25.7109375" style="152" bestFit="1" customWidth="1"/>
    <col min="15623" max="15623" width="15.7109375" style="152" bestFit="1" customWidth="1"/>
    <col min="15624" max="15624" width="15.140625" style="152" bestFit="1" customWidth="1"/>
    <col min="15625" max="15625" width="8.85546875" style="152"/>
    <col min="15626" max="15626" width="14" style="152" bestFit="1" customWidth="1"/>
    <col min="15627" max="15627" width="8.85546875" style="152"/>
    <col min="15628" max="15628" width="15.7109375" style="152" bestFit="1" customWidth="1"/>
    <col min="15629" max="15629" width="8.85546875" style="152"/>
    <col min="15630" max="15630" width="9.28515625" style="152" bestFit="1" customWidth="1"/>
    <col min="15631" max="15869" width="8.85546875" style="152"/>
    <col min="15870" max="15870" width="10.7109375" style="152" customWidth="1"/>
    <col min="15871" max="15871" width="40.28515625" style="152" customWidth="1"/>
    <col min="15872" max="15874" width="8.7109375" style="152" customWidth="1"/>
    <col min="15875" max="15875" width="7.28515625" style="152" customWidth="1"/>
    <col min="15876" max="15876" width="16.5703125" style="152" bestFit="1" customWidth="1"/>
    <col min="15877" max="15877" width="3.140625" style="152" customWidth="1"/>
    <col min="15878" max="15878" width="25.7109375" style="152" bestFit="1" customWidth="1"/>
    <col min="15879" max="15879" width="15.7109375" style="152" bestFit="1" customWidth="1"/>
    <col min="15880" max="15880" width="15.140625" style="152" bestFit="1" customWidth="1"/>
    <col min="15881" max="15881" width="8.85546875" style="152"/>
    <col min="15882" max="15882" width="14" style="152" bestFit="1" customWidth="1"/>
    <col min="15883" max="15883" width="8.85546875" style="152"/>
    <col min="15884" max="15884" width="15.7109375" style="152" bestFit="1" customWidth="1"/>
    <col min="15885" max="15885" width="8.85546875" style="152"/>
    <col min="15886" max="15886" width="9.28515625" style="152" bestFit="1" customWidth="1"/>
    <col min="15887" max="16125" width="8.85546875" style="152"/>
    <col min="16126" max="16126" width="10.7109375" style="152" customWidth="1"/>
    <col min="16127" max="16127" width="40.28515625" style="152" customWidth="1"/>
    <col min="16128" max="16130" width="8.7109375" style="152" customWidth="1"/>
    <col min="16131" max="16131" width="7.28515625" style="152" customWidth="1"/>
    <col min="16132" max="16132" width="16.5703125" style="152" bestFit="1" customWidth="1"/>
    <col min="16133" max="16133" width="3.140625" style="152" customWidth="1"/>
    <col min="16134" max="16134" width="25.7109375" style="152" bestFit="1" customWidth="1"/>
    <col min="16135" max="16135" width="15.7109375" style="152" bestFit="1" customWidth="1"/>
    <col min="16136" max="16136" width="15.140625" style="152" bestFit="1" customWidth="1"/>
    <col min="16137" max="16137" width="8.85546875" style="152"/>
    <col min="16138" max="16138" width="14" style="152" bestFit="1" customWidth="1"/>
    <col min="16139" max="16139" width="8.85546875" style="152"/>
    <col min="16140" max="16140" width="15.7109375" style="152" bestFit="1" customWidth="1"/>
    <col min="16141" max="16141" width="8.85546875" style="152"/>
    <col min="16142" max="16142" width="9.28515625" style="152" bestFit="1" customWidth="1"/>
    <col min="16143" max="16384" width="8.85546875" style="152"/>
  </cols>
  <sheetData>
    <row r="1" spans="1:14" ht="19.899999999999999" customHeight="1">
      <c r="A1" s="3441" t="s">
        <v>2017</v>
      </c>
      <c r="B1" s="3442"/>
      <c r="C1" s="3442"/>
      <c r="D1" s="3442"/>
      <c r="E1" s="3442"/>
      <c r="F1" s="3443"/>
    </row>
    <row r="2" spans="1:14" ht="19.899999999999999" customHeight="1">
      <c r="A2" s="3444" t="s">
        <v>2526</v>
      </c>
      <c r="B2" s="3445"/>
      <c r="C2" s="3445"/>
      <c r="D2" s="3445"/>
      <c r="E2" s="3445"/>
      <c r="F2" s="3446"/>
    </row>
    <row r="3" spans="1:14" ht="19.899999999999999" customHeight="1">
      <c r="A3" s="3444" t="s">
        <v>566</v>
      </c>
      <c r="B3" s="3445"/>
      <c r="C3" s="3445"/>
      <c r="D3" s="3445"/>
      <c r="E3" s="3445"/>
      <c r="F3" s="3446"/>
    </row>
    <row r="4" spans="1:14" ht="14.25" customHeight="1">
      <c r="A4" s="2758"/>
      <c r="B4" s="2803"/>
      <c r="C4" s="739"/>
      <c r="D4" s="318"/>
      <c r="E4" s="2759"/>
      <c r="F4" s="2812"/>
    </row>
    <row r="5" spans="1:14" ht="19.899999999999999" customHeight="1">
      <c r="A5" s="3444" t="s">
        <v>567</v>
      </c>
      <c r="B5" s="3445"/>
      <c r="C5" s="3445"/>
      <c r="D5" s="3445"/>
      <c r="E5" s="3445"/>
      <c r="F5" s="3446"/>
    </row>
    <row r="6" spans="1:14">
      <c r="A6" s="2760"/>
      <c r="B6" s="2761"/>
      <c r="C6" s="530"/>
      <c r="D6" s="2761"/>
      <c r="E6" s="2762"/>
      <c r="F6" s="2763"/>
    </row>
    <row r="7" spans="1:14" s="324" customFormat="1" ht="13.5" customHeight="1">
      <c r="A7" s="2764" t="s">
        <v>568</v>
      </c>
      <c r="B7" s="2765" t="s">
        <v>569</v>
      </c>
      <c r="C7" s="2766"/>
      <c r="D7" s="2767"/>
      <c r="E7" s="2768"/>
      <c r="F7" s="2769"/>
      <c r="G7" s="318"/>
      <c r="H7" s="318"/>
    </row>
    <row r="8" spans="1:14" s="324" customFormat="1" ht="13.5" customHeight="1">
      <c r="A8" s="2770"/>
      <c r="B8" s="2757"/>
      <c r="C8" s="527"/>
      <c r="D8" s="528"/>
      <c r="E8" s="529"/>
      <c r="F8" s="1911" t="s">
        <v>2127</v>
      </c>
      <c r="G8" s="318"/>
      <c r="H8" s="318"/>
    </row>
    <row r="9" spans="1:14">
      <c r="A9" s="2771"/>
      <c r="B9" s="2772"/>
      <c r="C9" s="2772"/>
      <c r="D9" s="2772"/>
      <c r="E9" s="2773"/>
      <c r="F9" s="2774"/>
    </row>
    <row r="10" spans="1:14">
      <c r="A10" s="2770"/>
      <c r="B10" s="531" t="s">
        <v>570</v>
      </c>
      <c r="C10" s="531"/>
      <c r="D10" s="531"/>
      <c r="E10" s="1907"/>
      <c r="F10" s="1825"/>
    </row>
    <row r="11" spans="1:14" ht="13.5" customHeight="1">
      <c r="A11" s="2775" t="s">
        <v>901</v>
      </c>
      <c r="B11" s="532" t="s">
        <v>2628</v>
      </c>
      <c r="C11" s="533"/>
      <c r="D11" s="415"/>
      <c r="E11" s="1908"/>
      <c r="F11" s="2238">
        <f>'NAM G-1 GenItems'!F249</f>
        <v>22000000</v>
      </c>
      <c r="G11" s="607"/>
      <c r="H11" s="607"/>
      <c r="I11" s="608"/>
      <c r="J11" s="607"/>
      <c r="K11" s="609"/>
      <c r="L11" s="607"/>
      <c r="M11" s="534"/>
      <c r="N11" s="535">
        <f>L11/1000000</f>
        <v>0</v>
      </c>
    </row>
    <row r="12" spans="1:14" ht="14.25">
      <c r="A12" s="2775" t="s">
        <v>902</v>
      </c>
      <c r="B12" s="313" t="s">
        <v>571</v>
      </c>
      <c r="C12" s="313"/>
      <c r="D12" s="313"/>
      <c r="E12" s="1909"/>
      <c r="F12" s="2238">
        <f>'NAM G-2 DayWrks'!F216</f>
        <v>0</v>
      </c>
      <c r="G12" s="607"/>
      <c r="H12" s="607"/>
      <c r="I12" s="608"/>
      <c r="J12" s="607"/>
      <c r="K12" s="609"/>
      <c r="L12" s="607"/>
      <c r="M12" s="534"/>
      <c r="N12" s="535"/>
    </row>
    <row r="13" spans="1:14" ht="14.25">
      <c r="A13" s="2775" t="s">
        <v>903</v>
      </c>
      <c r="B13" s="313" t="s">
        <v>573</v>
      </c>
      <c r="C13" s="313"/>
      <c r="D13" s="313"/>
      <c r="E13" s="1909"/>
      <c r="F13" s="2238">
        <f>'NAM G-3 MethdRtdChrgs'!F75</f>
        <v>0</v>
      </c>
      <c r="G13" s="607"/>
      <c r="H13" s="607"/>
      <c r="I13" s="608"/>
      <c r="J13" s="607"/>
      <c r="K13" s="609"/>
      <c r="L13" s="607"/>
      <c r="M13" s="534"/>
      <c r="N13" s="535"/>
    </row>
    <row r="14" spans="1:14" ht="14.25">
      <c r="A14" s="2776"/>
      <c r="B14" s="313"/>
      <c r="C14" s="313"/>
      <c r="D14" s="313"/>
      <c r="E14" s="1909"/>
      <c r="F14" s="2238"/>
      <c r="G14" s="607"/>
      <c r="H14" s="607"/>
      <c r="I14" s="608"/>
      <c r="J14" s="607"/>
      <c r="K14" s="609"/>
      <c r="L14" s="607"/>
      <c r="M14" s="534"/>
      <c r="N14" s="535">
        <f>L14/1000000</f>
        <v>0</v>
      </c>
    </row>
    <row r="15" spans="1:14" ht="14.25">
      <c r="A15" s="2776"/>
      <c r="B15" s="536" t="s">
        <v>572</v>
      </c>
      <c r="C15" s="531"/>
      <c r="D15" s="531"/>
      <c r="E15" s="1907"/>
      <c r="F15" s="2238"/>
      <c r="G15" s="607"/>
      <c r="H15" s="607"/>
      <c r="I15" s="608"/>
      <c r="J15" s="607"/>
      <c r="K15" s="609"/>
      <c r="L15" s="607"/>
      <c r="M15" s="534"/>
      <c r="N15" s="535"/>
    </row>
    <row r="16" spans="1:14" ht="14.25">
      <c r="A16" s="2777"/>
      <c r="B16" s="2194" t="s">
        <v>976</v>
      </c>
      <c r="C16" s="2414"/>
      <c r="D16" s="2414"/>
      <c r="E16" s="2415"/>
      <c r="F16" s="2238"/>
      <c r="G16" s="607"/>
      <c r="H16" s="607"/>
      <c r="I16" s="608"/>
      <c r="J16" s="607"/>
      <c r="K16" s="609"/>
      <c r="L16" s="607"/>
      <c r="M16" s="534"/>
      <c r="N16" s="535">
        <f>L16/1000000</f>
        <v>0</v>
      </c>
    </row>
    <row r="17" spans="1:14" ht="14.25">
      <c r="A17" s="2265" t="s">
        <v>980</v>
      </c>
      <c r="B17" s="2106" t="s">
        <v>961</v>
      </c>
      <c r="C17" s="63"/>
      <c r="D17" s="63"/>
      <c r="E17" s="1910"/>
      <c r="F17" s="2238">
        <f>'NAM W-1'!F233</f>
        <v>0</v>
      </c>
      <c r="G17" s="607"/>
      <c r="H17" s="607"/>
      <c r="I17" s="608"/>
      <c r="J17" s="607"/>
      <c r="K17" s="609"/>
      <c r="L17" s="607"/>
      <c r="M17" s="534"/>
      <c r="N17" s="535"/>
    </row>
    <row r="18" spans="1:14" ht="14.25">
      <c r="A18" s="2265" t="s">
        <v>981</v>
      </c>
      <c r="B18" s="2106" t="s">
        <v>962</v>
      </c>
      <c r="C18" s="63"/>
      <c r="D18" s="63"/>
      <c r="E18" s="1910"/>
      <c r="F18" s="2238">
        <f>'NAM W-2'!F260</f>
        <v>0</v>
      </c>
      <c r="G18" s="607"/>
      <c r="H18" s="607"/>
      <c r="I18" s="608"/>
      <c r="J18" s="607"/>
      <c r="K18" s="609"/>
      <c r="L18" s="607"/>
      <c r="M18" s="534"/>
      <c r="N18" s="535"/>
    </row>
    <row r="19" spans="1:14" ht="14.25">
      <c r="A19" s="2265" t="s">
        <v>982</v>
      </c>
      <c r="B19" s="2106" t="s">
        <v>963</v>
      </c>
      <c r="C19" s="63"/>
      <c r="D19" s="63"/>
      <c r="E19" s="1910"/>
      <c r="F19" s="2238">
        <f>'NAM W-3'!F462</f>
        <v>0</v>
      </c>
      <c r="G19" s="607"/>
      <c r="H19" s="607"/>
      <c r="I19" s="608"/>
      <c r="J19" s="607"/>
      <c r="K19" s="609"/>
      <c r="L19" s="607"/>
      <c r="M19" s="534"/>
      <c r="N19" s="535"/>
    </row>
    <row r="20" spans="1:14" ht="14.25">
      <c r="A20" s="2265" t="s">
        <v>983</v>
      </c>
      <c r="B20" s="2778" t="s">
        <v>964</v>
      </c>
      <c r="C20" s="63"/>
      <c r="D20" s="63"/>
      <c r="E20" s="1910"/>
      <c r="F20" s="2238">
        <f>'NAM W-4'!F318</f>
        <v>0</v>
      </c>
      <c r="G20" s="607"/>
      <c r="H20" s="607"/>
      <c r="I20" s="608"/>
      <c r="J20" s="607"/>
      <c r="K20" s="609"/>
      <c r="L20" s="607"/>
      <c r="M20" s="534"/>
      <c r="N20" s="535"/>
    </row>
    <row r="21" spans="1:14" ht="15">
      <c r="A21" s="2265" t="s">
        <v>984</v>
      </c>
      <c r="B21" s="2778" t="s">
        <v>965</v>
      </c>
      <c r="C21" s="63"/>
      <c r="D21" s="63"/>
      <c r="E21" s="1910"/>
      <c r="F21" s="2238">
        <f>'NAM W-5'!F429</f>
        <v>0</v>
      </c>
      <c r="G21" s="616"/>
      <c r="H21" s="607"/>
      <c r="I21" s="617"/>
      <c r="J21" s="607"/>
      <c r="K21" s="609"/>
      <c r="L21" s="618"/>
      <c r="M21" s="534"/>
      <c r="N21" s="535">
        <f>L21/1000000</f>
        <v>0</v>
      </c>
    </row>
    <row r="22" spans="1:14" ht="14.25">
      <c r="A22" s="2265" t="s">
        <v>985</v>
      </c>
      <c r="B22" s="2778" t="s">
        <v>966</v>
      </c>
      <c r="C22" s="63"/>
      <c r="D22" s="63"/>
      <c r="E22" s="1910"/>
      <c r="F22" s="2238">
        <f>'NAM W-6'!F416</f>
        <v>0</v>
      </c>
      <c r="G22" s="607"/>
      <c r="H22" s="607"/>
      <c r="I22" s="608"/>
      <c r="J22" s="607"/>
      <c r="K22" s="609"/>
      <c r="L22" s="607"/>
      <c r="M22" s="534"/>
      <c r="N22" s="534"/>
    </row>
    <row r="23" spans="1:14" ht="14.25">
      <c r="A23" s="2265" t="s">
        <v>986</v>
      </c>
      <c r="B23" s="2778" t="s">
        <v>967</v>
      </c>
      <c r="C23" s="63"/>
      <c r="D23" s="63"/>
      <c r="E23" s="1910"/>
      <c r="F23" s="2238">
        <f>'NAM W-7'!F384</f>
        <v>0</v>
      </c>
      <c r="G23" s="607"/>
      <c r="H23" s="607"/>
      <c r="I23" s="608"/>
      <c r="J23" s="607"/>
      <c r="K23" s="609"/>
      <c r="L23" s="607"/>
      <c r="M23" s="534"/>
      <c r="N23" s="534"/>
    </row>
    <row r="24" spans="1:14" ht="14.25">
      <c r="A24" s="2265" t="s">
        <v>987</v>
      </c>
      <c r="B24" s="2778" t="s">
        <v>968</v>
      </c>
      <c r="C24" s="63"/>
      <c r="D24" s="63"/>
      <c r="E24" s="1910"/>
      <c r="F24" s="2238">
        <f>'NAM W-8'!F348</f>
        <v>0</v>
      </c>
      <c r="G24" s="607"/>
      <c r="H24" s="607"/>
      <c r="I24" s="608"/>
      <c r="J24" s="607"/>
      <c r="K24" s="609"/>
      <c r="L24" s="607"/>
      <c r="M24" s="534"/>
      <c r="N24" s="534"/>
    </row>
    <row r="25" spans="1:14" ht="14.25">
      <c r="A25" s="2265" t="s">
        <v>988</v>
      </c>
      <c r="B25" s="2778" t="s">
        <v>1693</v>
      </c>
      <c r="C25" s="63"/>
      <c r="D25" s="63"/>
      <c r="E25" s="1910"/>
      <c r="F25" s="2238">
        <f>'NAM W-9'!F423</f>
        <v>0</v>
      </c>
      <c r="G25" s="607"/>
      <c r="H25" s="607"/>
      <c r="I25" s="608"/>
      <c r="J25" s="610"/>
      <c r="K25" s="609"/>
      <c r="L25" s="607"/>
      <c r="M25" s="534"/>
      <c r="N25" s="534"/>
    </row>
    <row r="26" spans="1:14" ht="14.25">
      <c r="A26" s="2265" t="s">
        <v>970</v>
      </c>
      <c r="B26" s="2778" t="s">
        <v>2625</v>
      </c>
      <c r="C26" s="63"/>
      <c r="D26" s="63"/>
      <c r="E26" s="1910"/>
      <c r="F26" s="2238">
        <f>'NAM W-10'!F313</f>
        <v>0</v>
      </c>
      <c r="G26" s="607"/>
      <c r="H26" s="607"/>
      <c r="I26" s="608"/>
      <c r="J26" s="610"/>
      <c r="K26" s="609"/>
      <c r="L26" s="607"/>
      <c r="M26" s="534"/>
      <c r="N26" s="534"/>
    </row>
    <row r="27" spans="1:14" ht="15">
      <c r="A27" s="2265" t="s">
        <v>971</v>
      </c>
      <c r="B27" s="2778" t="s">
        <v>969</v>
      </c>
      <c r="C27" s="63"/>
      <c r="D27" s="63"/>
      <c r="E27" s="1910"/>
      <c r="F27" s="2238">
        <f>'NAM W-11'!F347</f>
        <v>0</v>
      </c>
      <c r="G27" s="611"/>
      <c r="H27" s="611"/>
      <c r="I27" s="612"/>
      <c r="J27" s="610"/>
      <c r="K27" s="613"/>
      <c r="L27" s="611"/>
      <c r="M27" s="537"/>
      <c r="N27" s="537"/>
    </row>
    <row r="28" spans="1:14" ht="15">
      <c r="A28" s="2265"/>
      <c r="B28" s="2778"/>
      <c r="C28" s="63"/>
      <c r="D28" s="63"/>
      <c r="E28" s="1910"/>
      <c r="F28" s="2240"/>
      <c r="G28" s="614"/>
      <c r="H28" s="614"/>
      <c r="I28" s="617"/>
      <c r="J28" s="617"/>
      <c r="K28" s="615"/>
      <c r="L28" s="614"/>
      <c r="M28" s="538"/>
      <c r="N28" s="538"/>
    </row>
    <row r="29" spans="1:14" ht="15">
      <c r="A29" s="2265"/>
      <c r="B29" s="2779" t="s">
        <v>978</v>
      </c>
      <c r="C29" s="2416"/>
      <c r="D29" s="63"/>
      <c r="E29" s="1910"/>
      <c r="F29" s="2238"/>
      <c r="G29" s="611"/>
      <c r="H29" s="611"/>
      <c r="I29" s="612"/>
      <c r="J29" s="611"/>
      <c r="K29" s="613"/>
      <c r="L29" s="611"/>
      <c r="M29" s="537"/>
      <c r="N29" s="537"/>
    </row>
    <row r="30" spans="1:14" ht="15">
      <c r="A30" s="2265" t="s">
        <v>972</v>
      </c>
      <c r="B30" s="63" t="s">
        <v>2535</v>
      </c>
      <c r="C30" s="63"/>
      <c r="D30" s="63"/>
      <c r="E30" s="1910"/>
      <c r="F30" s="2238">
        <f>'NAM W-12 Backwash'!F295</f>
        <v>0</v>
      </c>
      <c r="G30" s="611"/>
      <c r="H30" s="611"/>
      <c r="I30" s="612"/>
      <c r="J30" s="611"/>
      <c r="K30" s="613"/>
      <c r="L30" s="611"/>
      <c r="M30" s="537"/>
      <c r="N30" s="537"/>
    </row>
    <row r="31" spans="1:14">
      <c r="A31" s="2265" t="s">
        <v>973</v>
      </c>
      <c r="B31" s="63" t="s">
        <v>977</v>
      </c>
      <c r="C31" s="63"/>
      <c r="D31" s="63"/>
      <c r="E31" s="1910"/>
      <c r="F31" s="2238">
        <f>'NAM W-13 Treated Water Main'!F261</f>
        <v>0</v>
      </c>
      <c r="I31" s="313"/>
      <c r="J31" s="313"/>
      <c r="K31" s="313"/>
      <c r="L31" s="313"/>
    </row>
    <row r="32" spans="1:14" ht="14.25">
      <c r="A32" s="2265" t="s">
        <v>974</v>
      </c>
      <c r="B32" s="2185" t="s">
        <v>2654</v>
      </c>
      <c r="C32" s="63"/>
      <c r="D32" s="63"/>
      <c r="E32" s="1910"/>
      <c r="F32" s="2238">
        <f>'NAM W-14Reservoirs'!F311</f>
        <v>0</v>
      </c>
      <c r="I32" s="313"/>
      <c r="J32" s="313"/>
      <c r="K32" s="313"/>
      <c r="L32" s="313"/>
    </row>
    <row r="33" spans="1:8">
      <c r="A33" s="2265" t="s">
        <v>975</v>
      </c>
      <c r="B33" s="63" t="s">
        <v>880</v>
      </c>
      <c r="C33" s="63"/>
      <c r="D33" s="63"/>
      <c r="E33" s="1910"/>
      <c r="F33" s="2238">
        <f>'NAM W-15 Distribution  '!G349</f>
        <v>0</v>
      </c>
    </row>
    <row r="34" spans="1:8">
      <c r="A34" s="2297"/>
      <c r="B34" s="2780"/>
      <c r="C34" s="63"/>
      <c r="D34" s="63"/>
      <c r="E34" s="1910"/>
      <c r="F34" s="2238"/>
    </row>
    <row r="35" spans="1:8">
      <c r="A35" s="2780"/>
      <c r="B35" s="2781" t="s">
        <v>979</v>
      </c>
      <c r="C35" s="63"/>
      <c r="D35" s="63"/>
      <c r="E35" s="2241"/>
      <c r="F35" s="2241"/>
    </row>
    <row r="36" spans="1:8">
      <c r="A36" s="2265" t="s">
        <v>2551</v>
      </c>
      <c r="B36" s="63" t="s">
        <v>574</v>
      </c>
      <c r="C36" s="63"/>
      <c r="D36" s="63"/>
      <c r="E36" s="1910"/>
      <c r="F36" s="2238">
        <f>'NAM W-16 Office Blk'!F375</f>
        <v>0</v>
      </c>
    </row>
    <row r="37" spans="1:8">
      <c r="A37" s="2265" t="s">
        <v>1901</v>
      </c>
      <c r="B37" s="392" t="s">
        <v>1902</v>
      </c>
      <c r="C37" s="63"/>
      <c r="D37" s="63"/>
      <c r="E37" s="1910"/>
      <c r="F37" s="2239">
        <f>'NAM E-1'!F529</f>
        <v>0</v>
      </c>
    </row>
    <row r="38" spans="1:8">
      <c r="A38" s="2265" t="s">
        <v>1929</v>
      </c>
      <c r="B38" s="392" t="s">
        <v>1930</v>
      </c>
      <c r="C38" s="63"/>
      <c r="D38" s="63"/>
      <c r="E38" s="1910"/>
      <c r="F38" s="2240">
        <f>'NAM M-1'!F234</f>
        <v>0</v>
      </c>
    </row>
    <row r="39" spans="1:8">
      <c r="A39" s="2301"/>
      <c r="B39" s="392"/>
      <c r="C39" s="63"/>
      <c r="D39" s="63"/>
      <c r="E39" s="1910"/>
      <c r="F39" s="2242"/>
    </row>
    <row r="40" spans="1:8">
      <c r="A40" s="2782"/>
      <c r="B40" s="2194" t="s">
        <v>2136</v>
      </c>
      <c r="C40" s="63"/>
      <c r="D40" s="63"/>
      <c r="E40" s="1910"/>
      <c r="F40" s="2242"/>
    </row>
    <row r="41" spans="1:8">
      <c r="A41" s="2265" t="s">
        <v>2135</v>
      </c>
      <c r="B41" s="63" t="s">
        <v>2620</v>
      </c>
      <c r="C41" s="63"/>
      <c r="D41" s="63"/>
      <c r="E41" s="1910"/>
      <c r="F41" s="2242">
        <f>'NAM S-1 Sanitation'!F414</f>
        <v>0</v>
      </c>
      <c r="G41" s="2753"/>
    </row>
    <row r="42" spans="1:8">
      <c r="A42" s="2265" t="s">
        <v>2621</v>
      </c>
      <c r="B42" s="1945" t="s">
        <v>2622</v>
      </c>
      <c r="C42" s="63"/>
      <c r="D42" s="63"/>
      <c r="E42" s="1910"/>
      <c r="F42" s="2240">
        <f>'NAM S-2 Sanitation'!F216</f>
        <v>0</v>
      </c>
      <c r="G42" s="2753"/>
    </row>
    <row r="43" spans="1:8">
      <c r="A43" s="2265" t="s">
        <v>2623</v>
      </c>
      <c r="B43" s="1945" t="s">
        <v>2624</v>
      </c>
      <c r="C43" s="63"/>
      <c r="D43" s="63"/>
      <c r="E43" s="1910"/>
      <c r="F43" s="2240">
        <f>'NAM S-3 Sanitation'!F217</f>
        <v>0</v>
      </c>
      <c r="G43" s="2753"/>
    </row>
    <row r="44" spans="1:8">
      <c r="A44" s="2265"/>
      <c r="B44" s="1945"/>
      <c r="C44" s="63"/>
      <c r="D44" s="63"/>
      <c r="E44" s="1910"/>
      <c r="F44" s="2240"/>
      <c r="G44" s="2753"/>
    </row>
    <row r="45" spans="1:8">
      <c r="A45" s="2265"/>
      <c r="B45" s="2755" t="s">
        <v>2626</v>
      </c>
      <c r="C45" s="63"/>
      <c r="D45" s="63"/>
      <c r="E45" s="1910"/>
      <c r="F45" s="2756">
        <f>SUM(F11:F43)</f>
        <v>22000000</v>
      </c>
      <c r="G45" s="2753"/>
    </row>
    <row r="46" spans="1:8">
      <c r="A46" s="2265"/>
      <c r="B46" s="1945"/>
      <c r="C46" s="63"/>
      <c r="D46" s="63"/>
      <c r="E46" s="1910"/>
      <c r="F46" s="2240"/>
      <c r="G46" s="2753"/>
    </row>
    <row r="47" spans="1:8">
      <c r="A47" s="2782"/>
      <c r="B47" s="2194" t="s">
        <v>2137</v>
      </c>
      <c r="C47" s="63"/>
      <c r="D47" s="63"/>
      <c r="E47" s="1910"/>
      <c r="F47" s="2242"/>
      <c r="G47" s="2753"/>
      <c r="H47" s="152"/>
    </row>
    <row r="48" spans="1:8">
      <c r="A48" s="2265" t="s">
        <v>2138</v>
      </c>
      <c r="B48" s="2195" t="s">
        <v>2130</v>
      </c>
      <c r="C48" s="63"/>
      <c r="D48" s="63"/>
      <c r="E48" s="1910"/>
      <c r="F48" s="2242">
        <f>'KOB S-1 Sanitation '!F199</f>
        <v>0</v>
      </c>
      <c r="G48" s="2753"/>
      <c r="H48" s="152"/>
    </row>
    <row r="49" spans="1:9">
      <c r="A49" s="2265" t="s">
        <v>2139</v>
      </c>
      <c r="B49" s="2195" t="s">
        <v>2131</v>
      </c>
      <c r="C49" s="63"/>
      <c r="D49" s="63"/>
      <c r="E49" s="1910"/>
      <c r="F49" s="2242">
        <f>'KOB S-2 Sanitation'!F361</f>
        <v>0</v>
      </c>
      <c r="G49" s="2753"/>
      <c r="H49" s="152"/>
    </row>
    <row r="50" spans="1:9">
      <c r="A50" s="2265" t="s">
        <v>2140</v>
      </c>
      <c r="B50" s="2195" t="s">
        <v>2132</v>
      </c>
      <c r="C50" s="63"/>
      <c r="D50" s="63"/>
      <c r="E50" s="1910"/>
      <c r="F50" s="2242">
        <f>'KOB S-3 Sanitation'!F383</f>
        <v>0</v>
      </c>
      <c r="G50" s="2753"/>
      <c r="H50" s="152"/>
    </row>
    <row r="51" spans="1:9">
      <c r="A51" s="2272" t="s">
        <v>2141</v>
      </c>
      <c r="B51" s="3449" t="s">
        <v>2764</v>
      </c>
      <c r="C51" s="3450"/>
      <c r="D51" s="3450"/>
      <c r="E51" s="3451"/>
      <c r="F51" s="2242">
        <f>'KOB S-4 Sanitation '!F285</f>
        <v>0</v>
      </c>
      <c r="G51" s="2753"/>
      <c r="H51" s="152"/>
    </row>
    <row r="52" spans="1:9">
      <c r="A52" s="2265" t="s">
        <v>2142</v>
      </c>
      <c r="B52" s="2196" t="s">
        <v>2133</v>
      </c>
      <c r="C52" s="63"/>
      <c r="D52" s="63"/>
      <c r="E52" s="1910"/>
      <c r="F52" s="2242">
        <f>'KOB S-5 Sanitation'!F384</f>
        <v>0</v>
      </c>
      <c r="G52" s="2753"/>
      <c r="H52" s="152"/>
    </row>
    <row r="53" spans="1:9">
      <c r="A53" s="2272" t="s">
        <v>2143</v>
      </c>
      <c r="B53" s="2243" t="s">
        <v>2134</v>
      </c>
      <c r="C53" s="63"/>
      <c r="D53" s="63"/>
      <c r="E53" s="1910"/>
      <c r="F53" s="2240">
        <f>'RUK S-6 Sanitation'!F337</f>
        <v>0</v>
      </c>
      <c r="G53" s="2753"/>
      <c r="H53" s="152"/>
    </row>
    <row r="54" spans="1:9">
      <c r="A54" s="2272" t="s">
        <v>2234</v>
      </c>
      <c r="B54" s="3452" t="s">
        <v>2765</v>
      </c>
      <c r="C54" s="3453"/>
      <c r="D54" s="3453"/>
      <c r="E54" s="3454"/>
      <c r="F54" s="2240">
        <f>'KOB S-7 Sanitation '!F351</f>
        <v>0</v>
      </c>
      <c r="G54" s="2753"/>
      <c r="H54" s="152"/>
    </row>
    <row r="55" spans="1:9">
      <c r="A55" s="2272" t="s">
        <v>2639</v>
      </c>
      <c r="B55" s="3452" t="s">
        <v>2766</v>
      </c>
      <c r="C55" s="3453"/>
      <c r="D55" s="3453"/>
      <c r="E55" s="3454"/>
      <c r="F55" s="2240">
        <f>'KOB S-8 Sanitation '!F63</f>
        <v>0</v>
      </c>
      <c r="G55" s="2753"/>
      <c r="H55" s="152"/>
    </row>
    <row r="56" spans="1:9" ht="25.5">
      <c r="A56" s="2272" t="s">
        <v>2641</v>
      </c>
      <c r="B56" s="1945" t="s">
        <v>2637</v>
      </c>
      <c r="C56" s="63"/>
      <c r="D56" s="63"/>
      <c r="E56" s="1910"/>
      <c r="F56" s="2240">
        <f>'KOB S-9 Sanitation'!F441</f>
        <v>0</v>
      </c>
      <c r="G56" s="2753"/>
      <c r="H56" s="152"/>
    </row>
    <row r="57" spans="1:9">
      <c r="A57" s="2094" t="s">
        <v>2767</v>
      </c>
      <c r="B57" s="1945" t="s">
        <v>2638</v>
      </c>
      <c r="C57" s="63"/>
      <c r="D57" s="63"/>
      <c r="E57" s="1910"/>
      <c r="F57" s="2240">
        <f>'KOB S-10 Sanitation'!F407</f>
        <v>0</v>
      </c>
      <c r="G57" s="2753"/>
      <c r="H57" s="152"/>
    </row>
    <row r="58" spans="1:9">
      <c r="A58" s="2094" t="s">
        <v>2768</v>
      </c>
      <c r="B58" s="1945" t="s">
        <v>2640</v>
      </c>
      <c r="C58" s="63"/>
      <c r="D58" s="63"/>
      <c r="E58" s="1910"/>
      <c r="F58" s="2240">
        <f>'KOB S-11 Sanitation '!F217</f>
        <v>0</v>
      </c>
      <c r="G58" s="2753"/>
      <c r="H58" s="152"/>
    </row>
    <row r="59" spans="1:9">
      <c r="A59" s="2094" t="s">
        <v>2769</v>
      </c>
      <c r="B59" s="1945" t="s">
        <v>2642</v>
      </c>
      <c r="C59" s="63"/>
      <c r="D59" s="63"/>
      <c r="E59" s="1910"/>
      <c r="F59" s="2240">
        <f>'KOB S-12 Sanitation '!F217</f>
        <v>0</v>
      </c>
      <c r="G59" s="2753"/>
      <c r="H59" s="152"/>
    </row>
    <row r="60" spans="1:9">
      <c r="A60" s="2265"/>
      <c r="B60" s="2197"/>
      <c r="C60" s="63"/>
      <c r="D60" s="63"/>
      <c r="E60" s="1910"/>
      <c r="F60" s="2240"/>
      <c r="G60" s="2754"/>
      <c r="H60" s="152"/>
    </row>
    <row r="61" spans="1:9">
      <c r="A61" s="2265"/>
      <c r="B61" s="2755" t="s">
        <v>2627</v>
      </c>
      <c r="C61" s="63"/>
      <c r="D61" s="63"/>
      <c r="E61" s="1910"/>
      <c r="F61" s="2756">
        <f>SUM(F48:F59)</f>
        <v>0</v>
      </c>
      <c r="H61" s="152"/>
    </row>
    <row r="62" spans="1:9">
      <c r="A62" s="2272"/>
      <c r="B62" s="1945"/>
      <c r="C62" s="63"/>
      <c r="D62" s="63"/>
      <c r="E62" s="1910"/>
      <c r="F62" s="2240"/>
      <c r="H62" s="152"/>
    </row>
    <row r="63" spans="1:9" s="539" customFormat="1" ht="12.6" customHeight="1">
      <c r="A63" s="2417"/>
      <c r="B63" s="3447" t="s">
        <v>2126</v>
      </c>
      <c r="C63" s="3447"/>
      <c r="D63" s="3447"/>
      <c r="E63" s="3448"/>
      <c r="F63" s="2783">
        <f>F45+F61</f>
        <v>22000000</v>
      </c>
      <c r="G63" s="540"/>
      <c r="H63" s="152"/>
      <c r="I63" s="152"/>
    </row>
    <row r="64" spans="1:9" s="541" customFormat="1" ht="12.6" customHeight="1">
      <c r="A64" s="2784"/>
      <c r="B64" s="3438" t="s">
        <v>2631</v>
      </c>
      <c r="C64" s="3439"/>
      <c r="D64" s="3439"/>
      <c r="E64" s="3440"/>
      <c r="F64" s="2785">
        <f>F63*0.05</f>
        <v>1100000</v>
      </c>
      <c r="H64" s="152"/>
      <c r="I64" s="152"/>
    </row>
    <row r="65" spans="1:10" s="541" customFormat="1" ht="12.6" customHeight="1">
      <c r="A65" s="2784"/>
      <c r="B65" s="3435" t="s">
        <v>2128</v>
      </c>
      <c r="C65" s="3436"/>
      <c r="D65" s="3436"/>
      <c r="E65" s="3437"/>
      <c r="F65" s="2786">
        <f>SUM(F63:F64)</f>
        <v>23100000</v>
      </c>
      <c r="H65" s="2787"/>
      <c r="I65" s="2795"/>
      <c r="J65" s="2796"/>
    </row>
    <row r="66" spans="1:10" s="541" customFormat="1" ht="12.6" customHeight="1">
      <c r="A66" s="2784"/>
      <c r="B66" s="3438" t="s">
        <v>2906</v>
      </c>
      <c r="C66" s="3439"/>
      <c r="D66" s="3439"/>
      <c r="E66" s="3440"/>
      <c r="F66" s="3395" t="s">
        <v>2907</v>
      </c>
    </row>
    <row r="67" spans="1:10" s="541" customFormat="1" ht="12.6" customHeight="1">
      <c r="A67" s="2784"/>
      <c r="B67" s="3432" t="s">
        <v>2013</v>
      </c>
      <c r="C67" s="3433"/>
      <c r="D67" s="3433"/>
      <c r="E67" s="3434"/>
      <c r="F67" s="2786">
        <f>SUM(F65:F66)</f>
        <v>23100000</v>
      </c>
      <c r="G67" s="542"/>
      <c r="H67" s="2796"/>
      <c r="J67" s="2797"/>
    </row>
    <row r="68" spans="1:10">
      <c r="A68" s="2418"/>
      <c r="B68" s="2788"/>
      <c r="C68" s="415"/>
      <c r="D68" s="153"/>
      <c r="E68" s="2789"/>
      <c r="F68" s="2790"/>
    </row>
    <row r="69" spans="1:10">
      <c r="A69" s="2418"/>
      <c r="B69" s="543"/>
      <c r="C69" s="313"/>
      <c r="H69" s="2806"/>
    </row>
    <row r="70" spans="1:10">
      <c r="A70" s="2418"/>
      <c r="B70" s="2788"/>
      <c r="C70" s="415"/>
      <c r="D70" s="153"/>
      <c r="E70" s="2789"/>
      <c r="F70" s="2790"/>
    </row>
    <row r="71" spans="1:10">
      <c r="A71" s="2418"/>
      <c r="B71" s="543"/>
      <c r="C71" s="313"/>
      <c r="H71" s="2806"/>
    </row>
    <row r="72" spans="1:10">
      <c r="A72" s="2418"/>
      <c r="B72" s="543"/>
      <c r="C72" s="313"/>
    </row>
    <row r="73" spans="1:10">
      <c r="A73" s="2418"/>
      <c r="B73" s="543"/>
      <c r="C73" s="313"/>
      <c r="H73" s="2806"/>
    </row>
    <row r="74" spans="1:10">
      <c r="A74" s="2418"/>
      <c r="B74" s="543"/>
      <c r="C74" s="313"/>
      <c r="H74" s="2806"/>
    </row>
    <row r="75" spans="1:10">
      <c r="A75" s="2418"/>
      <c r="B75" s="543"/>
      <c r="C75" s="313"/>
    </row>
    <row r="76" spans="1:10">
      <c r="A76" s="2418"/>
      <c r="B76" s="543"/>
      <c r="C76" s="313"/>
    </row>
    <row r="77" spans="1:10">
      <c r="A77" s="2418"/>
      <c r="B77" s="543"/>
      <c r="C77" s="313"/>
    </row>
    <row r="78" spans="1:10">
      <c r="A78" s="2418"/>
      <c r="B78" s="543"/>
      <c r="C78" s="313"/>
    </row>
    <row r="79" spans="1:10">
      <c r="A79" s="318"/>
      <c r="B79" s="313"/>
      <c r="C79" s="313"/>
    </row>
    <row r="80" spans="1:10">
      <c r="A80" s="318"/>
      <c r="B80" s="313"/>
      <c r="C80" s="313"/>
    </row>
  </sheetData>
  <mergeCells count="12">
    <mergeCell ref="B67:E67"/>
    <mergeCell ref="B65:E65"/>
    <mergeCell ref="B64:E64"/>
    <mergeCell ref="B66:E66"/>
    <mergeCell ref="A1:F1"/>
    <mergeCell ref="A2:F2"/>
    <mergeCell ref="A3:F3"/>
    <mergeCell ref="A5:F5"/>
    <mergeCell ref="B63:E63"/>
    <mergeCell ref="B51:E51"/>
    <mergeCell ref="B54:E54"/>
    <mergeCell ref="B55:E55"/>
  </mergeCells>
  <pageMargins left="0.74803149606299213" right="0.74803149606299213" top="0.98425196850393704" bottom="0.98425196850393704" header="0.51181102362204722" footer="0.51181102362204722"/>
  <pageSetup paperSize="9" scale="73" orientation="portrait" errors="blank" r:id="rId1"/>
  <headerFooter alignWithMargins="0">
    <oddFooter>&amp;CG-Sum-&amp;P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view="pageBreakPreview" topLeftCell="A193" zoomScaleNormal="100" zoomScaleSheetLayoutView="100" workbookViewId="0">
      <selection activeCell="B199" sqref="B199"/>
    </sheetView>
  </sheetViews>
  <sheetFormatPr defaultRowHeight="15"/>
  <cols>
    <col min="2" max="2" width="48.7109375" customWidth="1"/>
    <col min="4" max="4" width="11.5703125" customWidth="1"/>
    <col min="5" max="5" width="14.28515625" customWidth="1"/>
    <col min="6" max="6" width="16.28515625" customWidth="1"/>
    <col min="10" max="10" width="2.85546875" customWidth="1"/>
    <col min="11" max="11" width="12" customWidth="1"/>
  </cols>
  <sheetData>
    <row r="1" spans="1:6" ht="15" customHeight="1">
      <c r="A1" s="2052" t="s">
        <v>2129</v>
      </c>
      <c r="B1" s="2052"/>
      <c r="C1" s="2052"/>
      <c r="D1" s="2052"/>
      <c r="E1" s="2052"/>
      <c r="F1" s="2052"/>
    </row>
    <row r="2" spans="1:6">
      <c r="A2" s="2052" t="s">
        <v>2544</v>
      </c>
      <c r="B2" s="2053"/>
      <c r="C2" s="2054"/>
    </row>
    <row r="3" spans="1:6">
      <c r="A3" s="2626"/>
      <c r="B3" s="2627"/>
      <c r="C3" s="2628"/>
      <c r="D3" s="2629"/>
      <c r="E3" s="2629"/>
      <c r="F3" s="2629"/>
    </row>
    <row r="4" spans="1:6">
      <c r="A4" s="3466" t="s">
        <v>2595</v>
      </c>
      <c r="B4" s="3466"/>
      <c r="C4" s="2628"/>
      <c r="D4" s="2629"/>
      <c r="E4" s="2629"/>
      <c r="F4" s="2629"/>
    </row>
    <row r="5" spans="1:6">
      <c r="A5" s="3467" t="s">
        <v>2596</v>
      </c>
      <c r="B5" s="3468"/>
      <c r="C5" s="3468"/>
      <c r="D5" s="3468"/>
      <c r="E5" s="3469"/>
      <c r="F5" s="2629"/>
    </row>
    <row r="6" spans="1:6">
      <c r="A6" s="2629"/>
      <c r="B6" s="2629"/>
      <c r="C6" s="2629"/>
      <c r="D6" s="2629"/>
      <c r="E6" s="2629"/>
      <c r="F6" s="2629"/>
    </row>
    <row r="7" spans="1:6" ht="30">
      <c r="A7" s="2630" t="s">
        <v>2271</v>
      </c>
      <c r="B7" s="2631" t="s">
        <v>2272</v>
      </c>
      <c r="C7" s="2631" t="s">
        <v>2273</v>
      </c>
      <c r="D7" s="2631" t="s">
        <v>2274</v>
      </c>
      <c r="E7" s="2632" t="s">
        <v>2275</v>
      </c>
      <c r="F7" s="2631" t="s">
        <v>2276</v>
      </c>
    </row>
    <row r="8" spans="1:6">
      <c r="A8" s="2635" t="s">
        <v>159</v>
      </c>
      <c r="B8" s="2634" t="s">
        <v>159</v>
      </c>
      <c r="C8" s="2635" t="s">
        <v>159</v>
      </c>
      <c r="D8" s="2635" t="s">
        <v>159</v>
      </c>
      <c r="E8" s="2637" t="s">
        <v>2277</v>
      </c>
      <c r="F8" s="2638" t="s">
        <v>2277</v>
      </c>
    </row>
    <row r="9" spans="1:6">
      <c r="A9" s="2635">
        <v>1</v>
      </c>
      <c r="B9" s="2639" t="s">
        <v>2278</v>
      </c>
      <c r="C9" s="2635" t="s">
        <v>159</v>
      </c>
      <c r="D9" s="2635" t="s">
        <v>159</v>
      </c>
      <c r="E9" s="2636" t="s">
        <v>159</v>
      </c>
      <c r="F9" s="2635" t="s">
        <v>159</v>
      </c>
    </row>
    <row r="10" spans="1:6" ht="51">
      <c r="A10" s="2635" t="s">
        <v>159</v>
      </c>
      <c r="B10" s="338" t="s">
        <v>2682</v>
      </c>
      <c r="C10" s="2635" t="s">
        <v>159</v>
      </c>
      <c r="D10" s="2635" t="s">
        <v>159</v>
      </c>
      <c r="E10" s="2636" t="s">
        <v>159</v>
      </c>
      <c r="F10" s="2635" t="s">
        <v>159</v>
      </c>
    </row>
    <row r="11" spans="1:6">
      <c r="A11" s="2635" t="s">
        <v>159</v>
      </c>
      <c r="B11" s="2641"/>
      <c r="C11" s="2635" t="s">
        <v>159</v>
      </c>
      <c r="D11" s="2635" t="s">
        <v>159</v>
      </c>
      <c r="E11" s="2636" t="s">
        <v>2279</v>
      </c>
      <c r="F11" s="2635" t="s">
        <v>159</v>
      </c>
    </row>
    <row r="12" spans="1:6">
      <c r="A12" s="2633" t="s">
        <v>2280</v>
      </c>
      <c r="B12" s="2642" t="s">
        <v>2281</v>
      </c>
      <c r="C12" s="2635" t="s">
        <v>159</v>
      </c>
      <c r="D12" s="2635" t="s">
        <v>159</v>
      </c>
      <c r="E12" s="2636"/>
      <c r="F12" s="2635" t="s">
        <v>159</v>
      </c>
    </row>
    <row r="13" spans="1:6">
      <c r="A13" s="2635" t="s">
        <v>159</v>
      </c>
      <c r="B13" s="2642" t="s">
        <v>2282</v>
      </c>
      <c r="C13" s="2635" t="s">
        <v>159</v>
      </c>
      <c r="D13" s="2635" t="s">
        <v>159</v>
      </c>
      <c r="E13" s="2636"/>
      <c r="F13" s="2635" t="s">
        <v>159</v>
      </c>
    </row>
    <row r="14" spans="1:6">
      <c r="A14" s="2633" t="s">
        <v>2283</v>
      </c>
      <c r="B14" s="2640" t="s">
        <v>481</v>
      </c>
      <c r="C14" s="2643" t="s">
        <v>165</v>
      </c>
      <c r="D14" s="2643">
        <v>2.1999999999999999E-2</v>
      </c>
      <c r="E14" s="2644"/>
      <c r="F14" s="2645">
        <f>D14*E14</f>
        <v>0</v>
      </c>
    </row>
    <row r="15" spans="1:6">
      <c r="A15" s="2473"/>
      <c r="B15" s="2641" t="s">
        <v>159</v>
      </c>
      <c r="C15" s="2646"/>
      <c r="D15" s="2646"/>
      <c r="E15" s="2644"/>
      <c r="F15" s="2644"/>
    </row>
    <row r="16" spans="1:6">
      <c r="A16" s="2635" t="s">
        <v>159</v>
      </c>
      <c r="B16" s="2642" t="s">
        <v>2285</v>
      </c>
      <c r="C16" s="2646" t="s">
        <v>159</v>
      </c>
      <c r="D16" s="2646" t="s">
        <v>159</v>
      </c>
      <c r="E16" s="2644"/>
      <c r="F16" s="2645"/>
    </row>
    <row r="17" spans="1:6" ht="45">
      <c r="A17" s="2635" t="s">
        <v>159</v>
      </c>
      <c r="B17" s="2640" t="s">
        <v>2286</v>
      </c>
      <c r="C17" s="2646" t="s">
        <v>159</v>
      </c>
      <c r="D17" s="2646" t="s">
        <v>159</v>
      </c>
      <c r="E17" s="2644"/>
      <c r="F17" s="2645"/>
    </row>
    <row r="18" spans="1:6">
      <c r="A18" s="2633" t="s">
        <v>2287</v>
      </c>
      <c r="B18" s="2641" t="s">
        <v>2288</v>
      </c>
      <c r="C18" s="2643" t="s">
        <v>2289</v>
      </c>
      <c r="D18" s="2643" t="s">
        <v>2290</v>
      </c>
      <c r="E18" s="2644"/>
      <c r="F18" s="2645">
        <f>D18*E18</f>
        <v>0</v>
      </c>
    </row>
    <row r="19" spans="1:6">
      <c r="A19" s="2635" t="s">
        <v>159</v>
      </c>
      <c r="B19" s="2642" t="s">
        <v>2291</v>
      </c>
      <c r="C19" s="2646" t="s">
        <v>159</v>
      </c>
      <c r="D19" s="2646" t="s">
        <v>159</v>
      </c>
      <c r="E19" s="2644"/>
      <c r="F19" s="2645"/>
    </row>
    <row r="20" spans="1:6" ht="45">
      <c r="A20" s="2635" t="s">
        <v>159</v>
      </c>
      <c r="B20" s="2640" t="s">
        <v>2292</v>
      </c>
      <c r="C20" s="2646" t="s">
        <v>159</v>
      </c>
      <c r="D20" s="2646" t="s">
        <v>159</v>
      </c>
      <c r="E20" s="2644"/>
      <c r="F20" s="2645"/>
    </row>
    <row r="21" spans="1:6">
      <c r="A21" s="2633" t="s">
        <v>2293</v>
      </c>
      <c r="B21" s="2641" t="s">
        <v>2294</v>
      </c>
      <c r="C21" s="2643" t="s">
        <v>2289</v>
      </c>
      <c r="D21" s="2643" t="s">
        <v>2290</v>
      </c>
      <c r="E21" s="2644"/>
      <c r="F21" s="2645">
        <f>D21*E21</f>
        <v>0</v>
      </c>
    </row>
    <row r="22" spans="1:6">
      <c r="A22" s="2635" t="s">
        <v>159</v>
      </c>
      <c r="B22" s="2642" t="s">
        <v>2295</v>
      </c>
      <c r="C22" s="2646" t="s">
        <v>159</v>
      </c>
      <c r="D22" s="2646" t="s">
        <v>159</v>
      </c>
      <c r="E22" s="2644"/>
      <c r="F22" s="2645"/>
    </row>
    <row r="23" spans="1:6">
      <c r="A23" s="2635" t="s">
        <v>159</v>
      </c>
      <c r="B23" s="2642" t="s">
        <v>2653</v>
      </c>
      <c r="C23" s="2646" t="s">
        <v>159</v>
      </c>
      <c r="D23" s="2646" t="s">
        <v>159</v>
      </c>
      <c r="E23" s="2644"/>
      <c r="F23" s="2645"/>
    </row>
    <row r="24" spans="1:6">
      <c r="A24" s="2635" t="s">
        <v>159</v>
      </c>
      <c r="B24" s="2639" t="s">
        <v>2296</v>
      </c>
      <c r="C24" s="2646" t="s">
        <v>159</v>
      </c>
      <c r="D24" s="2646" t="s">
        <v>159</v>
      </c>
      <c r="E24" s="2644"/>
      <c r="F24" s="2645"/>
    </row>
    <row r="25" spans="1:6" ht="30">
      <c r="A25" s="2633">
        <v>2.4</v>
      </c>
      <c r="B25" s="2640" t="s">
        <v>2297</v>
      </c>
      <c r="C25" s="2643" t="s">
        <v>2298</v>
      </c>
      <c r="D25" s="2643" t="s">
        <v>2299</v>
      </c>
      <c r="E25" s="2644"/>
      <c r="F25" s="2645">
        <f>D25*E25</f>
        <v>0</v>
      </c>
    </row>
    <row r="26" spans="1:6">
      <c r="A26" s="2635" t="s">
        <v>159</v>
      </c>
      <c r="B26" s="2639" t="s">
        <v>2300</v>
      </c>
      <c r="C26" s="2646" t="s">
        <v>159</v>
      </c>
      <c r="D26" s="2646" t="s">
        <v>159</v>
      </c>
      <c r="E26" s="2644"/>
      <c r="F26" s="2645"/>
    </row>
    <row r="27" spans="1:6" ht="45">
      <c r="A27" s="2635" t="s">
        <v>159</v>
      </c>
      <c r="B27" s="2647" t="s">
        <v>2301</v>
      </c>
      <c r="C27" s="2646" t="s">
        <v>159</v>
      </c>
      <c r="D27" s="2646" t="s">
        <v>159</v>
      </c>
      <c r="E27" s="2644"/>
      <c r="F27" s="2645"/>
    </row>
    <row r="28" spans="1:6">
      <c r="A28" s="2633">
        <v>2.5</v>
      </c>
      <c r="B28" s="2641" t="s">
        <v>2302</v>
      </c>
      <c r="C28" s="2643" t="s">
        <v>2298</v>
      </c>
      <c r="D28" s="2643" t="s">
        <v>2303</v>
      </c>
      <c r="E28" s="2644"/>
      <c r="F28" s="2645">
        <f>D28*E28</f>
        <v>0</v>
      </c>
    </row>
    <row r="29" spans="1:6">
      <c r="A29" s="2633">
        <v>2.6</v>
      </c>
      <c r="B29" s="2641" t="s">
        <v>2304</v>
      </c>
      <c r="C29" s="2643" t="s">
        <v>2298</v>
      </c>
      <c r="D29" s="2643" t="s">
        <v>2305</v>
      </c>
      <c r="E29" s="2644"/>
      <c r="F29" s="2645">
        <f>D29*E29</f>
        <v>0</v>
      </c>
    </row>
    <row r="30" spans="1:6">
      <c r="A30" s="2633">
        <v>2.7</v>
      </c>
      <c r="B30" s="2641" t="s">
        <v>2306</v>
      </c>
      <c r="C30" s="2643" t="s">
        <v>2298</v>
      </c>
      <c r="D30" s="2643" t="s">
        <v>2307</v>
      </c>
      <c r="E30" s="2644"/>
      <c r="F30" s="2645">
        <f>D30*E30</f>
        <v>0</v>
      </c>
    </row>
    <row r="31" spans="1:6">
      <c r="A31" s="2634" t="s">
        <v>159</v>
      </c>
      <c r="B31" s="2639" t="s">
        <v>2308</v>
      </c>
      <c r="C31" s="2646" t="s">
        <v>159</v>
      </c>
      <c r="D31" s="2646" t="s">
        <v>159</v>
      </c>
      <c r="E31" s="2644"/>
      <c r="F31" s="2645"/>
    </row>
    <row r="32" spans="1:6">
      <c r="A32" s="2634"/>
      <c r="B32" s="2634"/>
      <c r="C32" s="2635"/>
      <c r="D32" s="2635"/>
      <c r="E32" s="2636"/>
      <c r="F32" s="2648"/>
    </row>
    <row r="33" spans="1:6" ht="30">
      <c r="A33" s="2634" t="s">
        <v>159</v>
      </c>
      <c r="B33" s="2647" t="s">
        <v>2309</v>
      </c>
      <c r="C33" s="2635" t="s">
        <v>159</v>
      </c>
      <c r="D33" s="2635" t="s">
        <v>159</v>
      </c>
      <c r="E33" s="2636"/>
      <c r="F33" s="2648"/>
    </row>
    <row r="34" spans="1:6">
      <c r="A34" s="2633">
        <v>2.8</v>
      </c>
      <c r="B34" s="2641" t="s">
        <v>2304</v>
      </c>
      <c r="C34" s="2633" t="s">
        <v>2298</v>
      </c>
      <c r="D34" s="2633" t="s">
        <v>2310</v>
      </c>
      <c r="E34" s="2636"/>
      <c r="F34" s="2648">
        <f>D34*E34</f>
        <v>0</v>
      </c>
    </row>
    <row r="35" spans="1:6">
      <c r="A35" s="2633">
        <v>2.9</v>
      </c>
      <c r="B35" s="2641" t="s">
        <v>2306</v>
      </c>
      <c r="C35" s="2633" t="s">
        <v>2298</v>
      </c>
      <c r="D35" s="2633" t="s">
        <v>2280</v>
      </c>
      <c r="E35" s="2636"/>
      <c r="F35" s="2648">
        <f>D35*E35</f>
        <v>0</v>
      </c>
    </row>
    <row r="36" spans="1:6">
      <c r="A36" s="3470" t="s">
        <v>2311</v>
      </c>
      <c r="B36" s="3471"/>
      <c r="C36" s="3471"/>
      <c r="D36" s="3471"/>
      <c r="E36" s="3472"/>
      <c r="F36" s="2649">
        <f>SUM(F14:F35)</f>
        <v>0</v>
      </c>
    </row>
    <row r="37" spans="1:6">
      <c r="A37" s="2634" t="s">
        <v>159</v>
      </c>
      <c r="B37" s="2642" t="s">
        <v>2312</v>
      </c>
      <c r="C37" s="2635" t="s">
        <v>159</v>
      </c>
      <c r="D37" s="2635" t="s">
        <v>159</v>
      </c>
      <c r="E37" s="2636" t="s">
        <v>159</v>
      </c>
      <c r="F37" s="2635" t="s">
        <v>159</v>
      </c>
    </row>
    <row r="38" spans="1:6">
      <c r="A38" s="2634" t="s">
        <v>159</v>
      </c>
      <c r="B38" s="2639" t="s">
        <v>2313</v>
      </c>
      <c r="C38" s="2635" t="s">
        <v>159</v>
      </c>
      <c r="D38" s="2635" t="s">
        <v>159</v>
      </c>
      <c r="E38" s="2636" t="s">
        <v>159</v>
      </c>
      <c r="F38" s="2635" t="s">
        <v>159</v>
      </c>
    </row>
    <row r="39" spans="1:6" ht="30">
      <c r="A39" s="2634" t="s">
        <v>159</v>
      </c>
      <c r="B39" s="2647" t="s">
        <v>2314</v>
      </c>
      <c r="C39" s="2635" t="s">
        <v>159</v>
      </c>
      <c r="D39" s="2635" t="s">
        <v>159</v>
      </c>
      <c r="E39" s="2636" t="s">
        <v>159</v>
      </c>
      <c r="F39" s="2635" t="s">
        <v>159</v>
      </c>
    </row>
    <row r="40" spans="1:6" ht="43.5">
      <c r="A40" s="2805">
        <v>2.1</v>
      </c>
      <c r="B40" s="2640" t="s">
        <v>2315</v>
      </c>
      <c r="C40" s="2643" t="s">
        <v>2316</v>
      </c>
      <c r="D40" s="2643" t="s">
        <v>2317</v>
      </c>
      <c r="E40" s="2644"/>
      <c r="F40" s="2645">
        <f>D40*E40</f>
        <v>0</v>
      </c>
    </row>
    <row r="41" spans="1:6" ht="30">
      <c r="A41" s="2633">
        <v>2.11</v>
      </c>
      <c r="B41" s="2640" t="s">
        <v>2318</v>
      </c>
      <c r="C41" s="2643" t="s">
        <v>2316</v>
      </c>
      <c r="D41" s="2643" t="s">
        <v>2319</v>
      </c>
      <c r="E41" s="2644"/>
      <c r="F41" s="2645">
        <f>D41*E41</f>
        <v>0</v>
      </c>
    </row>
    <row r="42" spans="1:6">
      <c r="A42" s="2634" t="s">
        <v>159</v>
      </c>
      <c r="B42" s="2639" t="s">
        <v>2320</v>
      </c>
      <c r="C42" s="2646" t="s">
        <v>159</v>
      </c>
      <c r="D42" s="2646" t="s">
        <v>159</v>
      </c>
      <c r="E42" s="2644"/>
      <c r="F42" s="2645"/>
    </row>
    <row r="43" spans="1:6" ht="30">
      <c r="A43" s="2634" t="s">
        <v>159</v>
      </c>
      <c r="B43" s="2647" t="s">
        <v>2321</v>
      </c>
      <c r="C43" s="2646" t="s">
        <v>159</v>
      </c>
      <c r="D43" s="2646" t="s">
        <v>159</v>
      </c>
      <c r="E43" s="2644"/>
      <c r="F43" s="2645"/>
    </row>
    <row r="44" spans="1:6" ht="45">
      <c r="A44" s="2643">
        <v>2.12</v>
      </c>
      <c r="B44" s="2650" t="s">
        <v>2322</v>
      </c>
      <c r="C44" s="2643" t="s">
        <v>2316</v>
      </c>
      <c r="D44" s="2643" t="s">
        <v>2323</v>
      </c>
      <c r="E44" s="2644"/>
      <c r="F44" s="2645">
        <f>D44*E44</f>
        <v>0</v>
      </c>
    </row>
    <row r="45" spans="1:6" ht="30">
      <c r="A45" s="2643">
        <v>2.13</v>
      </c>
      <c r="B45" s="2650" t="s">
        <v>2324</v>
      </c>
      <c r="C45" s="2643" t="s">
        <v>2316</v>
      </c>
      <c r="D45" s="2643" t="s">
        <v>2325</v>
      </c>
      <c r="E45" s="2644"/>
      <c r="F45" s="2645">
        <f>D45*E45</f>
        <v>0</v>
      </c>
    </row>
    <row r="46" spans="1:6" ht="30">
      <c r="A46" s="2651" t="s">
        <v>159</v>
      </c>
      <c r="B46" s="2650" t="s">
        <v>2326</v>
      </c>
      <c r="C46" s="2643" t="s">
        <v>2316</v>
      </c>
      <c r="D46" s="2646">
        <v>85</v>
      </c>
      <c r="E46" s="2644"/>
      <c r="F46" s="2645">
        <f>D46*E46</f>
        <v>0</v>
      </c>
    </row>
    <row r="47" spans="1:6">
      <c r="A47" s="2634" t="s">
        <v>159</v>
      </c>
      <c r="B47" s="2639" t="s">
        <v>2327</v>
      </c>
      <c r="C47" s="2646" t="s">
        <v>159</v>
      </c>
      <c r="D47" s="2646" t="s">
        <v>159</v>
      </c>
      <c r="E47" s="2644"/>
      <c r="F47" s="2645"/>
    </row>
    <row r="48" spans="1:6" ht="30">
      <c r="A48" s="2634" t="s">
        <v>159</v>
      </c>
      <c r="B48" s="2647" t="s">
        <v>2328</v>
      </c>
      <c r="C48" s="2646" t="s">
        <v>159</v>
      </c>
      <c r="D48" s="2646" t="s">
        <v>159</v>
      </c>
      <c r="E48" s="2644"/>
      <c r="F48" s="2645"/>
    </row>
    <row r="49" spans="1:6" ht="30">
      <c r="A49" s="2643">
        <v>2.14</v>
      </c>
      <c r="B49" s="2650" t="s">
        <v>2329</v>
      </c>
      <c r="C49" s="2643" t="s">
        <v>2298</v>
      </c>
      <c r="D49" s="2643" t="s">
        <v>2330</v>
      </c>
      <c r="E49" s="2644"/>
      <c r="F49" s="2645">
        <f>D49*E49</f>
        <v>0</v>
      </c>
    </row>
    <row r="50" spans="1:6">
      <c r="A50" s="2643">
        <v>2.15</v>
      </c>
      <c r="B50" s="2652" t="s">
        <v>2331</v>
      </c>
      <c r="C50" s="2643" t="s">
        <v>2298</v>
      </c>
      <c r="D50" s="2643" t="s">
        <v>2332</v>
      </c>
      <c r="E50" s="2644"/>
      <c r="F50" s="2645">
        <f>D50*E50</f>
        <v>0</v>
      </c>
    </row>
    <row r="51" spans="1:6">
      <c r="A51" s="2634" t="s">
        <v>159</v>
      </c>
      <c r="B51" s="2639" t="s">
        <v>2333</v>
      </c>
      <c r="C51" s="2646" t="s">
        <v>159</v>
      </c>
      <c r="D51" s="2646" t="s">
        <v>159</v>
      </c>
      <c r="E51" s="2644"/>
      <c r="F51" s="2645"/>
    </row>
    <row r="52" spans="1:6">
      <c r="A52" s="2634" t="s">
        <v>159</v>
      </c>
      <c r="B52" s="2639" t="s">
        <v>2334</v>
      </c>
      <c r="C52" s="2646" t="s">
        <v>159</v>
      </c>
      <c r="D52" s="2646" t="s">
        <v>159</v>
      </c>
      <c r="E52" s="2644"/>
      <c r="F52" s="2645"/>
    </row>
    <row r="53" spans="1:6" ht="45">
      <c r="A53" s="2634" t="s">
        <v>159</v>
      </c>
      <c r="B53" s="2647" t="s">
        <v>2335</v>
      </c>
      <c r="C53" s="2646" t="s">
        <v>159</v>
      </c>
      <c r="D53" s="2646" t="s">
        <v>159</v>
      </c>
      <c r="E53" s="2644"/>
      <c r="F53" s="2645"/>
    </row>
    <row r="54" spans="1:6" ht="30">
      <c r="A54" s="2633">
        <v>2.16</v>
      </c>
      <c r="B54" s="2640" t="s">
        <v>2336</v>
      </c>
      <c r="C54" s="2643" t="s">
        <v>2298</v>
      </c>
      <c r="D54" s="2643" t="s">
        <v>2305</v>
      </c>
      <c r="E54" s="2644"/>
      <c r="F54" s="2645">
        <f>D54*E54</f>
        <v>0</v>
      </c>
    </row>
    <row r="55" spans="1:6" ht="30">
      <c r="A55" s="2633">
        <v>2.17</v>
      </c>
      <c r="B55" s="2640" t="s">
        <v>2337</v>
      </c>
      <c r="C55" s="2643" t="s">
        <v>2298</v>
      </c>
      <c r="D55" s="2643" t="s">
        <v>2338</v>
      </c>
      <c r="E55" s="2644"/>
      <c r="F55" s="2645">
        <f>D55*E55</f>
        <v>0</v>
      </c>
    </row>
    <row r="56" spans="1:6">
      <c r="A56" s="2633">
        <v>2.1800000000000002</v>
      </c>
      <c r="B56" s="2641" t="s">
        <v>2339</v>
      </c>
      <c r="C56" s="2643" t="s">
        <v>2298</v>
      </c>
      <c r="D56" s="2643" t="s">
        <v>2340</v>
      </c>
      <c r="E56" s="2644"/>
      <c r="F56" s="2645">
        <f>D56*E56</f>
        <v>0</v>
      </c>
    </row>
    <row r="57" spans="1:6" ht="30">
      <c r="A57" s="2653">
        <v>2.19</v>
      </c>
      <c r="B57" s="2640" t="s">
        <v>2341</v>
      </c>
      <c r="C57" s="2643" t="s">
        <v>2298</v>
      </c>
      <c r="D57" s="2643" t="s">
        <v>2342</v>
      </c>
      <c r="E57" s="2644"/>
      <c r="F57" s="2645">
        <f>D57*E57</f>
        <v>0</v>
      </c>
    </row>
    <row r="58" spans="1:6">
      <c r="A58" s="2651" t="s">
        <v>159</v>
      </c>
      <c r="B58" s="2654" t="s">
        <v>2343</v>
      </c>
      <c r="C58" s="2646" t="s">
        <v>159</v>
      </c>
      <c r="D58" s="2646" t="s">
        <v>159</v>
      </c>
      <c r="E58" s="2644"/>
      <c r="F58" s="2645"/>
    </row>
    <row r="59" spans="1:6" ht="45">
      <c r="A59" s="2653">
        <v>2.2000000000000002</v>
      </c>
      <c r="B59" s="2640" t="s">
        <v>2344</v>
      </c>
      <c r="C59" s="2633" t="s">
        <v>2316</v>
      </c>
      <c r="D59" s="2633" t="s">
        <v>2317</v>
      </c>
      <c r="E59" s="2636"/>
      <c r="F59" s="2648">
        <f>D59*E59</f>
        <v>0</v>
      </c>
    </row>
    <row r="60" spans="1:6">
      <c r="A60" s="3473" t="s">
        <v>2311</v>
      </c>
      <c r="B60" s="3474"/>
      <c r="C60" s="3474"/>
      <c r="D60" s="3474"/>
      <c r="E60" s="3475"/>
      <c r="F60" s="2655">
        <f>SUM(F40:F59)</f>
        <v>0</v>
      </c>
    </row>
    <row r="61" spans="1:6">
      <c r="A61" s="2643" t="s">
        <v>2310</v>
      </c>
      <c r="B61" s="2639" t="s">
        <v>2345</v>
      </c>
      <c r="C61" s="2635" t="s">
        <v>159</v>
      </c>
      <c r="D61" s="2635" t="s">
        <v>159</v>
      </c>
      <c r="E61" s="2636" t="s">
        <v>159</v>
      </c>
      <c r="F61" s="2635"/>
    </row>
    <row r="62" spans="1:6">
      <c r="A62" s="2634" t="s">
        <v>159</v>
      </c>
      <c r="B62" s="2642" t="s">
        <v>2346</v>
      </c>
      <c r="C62" s="2635" t="s">
        <v>159</v>
      </c>
      <c r="D62" s="2635" t="s">
        <v>159</v>
      </c>
      <c r="E62" s="2636" t="s">
        <v>159</v>
      </c>
      <c r="F62" s="2635"/>
    </row>
    <row r="63" spans="1:6">
      <c r="A63" s="2634" t="s">
        <v>159</v>
      </c>
      <c r="B63" s="2639" t="s">
        <v>2347</v>
      </c>
      <c r="C63" s="2635" t="s">
        <v>159</v>
      </c>
      <c r="D63" s="2635" t="s">
        <v>159</v>
      </c>
      <c r="E63" s="2636" t="s">
        <v>159</v>
      </c>
      <c r="F63" s="2635"/>
    </row>
    <row r="64" spans="1:6">
      <c r="A64" s="2634" t="s">
        <v>159</v>
      </c>
      <c r="B64" s="2639" t="s">
        <v>2348</v>
      </c>
      <c r="C64" s="2635" t="s">
        <v>159</v>
      </c>
      <c r="D64" s="2635" t="s">
        <v>159</v>
      </c>
      <c r="E64" s="2636" t="s">
        <v>159</v>
      </c>
      <c r="F64" s="2635"/>
    </row>
    <row r="65" spans="1:6" ht="60">
      <c r="A65" s="2634" t="s">
        <v>159</v>
      </c>
      <c r="B65" s="2647" t="s">
        <v>2349</v>
      </c>
      <c r="C65" s="2635" t="s">
        <v>159</v>
      </c>
      <c r="D65" s="2635" t="s">
        <v>159</v>
      </c>
      <c r="E65" s="2636"/>
      <c r="F65" s="2635"/>
    </row>
    <row r="66" spans="1:6">
      <c r="A66" s="2643" t="s">
        <v>2350</v>
      </c>
      <c r="B66" s="2641" t="s">
        <v>2351</v>
      </c>
      <c r="C66" s="2633" t="s">
        <v>2298</v>
      </c>
      <c r="D66" s="2633" t="s">
        <v>2352</v>
      </c>
      <c r="E66" s="2656"/>
      <c r="F66" s="2648">
        <f>D66*E66</f>
        <v>0</v>
      </c>
    </row>
    <row r="67" spans="1:6">
      <c r="A67" s="2634" t="s">
        <v>159</v>
      </c>
      <c r="B67" s="2639" t="s">
        <v>2353</v>
      </c>
      <c r="C67" s="2635" t="s">
        <v>159</v>
      </c>
      <c r="D67" s="2635" t="s">
        <v>159</v>
      </c>
      <c r="E67" s="2636"/>
      <c r="F67" s="2648"/>
    </row>
    <row r="68" spans="1:6" ht="45">
      <c r="A68" s="2634" t="s">
        <v>159</v>
      </c>
      <c r="B68" s="2647" t="s">
        <v>2354</v>
      </c>
      <c r="C68" s="2635" t="s">
        <v>159</v>
      </c>
      <c r="D68" s="2635" t="s">
        <v>159</v>
      </c>
      <c r="E68" s="2636"/>
      <c r="F68" s="2648"/>
    </row>
    <row r="69" spans="1:6">
      <c r="A69" s="2643" t="s">
        <v>2355</v>
      </c>
      <c r="B69" s="2641" t="s">
        <v>2351</v>
      </c>
      <c r="C69" s="2643" t="s">
        <v>2298</v>
      </c>
      <c r="D69" s="2643" t="s">
        <v>2356</v>
      </c>
      <c r="E69" s="2657"/>
      <c r="F69" s="2645">
        <f>D69*E69</f>
        <v>0</v>
      </c>
    </row>
    <row r="70" spans="1:6">
      <c r="A70" s="2634" t="s">
        <v>159</v>
      </c>
      <c r="B70" s="2642" t="s">
        <v>2357</v>
      </c>
      <c r="C70" s="2646" t="s">
        <v>159</v>
      </c>
      <c r="D70" s="2646" t="s">
        <v>159</v>
      </c>
      <c r="E70" s="2644"/>
      <c r="F70" s="2645"/>
    </row>
    <row r="71" spans="1:6">
      <c r="A71" s="2634" t="s">
        <v>159</v>
      </c>
      <c r="B71" s="2639" t="s">
        <v>2358</v>
      </c>
      <c r="C71" s="2646" t="s">
        <v>159</v>
      </c>
      <c r="D71" s="2646" t="s">
        <v>159</v>
      </c>
      <c r="E71" s="2644"/>
      <c r="F71" s="2645"/>
    </row>
    <row r="72" spans="1:6" ht="30">
      <c r="A72" s="2634" t="s">
        <v>159</v>
      </c>
      <c r="B72" s="2647" t="s">
        <v>2359</v>
      </c>
      <c r="C72" s="2646" t="s">
        <v>159</v>
      </c>
      <c r="D72" s="2646" t="s">
        <v>159</v>
      </c>
      <c r="E72" s="2644"/>
      <c r="F72" s="2645"/>
    </row>
    <row r="73" spans="1:6">
      <c r="A73" s="2643" t="s">
        <v>2360</v>
      </c>
      <c r="B73" s="2641" t="s">
        <v>2361</v>
      </c>
      <c r="C73" s="2643" t="s">
        <v>2298</v>
      </c>
      <c r="D73" s="2643" t="s">
        <v>2352</v>
      </c>
      <c r="E73" s="2644"/>
      <c r="F73" s="2645">
        <f>D73*E73</f>
        <v>0</v>
      </c>
    </row>
    <row r="74" spans="1:6">
      <c r="A74" s="2646" t="s">
        <v>159</v>
      </c>
      <c r="B74" s="2639" t="s">
        <v>2362</v>
      </c>
      <c r="C74" s="2646" t="s">
        <v>159</v>
      </c>
      <c r="D74" s="2646" t="s">
        <v>159</v>
      </c>
      <c r="E74" s="2644"/>
      <c r="F74" s="2645"/>
    </row>
    <row r="75" spans="1:6" ht="30">
      <c r="A75" s="2646" t="s">
        <v>159</v>
      </c>
      <c r="B75" s="2647" t="s">
        <v>2363</v>
      </c>
      <c r="C75" s="2646" t="s">
        <v>159</v>
      </c>
      <c r="D75" s="2646" t="s">
        <v>159</v>
      </c>
      <c r="E75" s="2644"/>
      <c r="F75" s="2645"/>
    </row>
    <row r="76" spans="1:6">
      <c r="A76" s="2643">
        <v>3.4</v>
      </c>
      <c r="B76" s="2640" t="s">
        <v>2364</v>
      </c>
      <c r="C76" s="2643" t="s">
        <v>2298</v>
      </c>
      <c r="D76" s="2643" t="s">
        <v>2325</v>
      </c>
      <c r="E76" s="2644"/>
      <c r="F76" s="2645">
        <f>D76*E76</f>
        <v>0</v>
      </c>
    </row>
    <row r="77" spans="1:6" ht="30">
      <c r="A77" s="2646" t="s">
        <v>159</v>
      </c>
      <c r="B77" s="2658" t="s">
        <v>2365</v>
      </c>
      <c r="C77" s="2646" t="s">
        <v>159</v>
      </c>
      <c r="D77" s="2646" t="s">
        <v>159</v>
      </c>
      <c r="E77" s="2644"/>
      <c r="F77" s="2645"/>
    </row>
    <row r="78" spans="1:6">
      <c r="A78" s="2643">
        <v>3.5</v>
      </c>
      <c r="B78" s="2641" t="s">
        <v>2364</v>
      </c>
      <c r="C78" s="2643" t="s">
        <v>2298</v>
      </c>
      <c r="D78" s="2643" t="s">
        <v>2366</v>
      </c>
      <c r="E78" s="2644"/>
      <c r="F78" s="2645">
        <f>D78*E78</f>
        <v>0</v>
      </c>
    </row>
    <row r="79" spans="1:6">
      <c r="A79" s="2634" t="s">
        <v>159</v>
      </c>
      <c r="B79" s="2642" t="s">
        <v>2367</v>
      </c>
      <c r="C79" s="2646" t="s">
        <v>159</v>
      </c>
      <c r="D79" s="2646" t="s">
        <v>159</v>
      </c>
      <c r="E79" s="2644"/>
      <c r="F79" s="2645"/>
    </row>
    <row r="80" spans="1:6" ht="30">
      <c r="A80" s="2634"/>
      <c r="B80" s="2659" t="s">
        <v>2368</v>
      </c>
      <c r="C80" s="2646"/>
      <c r="D80" s="2646"/>
      <c r="E80" s="2644"/>
      <c r="F80" s="2645"/>
    </row>
    <row r="81" spans="1:6" ht="30">
      <c r="A81" s="2634" t="s">
        <v>159</v>
      </c>
      <c r="B81" s="2647" t="s">
        <v>2369</v>
      </c>
      <c r="C81" s="2646" t="s">
        <v>159</v>
      </c>
      <c r="D81" s="2646" t="s">
        <v>159</v>
      </c>
      <c r="E81" s="2644"/>
      <c r="F81" s="2645"/>
    </row>
    <row r="82" spans="1:6">
      <c r="A82" s="2643" t="s">
        <v>2370</v>
      </c>
      <c r="B82" s="2641" t="s">
        <v>2364</v>
      </c>
      <c r="C82" s="2643" t="s">
        <v>2298</v>
      </c>
      <c r="D82" s="2643" t="s">
        <v>2325</v>
      </c>
      <c r="E82" s="2644"/>
      <c r="F82" s="2645">
        <f>D82*E82</f>
        <v>0</v>
      </c>
    </row>
    <row r="83" spans="1:6">
      <c r="A83" s="2646" t="s">
        <v>159</v>
      </c>
      <c r="B83" s="2639" t="s">
        <v>2371</v>
      </c>
      <c r="C83" s="2646" t="s">
        <v>159</v>
      </c>
      <c r="D83" s="2646" t="s">
        <v>159</v>
      </c>
      <c r="E83" s="2644"/>
      <c r="F83" s="2645"/>
    </row>
    <row r="84" spans="1:6" ht="30">
      <c r="A84" s="2646" t="s">
        <v>159</v>
      </c>
      <c r="B84" s="2647" t="s">
        <v>2372</v>
      </c>
      <c r="C84" s="2646" t="s">
        <v>159</v>
      </c>
      <c r="D84" s="2646" t="s">
        <v>159</v>
      </c>
      <c r="E84" s="2644"/>
      <c r="F84" s="2645"/>
    </row>
    <row r="85" spans="1:6">
      <c r="A85" s="2643" t="s">
        <v>2373</v>
      </c>
      <c r="B85" s="2641" t="s">
        <v>2374</v>
      </c>
      <c r="C85" s="2643" t="s">
        <v>2298</v>
      </c>
      <c r="D85" s="2643" t="s">
        <v>2332</v>
      </c>
      <c r="E85" s="2644"/>
      <c r="F85" s="2645">
        <f>D85*E85</f>
        <v>0</v>
      </c>
    </row>
    <row r="86" spans="1:6" ht="30">
      <c r="A86" s="2643" t="s">
        <v>2375</v>
      </c>
      <c r="B86" s="2640" t="s">
        <v>2376</v>
      </c>
      <c r="C86" s="2643" t="s">
        <v>2377</v>
      </c>
      <c r="D86" s="2643" t="s">
        <v>2378</v>
      </c>
      <c r="E86" s="2644"/>
      <c r="F86" s="2645">
        <f>D86*E86</f>
        <v>0</v>
      </c>
    </row>
    <row r="87" spans="1:6">
      <c r="A87" s="3470" t="s">
        <v>2311</v>
      </c>
      <c r="B87" s="3471"/>
      <c r="C87" s="3471"/>
      <c r="D87" s="3471"/>
      <c r="E87" s="3472"/>
      <c r="F87" s="2649">
        <f>SUM(F66:F86)</f>
        <v>0</v>
      </c>
    </row>
    <row r="88" spans="1:6">
      <c r="A88" s="2634" t="s">
        <v>159</v>
      </c>
      <c r="B88" s="2639" t="s">
        <v>2379</v>
      </c>
      <c r="C88" s="2635" t="s">
        <v>159</v>
      </c>
      <c r="D88" s="2635" t="s">
        <v>159</v>
      </c>
      <c r="E88" s="2636" t="s">
        <v>159</v>
      </c>
      <c r="F88" s="2635"/>
    </row>
    <row r="89" spans="1:6" ht="16.5">
      <c r="A89" s="2643" t="s">
        <v>2380</v>
      </c>
      <c r="B89" s="2641" t="s">
        <v>2381</v>
      </c>
      <c r="C89" s="2633" t="s">
        <v>2382</v>
      </c>
      <c r="D89" s="2633" t="s">
        <v>2303</v>
      </c>
      <c r="E89" s="2636"/>
      <c r="F89" s="2648">
        <f>D89*E89</f>
        <v>0</v>
      </c>
    </row>
    <row r="90" spans="1:6">
      <c r="A90" s="2646" t="s">
        <v>159</v>
      </c>
      <c r="B90" s="2641" t="s">
        <v>2383</v>
      </c>
      <c r="C90" s="2635" t="s">
        <v>159</v>
      </c>
      <c r="D90" s="2635" t="s">
        <v>159</v>
      </c>
      <c r="E90" s="2636"/>
      <c r="F90" s="2648"/>
    </row>
    <row r="91" spans="1:6">
      <c r="A91" s="2634" t="s">
        <v>159</v>
      </c>
      <c r="B91" s="2642" t="s">
        <v>2384</v>
      </c>
      <c r="C91" s="2635" t="s">
        <v>159</v>
      </c>
      <c r="D91" s="2635" t="s">
        <v>159</v>
      </c>
      <c r="E91" s="2636"/>
      <c r="F91" s="2648"/>
    </row>
    <row r="92" spans="1:6">
      <c r="A92" s="2634" t="s">
        <v>159</v>
      </c>
      <c r="B92" s="2639" t="s">
        <v>2385</v>
      </c>
      <c r="C92" s="2635" t="s">
        <v>159</v>
      </c>
      <c r="D92" s="2635" t="s">
        <v>159</v>
      </c>
      <c r="E92" s="2636"/>
      <c r="F92" s="2648"/>
    </row>
    <row r="93" spans="1:6" ht="30">
      <c r="A93" s="2634" t="s">
        <v>159</v>
      </c>
      <c r="B93" s="2647" t="s">
        <v>2386</v>
      </c>
      <c r="C93" s="2635" t="s">
        <v>159</v>
      </c>
      <c r="D93" s="2635" t="s">
        <v>159</v>
      </c>
      <c r="E93" s="2636"/>
      <c r="F93" s="2648"/>
    </row>
    <row r="94" spans="1:6">
      <c r="A94" s="2643" t="s">
        <v>2387</v>
      </c>
      <c r="B94" s="2641" t="s">
        <v>2388</v>
      </c>
      <c r="C94" s="2633" t="s">
        <v>2316</v>
      </c>
      <c r="D94" s="2633" t="s">
        <v>2389</v>
      </c>
      <c r="E94" s="2636"/>
      <c r="F94" s="2648">
        <f>D94*E94</f>
        <v>0</v>
      </c>
    </row>
    <row r="95" spans="1:6">
      <c r="A95" s="2643" t="s">
        <v>2390</v>
      </c>
      <c r="B95" s="2641" t="s">
        <v>2391</v>
      </c>
      <c r="C95" s="2633" t="s">
        <v>2316</v>
      </c>
      <c r="D95" s="2633" t="s">
        <v>2392</v>
      </c>
      <c r="E95" s="2636"/>
      <c r="F95" s="2648">
        <f>D95*E95</f>
        <v>0</v>
      </c>
    </row>
    <row r="96" spans="1:6">
      <c r="A96" s="2646" t="s">
        <v>159</v>
      </c>
      <c r="B96" s="2639" t="s">
        <v>2393</v>
      </c>
      <c r="C96" s="2635" t="s">
        <v>159</v>
      </c>
      <c r="D96" s="2635" t="s">
        <v>159</v>
      </c>
      <c r="E96" s="2636"/>
      <c r="F96" s="2648"/>
    </row>
    <row r="97" spans="1:6" ht="30">
      <c r="A97" s="2646" t="s">
        <v>159</v>
      </c>
      <c r="B97" s="2647" t="s">
        <v>2394</v>
      </c>
      <c r="C97" s="2635" t="s">
        <v>159</v>
      </c>
      <c r="D97" s="2635" t="s">
        <v>159</v>
      </c>
      <c r="E97" s="2636"/>
      <c r="F97" s="2648"/>
    </row>
    <row r="98" spans="1:6">
      <c r="A98" s="2643" t="s">
        <v>2395</v>
      </c>
      <c r="B98" s="2641" t="s">
        <v>2388</v>
      </c>
      <c r="C98" s="2633" t="s">
        <v>2316</v>
      </c>
      <c r="D98" s="2633" t="s">
        <v>2323</v>
      </c>
      <c r="E98" s="2636"/>
      <c r="F98" s="2648">
        <f>D98*E98</f>
        <v>0</v>
      </c>
    </row>
    <row r="99" spans="1:6">
      <c r="A99" s="2646" t="s">
        <v>159</v>
      </c>
      <c r="B99" s="2641" t="s">
        <v>2396</v>
      </c>
      <c r="C99" s="2633" t="s">
        <v>2377</v>
      </c>
      <c r="D99" s="2633" t="s">
        <v>2397</v>
      </c>
      <c r="E99" s="2636"/>
      <c r="F99" s="2648">
        <f>D99*E99</f>
        <v>0</v>
      </c>
    </row>
    <row r="100" spans="1:6">
      <c r="A100" s="2646" t="s">
        <v>159</v>
      </c>
      <c r="B100" s="2641" t="s">
        <v>2398</v>
      </c>
      <c r="C100" s="2635" t="s">
        <v>159</v>
      </c>
      <c r="D100" s="2635" t="s">
        <v>159</v>
      </c>
      <c r="E100" s="2636"/>
      <c r="F100" s="2648"/>
    </row>
    <row r="101" spans="1:6">
      <c r="A101" s="2646" t="s">
        <v>159</v>
      </c>
      <c r="B101" s="2642" t="s">
        <v>2399</v>
      </c>
      <c r="C101" s="2635" t="s">
        <v>159</v>
      </c>
      <c r="D101" s="2635" t="s">
        <v>159</v>
      </c>
      <c r="E101" s="2636"/>
      <c r="F101" s="2648"/>
    </row>
    <row r="102" spans="1:6">
      <c r="A102" s="2646" t="s">
        <v>159</v>
      </c>
      <c r="B102" s="2642" t="s">
        <v>2400</v>
      </c>
      <c r="C102" s="2635" t="s">
        <v>159</v>
      </c>
      <c r="D102" s="2635" t="s">
        <v>159</v>
      </c>
      <c r="E102" s="2636"/>
      <c r="F102" s="2648"/>
    </row>
    <row r="103" spans="1:6" ht="29.25">
      <c r="A103" s="2646" t="s">
        <v>159</v>
      </c>
      <c r="B103" s="2647" t="s">
        <v>2401</v>
      </c>
      <c r="C103" s="2635" t="s">
        <v>159</v>
      </c>
      <c r="D103" s="2635" t="s">
        <v>159</v>
      </c>
      <c r="E103" s="2636"/>
      <c r="F103" s="2648"/>
    </row>
    <row r="104" spans="1:6">
      <c r="A104" s="2643" t="s">
        <v>2402</v>
      </c>
      <c r="B104" s="2641" t="s">
        <v>2403</v>
      </c>
      <c r="C104" s="2633" t="s">
        <v>2404</v>
      </c>
      <c r="D104" s="2633">
        <v>1.1000000000000001</v>
      </c>
      <c r="E104" s="2656"/>
      <c r="F104" s="2648">
        <f>D104*E104</f>
        <v>0</v>
      </c>
    </row>
    <row r="105" spans="1:6">
      <c r="A105" s="2634" t="s">
        <v>159</v>
      </c>
      <c r="B105" s="2642" t="s">
        <v>2405</v>
      </c>
      <c r="C105" s="2635" t="s">
        <v>159</v>
      </c>
      <c r="D105" s="2635" t="s">
        <v>159</v>
      </c>
      <c r="E105" s="2636"/>
      <c r="F105" s="2648"/>
    </row>
    <row r="106" spans="1:6" ht="45">
      <c r="A106" s="2634" t="s">
        <v>159</v>
      </c>
      <c r="B106" s="2647" t="s">
        <v>2406</v>
      </c>
      <c r="C106" s="2635" t="s">
        <v>159</v>
      </c>
      <c r="D106" s="2635" t="s">
        <v>159</v>
      </c>
      <c r="E106" s="2636"/>
      <c r="F106" s="2648"/>
    </row>
    <row r="107" spans="1:6">
      <c r="A107" s="2643" t="s">
        <v>2407</v>
      </c>
      <c r="B107" s="2641" t="s">
        <v>2408</v>
      </c>
      <c r="C107" s="2633" t="s">
        <v>2316</v>
      </c>
      <c r="D107" s="2633" t="s">
        <v>2409</v>
      </c>
      <c r="E107" s="2636"/>
      <c r="F107" s="2648">
        <f>D107*E107</f>
        <v>0</v>
      </c>
    </row>
    <row r="108" spans="1:6">
      <c r="A108" s="2646" t="s">
        <v>159</v>
      </c>
      <c r="B108" s="2642" t="s">
        <v>2410</v>
      </c>
      <c r="C108" s="2635" t="s">
        <v>159</v>
      </c>
      <c r="D108" s="2635" t="s">
        <v>159</v>
      </c>
      <c r="E108" s="2636"/>
      <c r="F108" s="2648"/>
    </row>
    <row r="109" spans="1:6">
      <c r="A109" s="2646" t="s">
        <v>159</v>
      </c>
      <c r="B109" s="2639" t="s">
        <v>2411</v>
      </c>
      <c r="C109" s="2635" t="s">
        <v>159</v>
      </c>
      <c r="D109" s="2635" t="s">
        <v>159</v>
      </c>
      <c r="E109" s="2636"/>
      <c r="F109" s="2648"/>
    </row>
    <row r="110" spans="1:6">
      <c r="A110" s="2646" t="s">
        <v>159</v>
      </c>
      <c r="B110" s="2660" t="s">
        <v>2412</v>
      </c>
      <c r="C110" s="2635" t="s">
        <v>159</v>
      </c>
      <c r="D110" s="2635" t="s">
        <v>159</v>
      </c>
      <c r="E110" s="2636"/>
      <c r="F110" s="2648"/>
    </row>
    <row r="111" spans="1:6">
      <c r="A111" s="2643" t="s">
        <v>2413</v>
      </c>
      <c r="B111" s="2641" t="s">
        <v>2414</v>
      </c>
      <c r="C111" s="2633" t="s">
        <v>2316</v>
      </c>
      <c r="D111" s="2633" t="s">
        <v>2415</v>
      </c>
      <c r="E111" s="2636"/>
      <c r="F111" s="2648">
        <f>D111*E111</f>
        <v>0</v>
      </c>
    </row>
    <row r="112" spans="1:6" ht="30">
      <c r="A112" s="2643" t="s">
        <v>2416</v>
      </c>
      <c r="B112" s="2640" t="s">
        <v>2417</v>
      </c>
      <c r="C112" s="2633" t="s">
        <v>2289</v>
      </c>
      <c r="D112" s="2633" t="s">
        <v>2389</v>
      </c>
      <c r="E112" s="2636"/>
      <c r="F112" s="2648">
        <f>D112*E112</f>
        <v>0</v>
      </c>
    </row>
    <row r="113" spans="1:6">
      <c r="A113" s="2643" t="s">
        <v>2418</v>
      </c>
      <c r="B113" s="2639" t="s">
        <v>2419</v>
      </c>
      <c r="C113" s="2635" t="s">
        <v>159</v>
      </c>
      <c r="D113" s="2635" t="s">
        <v>159</v>
      </c>
      <c r="E113" s="2636"/>
      <c r="F113" s="2648"/>
    </row>
    <row r="114" spans="1:6">
      <c r="A114" s="2646" t="s">
        <v>159</v>
      </c>
      <c r="B114" s="2642" t="s">
        <v>2420</v>
      </c>
      <c r="C114" s="2635" t="s">
        <v>159</v>
      </c>
      <c r="D114" s="2635" t="s">
        <v>159</v>
      </c>
      <c r="E114" s="2636"/>
      <c r="F114" s="2648"/>
    </row>
    <row r="115" spans="1:6" ht="45">
      <c r="A115" s="2646" t="s">
        <v>159</v>
      </c>
      <c r="B115" s="2647" t="s">
        <v>2421</v>
      </c>
      <c r="C115" s="2635" t="s">
        <v>159</v>
      </c>
      <c r="D115" s="2635" t="s">
        <v>159</v>
      </c>
      <c r="E115" s="2636"/>
      <c r="F115" s="2648"/>
    </row>
    <row r="116" spans="1:6">
      <c r="A116" s="2643" t="s">
        <v>2422</v>
      </c>
      <c r="B116" s="2641" t="s">
        <v>2597</v>
      </c>
      <c r="C116" s="2633" t="s">
        <v>2316</v>
      </c>
      <c r="D116" s="2633" t="s">
        <v>2423</v>
      </c>
      <c r="E116" s="2656"/>
      <c r="F116" s="2648">
        <f>D116*E116</f>
        <v>0</v>
      </c>
    </row>
    <row r="117" spans="1:6" ht="45">
      <c r="A117" s="2646" t="s">
        <v>159</v>
      </c>
      <c r="B117" s="2647" t="s">
        <v>2424</v>
      </c>
      <c r="C117" s="2635" t="s">
        <v>159</v>
      </c>
      <c r="D117" s="2635" t="s">
        <v>159</v>
      </c>
      <c r="E117" s="2636"/>
      <c r="F117" s="2648"/>
    </row>
    <row r="118" spans="1:6">
      <c r="A118" s="2643" t="s">
        <v>2425</v>
      </c>
      <c r="B118" s="2641" t="s">
        <v>2426</v>
      </c>
      <c r="C118" s="2633" t="s">
        <v>2316</v>
      </c>
      <c r="D118" s="2633" t="s">
        <v>2427</v>
      </c>
      <c r="E118" s="2656"/>
      <c r="F118" s="2648">
        <f>D118*E118</f>
        <v>0</v>
      </c>
    </row>
    <row r="119" spans="1:6">
      <c r="A119" s="3476" t="s">
        <v>2311</v>
      </c>
      <c r="B119" s="3477"/>
      <c r="C119" s="3477"/>
      <c r="D119" s="3477"/>
      <c r="E119" s="3478"/>
      <c r="F119" s="2661">
        <f>SUM(F89:F118)</f>
        <v>0</v>
      </c>
    </row>
    <row r="120" spans="1:6" ht="75">
      <c r="A120" s="2646" t="s">
        <v>159</v>
      </c>
      <c r="B120" s="2662" t="s">
        <v>2428</v>
      </c>
      <c r="C120" s="2635" t="s">
        <v>159</v>
      </c>
      <c r="D120" s="2635" t="s">
        <v>159</v>
      </c>
      <c r="E120" s="2636"/>
      <c r="F120" s="2635" t="s">
        <v>159</v>
      </c>
    </row>
    <row r="121" spans="1:6">
      <c r="A121" s="2643" t="s">
        <v>2429</v>
      </c>
      <c r="B121" s="2641" t="s">
        <v>2430</v>
      </c>
      <c r="C121" s="2633" t="s">
        <v>2316</v>
      </c>
      <c r="D121" s="2633" t="s">
        <v>2431</v>
      </c>
      <c r="E121" s="2636"/>
      <c r="F121" s="2648">
        <f>D121*E121</f>
        <v>0</v>
      </c>
    </row>
    <row r="122" spans="1:6" ht="30">
      <c r="A122" s="2646" t="s">
        <v>159</v>
      </c>
      <c r="B122" s="2647" t="s">
        <v>2432</v>
      </c>
      <c r="C122" s="2635" t="s">
        <v>159</v>
      </c>
      <c r="D122" s="2635" t="s">
        <v>159</v>
      </c>
      <c r="E122" s="2636"/>
      <c r="F122" s="2648"/>
    </row>
    <row r="123" spans="1:6">
      <c r="A123" s="2643" t="s">
        <v>2433</v>
      </c>
      <c r="B123" s="2641" t="s">
        <v>2597</v>
      </c>
      <c r="C123" s="2633" t="s">
        <v>2377</v>
      </c>
      <c r="D123" s="2633" t="s">
        <v>2434</v>
      </c>
      <c r="E123" s="2636"/>
      <c r="F123" s="2648">
        <f>D123*E123</f>
        <v>0</v>
      </c>
    </row>
    <row r="124" spans="1:6">
      <c r="A124" s="2643" t="s">
        <v>2303</v>
      </c>
      <c r="B124" s="2639" t="s">
        <v>2435</v>
      </c>
      <c r="C124" s="2635" t="s">
        <v>159</v>
      </c>
      <c r="D124" s="2635" t="s">
        <v>159</v>
      </c>
      <c r="E124" s="2636"/>
      <c r="F124" s="2648"/>
    </row>
    <row r="125" spans="1:6">
      <c r="A125" s="2646" t="s">
        <v>159</v>
      </c>
      <c r="B125" s="2639" t="s">
        <v>2436</v>
      </c>
      <c r="C125" s="2635" t="s">
        <v>159</v>
      </c>
      <c r="D125" s="2635" t="s">
        <v>159</v>
      </c>
      <c r="E125" s="2636"/>
      <c r="F125" s="2648"/>
    </row>
    <row r="126" spans="1:6" ht="30">
      <c r="A126" s="2646" t="s">
        <v>159</v>
      </c>
      <c r="B126" s="2658" t="s">
        <v>2437</v>
      </c>
      <c r="C126" s="2635" t="s">
        <v>159</v>
      </c>
      <c r="D126" s="2635" t="s">
        <v>159</v>
      </c>
      <c r="E126" s="2636"/>
      <c r="F126" s="2648"/>
    </row>
    <row r="127" spans="1:6" ht="29.25">
      <c r="A127" s="2646">
        <v>5.0999999999999996</v>
      </c>
      <c r="B127" s="2650" t="s">
        <v>2438</v>
      </c>
      <c r="C127" s="2643" t="s">
        <v>2439</v>
      </c>
      <c r="D127" s="2643">
        <v>82</v>
      </c>
      <c r="E127" s="2644"/>
      <c r="F127" s="2645">
        <f>D127*E127</f>
        <v>0</v>
      </c>
    </row>
    <row r="128" spans="1:6" ht="29.25">
      <c r="A128" s="2643" t="s">
        <v>2440</v>
      </c>
      <c r="B128" s="2650" t="s">
        <v>2441</v>
      </c>
      <c r="C128" s="2643" t="s">
        <v>2439</v>
      </c>
      <c r="D128" s="2643">
        <v>82</v>
      </c>
      <c r="E128" s="2644"/>
      <c r="F128" s="2645">
        <f>D128*E128</f>
        <v>0</v>
      </c>
    </row>
    <row r="129" spans="1:6" ht="30">
      <c r="A129" s="2643">
        <v>5.2</v>
      </c>
      <c r="B129" s="2640" t="s">
        <v>2442</v>
      </c>
      <c r="C129" s="2643" t="s">
        <v>2439</v>
      </c>
      <c r="D129" s="2646">
        <v>13</v>
      </c>
      <c r="E129" s="2663"/>
      <c r="F129" s="2664">
        <f>D129*E129</f>
        <v>0</v>
      </c>
    </row>
    <row r="130" spans="1:6">
      <c r="A130" s="2635" t="s">
        <v>159</v>
      </c>
      <c r="B130" s="2639" t="s">
        <v>2443</v>
      </c>
      <c r="C130" s="2646" t="s">
        <v>159</v>
      </c>
      <c r="D130" s="2646" t="s">
        <v>159</v>
      </c>
      <c r="E130" s="2644"/>
      <c r="F130" s="2645"/>
    </row>
    <row r="131" spans="1:6" ht="30">
      <c r="A131" s="2643" t="s">
        <v>2444</v>
      </c>
      <c r="B131" s="2640" t="s">
        <v>2445</v>
      </c>
      <c r="C131" s="2643" t="s">
        <v>2439</v>
      </c>
      <c r="D131" s="2643" t="s">
        <v>2446</v>
      </c>
      <c r="E131" s="2644"/>
      <c r="F131" s="2645">
        <f>D131*E131</f>
        <v>0</v>
      </c>
    </row>
    <row r="132" spans="1:6">
      <c r="A132" s="2635" t="s">
        <v>159</v>
      </c>
      <c r="B132" s="2642" t="s">
        <v>2447</v>
      </c>
      <c r="C132" s="2646" t="s">
        <v>159</v>
      </c>
      <c r="D132" s="2646" t="s">
        <v>159</v>
      </c>
      <c r="E132" s="2644"/>
      <c r="F132" s="2645"/>
    </row>
    <row r="133" spans="1:6" ht="45">
      <c r="A133" s="2646">
        <v>5.4</v>
      </c>
      <c r="B133" s="2640" t="s">
        <v>2448</v>
      </c>
      <c r="C133" s="2643" t="s">
        <v>2439</v>
      </c>
      <c r="D133" s="2643">
        <v>56</v>
      </c>
      <c r="E133" s="2644"/>
      <c r="F133" s="2645">
        <f>D133*E133</f>
        <v>0</v>
      </c>
    </row>
    <row r="134" spans="1:6">
      <c r="A134" s="2635" t="s">
        <v>159</v>
      </c>
      <c r="B134" s="2642" t="s">
        <v>2449</v>
      </c>
      <c r="C134" s="2635" t="s">
        <v>159</v>
      </c>
      <c r="D134" s="2635" t="s">
        <v>159</v>
      </c>
      <c r="E134" s="2636"/>
      <c r="F134" s="2648"/>
    </row>
    <row r="135" spans="1:6">
      <c r="A135" s="2635" t="s">
        <v>159</v>
      </c>
      <c r="B135" s="2642" t="s">
        <v>2450</v>
      </c>
      <c r="C135" s="2635" t="s">
        <v>159</v>
      </c>
      <c r="D135" s="2635" t="s">
        <v>159</v>
      </c>
      <c r="E135" s="2636"/>
      <c r="F135" s="2648"/>
    </row>
    <row r="136" spans="1:6">
      <c r="A136" s="2635" t="s">
        <v>159</v>
      </c>
      <c r="B136" s="2639" t="s">
        <v>2451</v>
      </c>
      <c r="C136" s="2635" t="s">
        <v>159</v>
      </c>
      <c r="D136" s="2635" t="s">
        <v>159</v>
      </c>
      <c r="E136" s="2636"/>
      <c r="F136" s="2648"/>
    </row>
    <row r="137" spans="1:6" ht="45">
      <c r="A137" s="2635" t="s">
        <v>159</v>
      </c>
      <c r="B137" s="2647" t="s">
        <v>2452</v>
      </c>
      <c r="C137" s="2635" t="s">
        <v>159</v>
      </c>
      <c r="D137" s="2635" t="s">
        <v>159</v>
      </c>
      <c r="E137" s="2636"/>
      <c r="F137" s="2648"/>
    </row>
    <row r="138" spans="1:6" ht="30">
      <c r="A138" s="2643" t="s">
        <v>2453</v>
      </c>
      <c r="B138" s="2640" t="s">
        <v>2454</v>
      </c>
      <c r="C138" s="2643" t="s">
        <v>2316</v>
      </c>
      <c r="D138" s="2643" t="s">
        <v>2431</v>
      </c>
      <c r="E138" s="2644"/>
      <c r="F138" s="2645">
        <f>D138*E138</f>
        <v>0</v>
      </c>
    </row>
    <row r="139" spans="1:6">
      <c r="A139" s="2634" t="s">
        <v>159</v>
      </c>
      <c r="B139" s="2639" t="s">
        <v>2455</v>
      </c>
      <c r="C139" s="2646" t="s">
        <v>159</v>
      </c>
      <c r="D139" s="2646" t="s">
        <v>159</v>
      </c>
      <c r="E139" s="2644"/>
      <c r="F139" s="2645"/>
    </row>
    <row r="140" spans="1:6" ht="45">
      <c r="A140" s="2634" t="s">
        <v>159</v>
      </c>
      <c r="B140" s="2647" t="s">
        <v>2456</v>
      </c>
      <c r="C140" s="2646" t="s">
        <v>159</v>
      </c>
      <c r="D140" s="2646" t="s">
        <v>159</v>
      </c>
      <c r="E140" s="2644"/>
      <c r="F140" s="2645"/>
    </row>
    <row r="141" spans="1:6" ht="29.25">
      <c r="A141" s="2643" t="s">
        <v>2457</v>
      </c>
      <c r="B141" s="2640" t="s">
        <v>2458</v>
      </c>
      <c r="C141" s="2643" t="s">
        <v>2316</v>
      </c>
      <c r="D141" s="2643" t="s">
        <v>2427</v>
      </c>
      <c r="E141" s="2644"/>
      <c r="F141" s="2645">
        <f>D141*E141</f>
        <v>0</v>
      </c>
    </row>
    <row r="142" spans="1:6">
      <c r="A142" s="2634" t="s">
        <v>159</v>
      </c>
      <c r="B142" s="2642" t="s">
        <v>2459</v>
      </c>
      <c r="C142" s="2635" t="s">
        <v>159</v>
      </c>
      <c r="D142" s="2635" t="s">
        <v>159</v>
      </c>
      <c r="E142" s="2636"/>
      <c r="F142" s="2648"/>
    </row>
    <row r="143" spans="1:6">
      <c r="A143" s="2634" t="s">
        <v>159</v>
      </c>
      <c r="B143" s="2639" t="s">
        <v>2455</v>
      </c>
      <c r="C143" s="2635" t="s">
        <v>159</v>
      </c>
      <c r="D143" s="2635" t="s">
        <v>159</v>
      </c>
      <c r="E143" s="2636"/>
      <c r="F143" s="2648"/>
    </row>
    <row r="144" spans="1:6" ht="45">
      <c r="A144" s="2634" t="s">
        <v>159</v>
      </c>
      <c r="B144" s="2647" t="s">
        <v>2460</v>
      </c>
      <c r="C144" s="2635" t="s">
        <v>159</v>
      </c>
      <c r="D144" s="2635" t="s">
        <v>159</v>
      </c>
      <c r="E144" s="2636"/>
      <c r="F144" s="2648"/>
    </row>
    <row r="145" spans="1:6" ht="30">
      <c r="A145" s="2643" t="s">
        <v>2461</v>
      </c>
      <c r="B145" s="2640" t="s">
        <v>2462</v>
      </c>
      <c r="C145" s="2643" t="s">
        <v>2316</v>
      </c>
      <c r="D145" s="2643" t="s">
        <v>2463</v>
      </c>
      <c r="E145" s="2644"/>
      <c r="F145" s="2645">
        <f>D145*E145</f>
        <v>0</v>
      </c>
    </row>
    <row r="146" spans="1:6">
      <c r="A146" s="2634" t="s">
        <v>159</v>
      </c>
      <c r="B146" s="2642" t="s">
        <v>2464</v>
      </c>
      <c r="C146" s="2646" t="s">
        <v>159</v>
      </c>
      <c r="D146" s="2646" t="s">
        <v>159</v>
      </c>
      <c r="E146" s="2644"/>
      <c r="F146" s="2645"/>
    </row>
    <row r="147" spans="1:6">
      <c r="A147" s="2634" t="s">
        <v>159</v>
      </c>
      <c r="B147" s="2642" t="s">
        <v>2465</v>
      </c>
      <c r="C147" s="2646" t="s">
        <v>159</v>
      </c>
      <c r="D147" s="2646" t="s">
        <v>159</v>
      </c>
      <c r="E147" s="2644"/>
      <c r="F147" s="2645"/>
    </row>
    <row r="148" spans="1:6">
      <c r="A148" s="2634" t="s">
        <v>159</v>
      </c>
      <c r="B148" s="2639" t="s">
        <v>2466</v>
      </c>
      <c r="C148" s="2646" t="s">
        <v>159</v>
      </c>
      <c r="D148" s="2646" t="s">
        <v>159</v>
      </c>
      <c r="E148" s="2644"/>
      <c r="F148" s="2645"/>
    </row>
    <row r="149" spans="1:6" ht="45">
      <c r="A149" s="2643" t="s">
        <v>2467</v>
      </c>
      <c r="B149" s="2640" t="s">
        <v>2468</v>
      </c>
      <c r="C149" s="2643" t="s">
        <v>2316</v>
      </c>
      <c r="D149" s="2643" t="s">
        <v>2469</v>
      </c>
      <c r="E149" s="2644"/>
      <c r="F149" s="2645">
        <f>D149*E149</f>
        <v>0</v>
      </c>
    </row>
    <row r="150" spans="1:6">
      <c r="A150" s="2646" t="s">
        <v>159</v>
      </c>
      <c r="B150" s="2639" t="s">
        <v>2470</v>
      </c>
      <c r="C150" s="2646" t="s">
        <v>159</v>
      </c>
      <c r="D150" s="2646" t="s">
        <v>159</v>
      </c>
      <c r="E150" s="2644"/>
      <c r="F150" s="2645"/>
    </row>
    <row r="151" spans="1:6" ht="30">
      <c r="A151" s="2643" t="s">
        <v>2471</v>
      </c>
      <c r="B151" s="2640" t="s">
        <v>2472</v>
      </c>
      <c r="C151" s="2643" t="s">
        <v>2316</v>
      </c>
      <c r="D151" s="2643">
        <v>15</v>
      </c>
      <c r="E151" s="2657"/>
      <c r="F151" s="2645">
        <f>D151*E151</f>
        <v>0</v>
      </c>
    </row>
    <row r="152" spans="1:6">
      <c r="A152" s="2634" t="s">
        <v>159</v>
      </c>
      <c r="B152" s="2473"/>
      <c r="C152" s="2635" t="s">
        <v>159</v>
      </c>
      <c r="D152" s="2635" t="s">
        <v>159</v>
      </c>
      <c r="E152" s="2636" t="s">
        <v>159</v>
      </c>
      <c r="F152" s="2648"/>
    </row>
    <row r="153" spans="1:6">
      <c r="A153" s="3473" t="s">
        <v>2311</v>
      </c>
      <c r="B153" s="3474"/>
      <c r="C153" s="3474"/>
      <c r="D153" s="3474"/>
      <c r="E153" s="3475"/>
      <c r="F153" s="2655">
        <f>SUM(F121:F152)</f>
        <v>0</v>
      </c>
    </row>
    <row r="154" spans="1:6">
      <c r="A154" s="2634" t="s">
        <v>159</v>
      </c>
      <c r="B154" s="2639" t="s">
        <v>2473</v>
      </c>
      <c r="C154" s="2635" t="s">
        <v>159</v>
      </c>
      <c r="D154" s="2635" t="s">
        <v>159</v>
      </c>
      <c r="E154" s="2636" t="s">
        <v>159</v>
      </c>
      <c r="F154" s="2635"/>
    </row>
    <row r="155" spans="1:6">
      <c r="A155" s="2634" t="s">
        <v>159</v>
      </c>
      <c r="B155" s="2659" t="s">
        <v>2474</v>
      </c>
      <c r="C155" s="2635" t="s">
        <v>159</v>
      </c>
      <c r="D155" s="2635" t="s">
        <v>159</v>
      </c>
      <c r="E155" s="2636" t="s">
        <v>159</v>
      </c>
      <c r="F155" s="2635"/>
    </row>
    <row r="156" spans="1:6" ht="45">
      <c r="A156" s="2665"/>
      <c r="B156" s="2662" t="s">
        <v>2475</v>
      </c>
      <c r="C156" s="2666"/>
      <c r="D156" s="2666"/>
      <c r="E156" s="2667"/>
      <c r="F156" s="2666"/>
    </row>
    <row r="157" spans="1:6" ht="30">
      <c r="A157" s="2643" t="s">
        <v>2476</v>
      </c>
      <c r="B157" s="2640" t="s">
        <v>2477</v>
      </c>
      <c r="C157" s="2643" t="s">
        <v>2316</v>
      </c>
      <c r="D157" s="2643" t="s">
        <v>2323</v>
      </c>
      <c r="E157" s="2644"/>
      <c r="F157" s="2645">
        <f>D157*E157</f>
        <v>0</v>
      </c>
    </row>
    <row r="158" spans="1:6">
      <c r="A158" s="2643"/>
      <c r="B158" s="2640"/>
      <c r="C158" s="2633"/>
      <c r="D158" s="2633"/>
      <c r="E158" s="2636"/>
      <c r="F158" s="2648"/>
    </row>
    <row r="159" spans="1:6">
      <c r="A159" s="2635" t="s">
        <v>159</v>
      </c>
      <c r="B159" s="2639" t="s">
        <v>2478</v>
      </c>
      <c r="C159" s="2635" t="s">
        <v>159</v>
      </c>
      <c r="D159" s="2635" t="s">
        <v>159</v>
      </c>
      <c r="E159" s="2636"/>
      <c r="F159" s="2648"/>
    </row>
    <row r="160" spans="1:6" ht="60">
      <c r="A160" s="2635" t="s">
        <v>159</v>
      </c>
      <c r="B160" s="2647" t="s">
        <v>2479</v>
      </c>
      <c r="C160" s="2635" t="s">
        <v>159</v>
      </c>
      <c r="D160" s="2635" t="s">
        <v>159</v>
      </c>
      <c r="E160" s="2636"/>
      <c r="F160" s="2648"/>
    </row>
    <row r="161" spans="1:6" ht="30">
      <c r="A161" s="2643">
        <v>5.1100000000000003</v>
      </c>
      <c r="B161" s="2640" t="s">
        <v>2480</v>
      </c>
      <c r="C161" s="2643" t="s">
        <v>2316</v>
      </c>
      <c r="D161" s="2643" t="s">
        <v>2323</v>
      </c>
      <c r="E161" s="2644"/>
      <c r="F161" s="2645">
        <f>D161*E161</f>
        <v>0</v>
      </c>
    </row>
    <row r="162" spans="1:6">
      <c r="A162" s="2634" t="s">
        <v>159</v>
      </c>
      <c r="B162" s="2642" t="s">
        <v>2481</v>
      </c>
      <c r="C162" s="2635" t="s">
        <v>159</v>
      </c>
      <c r="D162" s="2635" t="s">
        <v>159</v>
      </c>
      <c r="E162" s="2636"/>
      <c r="F162" s="2648"/>
    </row>
    <row r="163" spans="1:6">
      <c r="A163" s="2634" t="s">
        <v>159</v>
      </c>
      <c r="B163" s="2642" t="s">
        <v>2482</v>
      </c>
      <c r="C163" s="2635" t="s">
        <v>159</v>
      </c>
      <c r="D163" s="2635" t="s">
        <v>159</v>
      </c>
      <c r="E163" s="2636"/>
      <c r="F163" s="2648"/>
    </row>
    <row r="164" spans="1:6">
      <c r="A164" s="2634" t="s">
        <v>159</v>
      </c>
      <c r="B164" s="2642" t="s">
        <v>2483</v>
      </c>
      <c r="C164" s="2635" t="s">
        <v>159</v>
      </c>
      <c r="D164" s="2635" t="s">
        <v>159</v>
      </c>
      <c r="E164" s="2636"/>
      <c r="F164" s="2648"/>
    </row>
    <row r="165" spans="1:6" ht="135">
      <c r="A165" s="2634" t="s">
        <v>159</v>
      </c>
      <c r="B165" s="2647" t="s">
        <v>2484</v>
      </c>
      <c r="C165" s="2646" t="s">
        <v>159</v>
      </c>
      <c r="D165" s="2646" t="s">
        <v>159</v>
      </c>
      <c r="E165" s="2644"/>
      <c r="F165" s="2645"/>
    </row>
    <row r="166" spans="1:6">
      <c r="A166" s="2643" t="s">
        <v>2598</v>
      </c>
      <c r="B166" s="2650" t="s">
        <v>2485</v>
      </c>
      <c r="C166" s="2643" t="s">
        <v>2289</v>
      </c>
      <c r="D166" s="2652">
        <v>4</v>
      </c>
      <c r="E166" s="2663"/>
      <c r="F166" s="2664">
        <f>D166*E166</f>
        <v>0</v>
      </c>
    </row>
    <row r="167" spans="1:6">
      <c r="A167" s="2643"/>
      <c r="B167" s="2650"/>
      <c r="C167" s="2643"/>
      <c r="D167" s="2652"/>
      <c r="E167" s="2663"/>
      <c r="F167" s="2664"/>
    </row>
    <row r="168" spans="1:6">
      <c r="A168" s="2643" t="s">
        <v>2599</v>
      </c>
      <c r="B168" s="2650" t="s">
        <v>2600</v>
      </c>
      <c r="C168" s="2643" t="s">
        <v>2289</v>
      </c>
      <c r="D168" s="2652">
        <v>1</v>
      </c>
      <c r="E168" s="2663"/>
      <c r="F168" s="2664">
        <f>D168*E168</f>
        <v>0</v>
      </c>
    </row>
    <row r="169" spans="1:6" ht="72">
      <c r="A169" s="2665" t="s">
        <v>159</v>
      </c>
      <c r="B169" s="2668" t="s">
        <v>2486</v>
      </c>
      <c r="C169" s="2666" t="s">
        <v>159</v>
      </c>
      <c r="D169" s="2666" t="s">
        <v>159</v>
      </c>
      <c r="E169" s="2636"/>
      <c r="F169" s="2648"/>
    </row>
    <row r="170" spans="1:6">
      <c r="A170" s="2643">
        <v>5.13</v>
      </c>
      <c r="B170" s="2641" t="s">
        <v>2487</v>
      </c>
      <c r="C170" s="2633" t="s">
        <v>2289</v>
      </c>
      <c r="D170" s="2633">
        <v>1</v>
      </c>
      <c r="E170" s="2636"/>
      <c r="F170" s="2648">
        <f>D170*E170</f>
        <v>0</v>
      </c>
    </row>
    <row r="171" spans="1:6">
      <c r="A171" s="3473" t="s">
        <v>2311</v>
      </c>
      <c r="B171" s="3474"/>
      <c r="C171" s="3474"/>
      <c r="D171" s="3474"/>
      <c r="E171" s="3475"/>
      <c r="F171" s="2655">
        <f>SUM(F157:F170)</f>
        <v>0</v>
      </c>
    </row>
    <row r="172" spans="1:6">
      <c r="A172" s="2634" t="s">
        <v>159</v>
      </c>
      <c r="B172" s="2639" t="s">
        <v>2488</v>
      </c>
      <c r="C172" s="2635" t="s">
        <v>159</v>
      </c>
      <c r="D172" s="2635" t="s">
        <v>159</v>
      </c>
      <c r="E172" s="2636" t="s">
        <v>159</v>
      </c>
      <c r="F172" s="2635" t="s">
        <v>159</v>
      </c>
    </row>
    <row r="173" spans="1:6" ht="43.5">
      <c r="A173" s="2643">
        <v>5.14</v>
      </c>
      <c r="B173" s="2640" t="s">
        <v>2489</v>
      </c>
      <c r="C173" s="2643" t="s">
        <v>2289</v>
      </c>
      <c r="D173" s="2643">
        <v>5</v>
      </c>
      <c r="E173" s="2644"/>
      <c r="F173" s="2645">
        <f>D173*E173</f>
        <v>0</v>
      </c>
    </row>
    <row r="174" spans="1:6">
      <c r="A174" s="2634" t="s">
        <v>159</v>
      </c>
      <c r="B174" s="2639" t="s">
        <v>2490</v>
      </c>
      <c r="C174" s="2646" t="s">
        <v>159</v>
      </c>
      <c r="D174" s="2646" t="s">
        <v>159</v>
      </c>
      <c r="E174" s="2644"/>
      <c r="F174" s="2645"/>
    </row>
    <row r="175" spans="1:6" ht="72">
      <c r="A175" s="2643">
        <v>5.15</v>
      </c>
      <c r="B175" s="2650" t="s">
        <v>2491</v>
      </c>
      <c r="C175" s="2643" t="s">
        <v>2316</v>
      </c>
      <c r="D175" s="2643" t="s">
        <v>2323</v>
      </c>
      <c r="E175" s="2644"/>
      <c r="F175" s="2645">
        <f>D175*E175</f>
        <v>0</v>
      </c>
    </row>
    <row r="176" spans="1:6">
      <c r="A176" s="2635" t="s">
        <v>159</v>
      </c>
      <c r="B176" s="2639" t="s">
        <v>2492</v>
      </c>
      <c r="C176" s="2646" t="s">
        <v>159</v>
      </c>
      <c r="D176" s="2646" t="s">
        <v>159</v>
      </c>
      <c r="E176" s="2644"/>
      <c r="F176" s="2645"/>
    </row>
    <row r="177" spans="1:6" ht="29.25">
      <c r="A177" s="2633">
        <v>5.16</v>
      </c>
      <c r="B177" s="2640" t="s">
        <v>2493</v>
      </c>
      <c r="C177" s="2643" t="s">
        <v>2494</v>
      </c>
      <c r="D177" s="2643" t="s">
        <v>2290</v>
      </c>
      <c r="E177" s="2644"/>
      <c r="F177" s="2645">
        <f t="shared" ref="F177:F182" si="0">D177*E177</f>
        <v>0</v>
      </c>
    </row>
    <row r="178" spans="1:6" ht="57.75">
      <c r="A178" s="2643">
        <v>5.17</v>
      </c>
      <c r="B178" s="2640" t="s">
        <v>2495</v>
      </c>
      <c r="C178" s="2643" t="s">
        <v>2289</v>
      </c>
      <c r="D178" s="2643" t="s">
        <v>2418</v>
      </c>
      <c r="E178" s="2644"/>
      <c r="F178" s="2645">
        <f t="shared" si="0"/>
        <v>0</v>
      </c>
    </row>
    <row r="179" spans="1:6" ht="45">
      <c r="A179" s="2643">
        <v>5.18</v>
      </c>
      <c r="B179" s="2640" t="s">
        <v>2601</v>
      </c>
      <c r="C179" s="2643" t="s">
        <v>2602</v>
      </c>
      <c r="D179" s="2643" t="s">
        <v>2603</v>
      </c>
      <c r="E179" s="2644"/>
      <c r="F179" s="2669">
        <f t="shared" si="0"/>
        <v>0</v>
      </c>
    </row>
    <row r="180" spans="1:6" ht="45">
      <c r="A180" s="2643">
        <v>5.19</v>
      </c>
      <c r="B180" s="2640" t="s">
        <v>2604</v>
      </c>
      <c r="C180" s="2670" t="s">
        <v>31</v>
      </c>
      <c r="D180" s="2670">
        <v>1</v>
      </c>
      <c r="E180" s="2644"/>
      <c r="F180" s="2669">
        <f t="shared" si="0"/>
        <v>0</v>
      </c>
    </row>
    <row r="181" spans="1:6" ht="75">
      <c r="A181" s="2653">
        <v>5.2</v>
      </c>
      <c r="B181" s="2650" t="s">
        <v>2605</v>
      </c>
      <c r="C181" s="2643" t="s">
        <v>2606</v>
      </c>
      <c r="D181" s="2643" t="s">
        <v>2607</v>
      </c>
      <c r="E181" s="2657"/>
      <c r="F181" s="2669">
        <f t="shared" si="0"/>
        <v>0</v>
      </c>
    </row>
    <row r="182" spans="1:6" ht="60">
      <c r="A182" s="2653">
        <v>5.21</v>
      </c>
      <c r="B182" s="2671" t="s">
        <v>549</v>
      </c>
      <c r="C182" s="2672" t="s">
        <v>31</v>
      </c>
      <c r="D182" s="2673">
        <v>4</v>
      </c>
      <c r="E182" s="2674"/>
      <c r="F182" s="2669">
        <f t="shared" si="0"/>
        <v>0</v>
      </c>
    </row>
    <row r="183" spans="1:6">
      <c r="A183" s="2651" t="s">
        <v>159</v>
      </c>
      <c r="B183" s="2654" t="s">
        <v>2496</v>
      </c>
      <c r="C183" s="2646" t="s">
        <v>159</v>
      </c>
      <c r="D183" s="2646" t="s">
        <v>159</v>
      </c>
      <c r="E183" s="2636"/>
      <c r="F183" s="2648"/>
    </row>
    <row r="184" spans="1:6" ht="141" customHeight="1">
      <c r="A184" s="2643">
        <v>5.22</v>
      </c>
      <c r="B184" s="2650" t="s">
        <v>2608</v>
      </c>
      <c r="C184" s="2646" t="s">
        <v>9</v>
      </c>
      <c r="D184" s="2646">
        <v>1</v>
      </c>
      <c r="E184" s="2644"/>
      <c r="F184" s="2645"/>
    </row>
    <row r="185" spans="1:6" ht="54.75" customHeight="1">
      <c r="A185" s="2643">
        <v>5.23</v>
      </c>
      <c r="B185" s="2581" t="s">
        <v>2609</v>
      </c>
      <c r="C185" s="2320" t="s">
        <v>9</v>
      </c>
      <c r="D185" s="2518">
        <v>1</v>
      </c>
      <c r="E185" s="2466"/>
      <c r="F185" s="2467"/>
    </row>
    <row r="186" spans="1:6" ht="45">
      <c r="A186" s="2643">
        <v>5.24</v>
      </c>
      <c r="B186" s="2640" t="s">
        <v>555</v>
      </c>
      <c r="C186" s="2643" t="s">
        <v>9</v>
      </c>
      <c r="D186" s="2643">
        <v>1</v>
      </c>
      <c r="E186" s="2644"/>
      <c r="F186" s="2645"/>
    </row>
    <row r="187" spans="1:6">
      <c r="A187" s="3470" t="s">
        <v>2311</v>
      </c>
      <c r="B187" s="3471"/>
      <c r="C187" s="3471"/>
      <c r="D187" s="3471"/>
      <c r="E187" s="3472"/>
      <c r="F187" s="2649">
        <f>SUM(F173:F186)</f>
        <v>0</v>
      </c>
    </row>
    <row r="188" spans="1:6" ht="135">
      <c r="A188" s="2643">
        <v>5.25</v>
      </c>
      <c r="B188" s="2640" t="s">
        <v>2497</v>
      </c>
      <c r="C188" s="2675" t="s">
        <v>2289</v>
      </c>
      <c r="D188" s="2675" t="s">
        <v>2280</v>
      </c>
      <c r="E188" s="2667"/>
      <c r="F188" s="2676">
        <f t="shared" ref="F188:F191" si="1">D188*E188</f>
        <v>0</v>
      </c>
    </row>
    <row r="189" spans="1:6" ht="60">
      <c r="A189" s="2643">
        <v>5.26</v>
      </c>
      <c r="B189" s="2668" t="s">
        <v>2498</v>
      </c>
      <c r="C189" s="2646" t="s">
        <v>31</v>
      </c>
      <c r="D189" s="2646">
        <v>1</v>
      </c>
      <c r="E189" s="2644"/>
      <c r="F189" s="2645">
        <f t="shared" si="1"/>
        <v>0</v>
      </c>
    </row>
    <row r="190" spans="1:6" ht="45">
      <c r="A190" s="2643">
        <v>5.27</v>
      </c>
      <c r="B190" s="2650" t="s">
        <v>2499</v>
      </c>
      <c r="C190" s="2643" t="s">
        <v>2377</v>
      </c>
      <c r="D190" s="2643" t="s">
        <v>2500</v>
      </c>
      <c r="E190" s="2644"/>
      <c r="F190" s="2645">
        <f t="shared" si="1"/>
        <v>0</v>
      </c>
    </row>
    <row r="191" spans="1:6" ht="45">
      <c r="A191" s="2643">
        <v>5.28</v>
      </c>
      <c r="B191" s="2650" t="s">
        <v>2501</v>
      </c>
      <c r="C191" s="2643" t="s">
        <v>2289</v>
      </c>
      <c r="D191" s="2643" t="s">
        <v>2502</v>
      </c>
      <c r="E191" s="2644"/>
      <c r="F191" s="2645">
        <f t="shared" si="1"/>
        <v>0</v>
      </c>
    </row>
    <row r="192" spans="1:6">
      <c r="A192" s="2653"/>
      <c r="B192" s="2652"/>
      <c r="C192" s="2643"/>
      <c r="D192" s="2643"/>
      <c r="E192" s="2644"/>
      <c r="F192" s="2645"/>
    </row>
    <row r="193" spans="1:6">
      <c r="A193" s="3473" t="s">
        <v>2311</v>
      </c>
      <c r="B193" s="3474"/>
      <c r="C193" s="3474"/>
      <c r="D193" s="3474"/>
      <c r="E193" s="3475"/>
      <c r="F193" s="2655">
        <f>SUM(F188:F192)</f>
        <v>0</v>
      </c>
    </row>
    <row r="194" spans="1:6">
      <c r="A194" s="2444"/>
      <c r="B194" s="2445"/>
      <c r="C194" s="2445"/>
      <c r="D194" s="2445"/>
      <c r="E194" s="2446"/>
      <c r="F194" s="2655"/>
    </row>
    <row r="195" spans="1:6">
      <c r="A195" s="1849"/>
      <c r="B195" s="1917"/>
      <c r="C195" s="47"/>
      <c r="D195" s="2677"/>
      <c r="E195" s="2484"/>
      <c r="F195" s="49"/>
    </row>
    <row r="196" spans="1:6">
      <c r="A196" s="2602"/>
      <c r="B196" s="46"/>
      <c r="C196" s="47"/>
      <c r="D196" s="48"/>
      <c r="E196" s="2484"/>
      <c r="F196" s="49"/>
    </row>
    <row r="197" spans="1:6">
      <c r="A197" s="2521"/>
      <c r="B197" s="2027" t="s">
        <v>564</v>
      </c>
      <c r="C197" s="1982"/>
      <c r="D197" s="2584"/>
      <c r="E197" s="2479"/>
      <c r="F197" s="2467"/>
    </row>
    <row r="198" spans="1:6">
      <c r="A198" s="2678"/>
      <c r="B198" s="2679"/>
      <c r="C198" s="2680"/>
      <c r="D198" s="2681"/>
      <c r="E198" s="2682"/>
      <c r="F198" s="2683"/>
    </row>
    <row r="199" spans="1:6" ht="38.25">
      <c r="A199" s="2684">
        <v>6.1</v>
      </c>
      <c r="B199" s="2581" t="s">
        <v>2985</v>
      </c>
      <c r="C199" s="2672" t="s">
        <v>9</v>
      </c>
      <c r="D199" s="2685">
        <v>1</v>
      </c>
      <c r="E199" s="2686"/>
      <c r="F199" s="2683">
        <f>E199*D199</f>
        <v>0</v>
      </c>
    </row>
    <row r="200" spans="1:6">
      <c r="A200" s="2687"/>
      <c r="B200" s="2688"/>
      <c r="C200" s="2672"/>
      <c r="D200" s="2685"/>
      <c r="E200" s="2686"/>
      <c r="F200" s="2683"/>
    </row>
    <row r="201" spans="1:6" ht="90">
      <c r="A201" s="2684">
        <v>6.2</v>
      </c>
      <c r="B201" s="2689" t="s">
        <v>565</v>
      </c>
      <c r="C201" s="2690" t="s">
        <v>9</v>
      </c>
      <c r="D201" s="2691">
        <v>1</v>
      </c>
      <c r="E201" s="2692"/>
      <c r="F201" s="2683">
        <f>E201*D201</f>
        <v>0</v>
      </c>
    </row>
    <row r="202" spans="1:6">
      <c r="A202" s="2320"/>
      <c r="B202" s="2552"/>
      <c r="C202" s="2320"/>
      <c r="D202" s="1290"/>
      <c r="E202" s="2607"/>
      <c r="F202" s="49"/>
    </row>
    <row r="203" spans="1:6">
      <c r="A203" s="2490"/>
      <c r="B203" s="2491"/>
      <c r="C203" s="2492"/>
      <c r="D203" s="2493"/>
      <c r="E203" s="2608"/>
      <c r="F203" s="2511">
        <f>SUM(F198:F201)</f>
        <v>0</v>
      </c>
    </row>
    <row r="204" spans="1:6">
      <c r="A204" s="2490"/>
      <c r="B204" s="2491"/>
      <c r="C204" s="2492"/>
      <c r="D204" s="2493"/>
      <c r="E204" s="2798"/>
      <c r="F204" s="2799"/>
    </row>
    <row r="205" spans="1:6">
      <c r="A205" s="2634" t="s">
        <v>159</v>
      </c>
      <c r="B205" s="2641" t="s">
        <v>2643</v>
      </c>
      <c r="C205" s="2635" t="s">
        <v>159</v>
      </c>
      <c r="D205" s="2635" t="s">
        <v>159</v>
      </c>
      <c r="E205" s="2636"/>
      <c r="F205" s="2648">
        <f>F36</f>
        <v>0</v>
      </c>
    </row>
    <row r="206" spans="1:6">
      <c r="A206" s="2634" t="s">
        <v>159</v>
      </c>
      <c r="B206" s="2641" t="s">
        <v>2644</v>
      </c>
      <c r="C206" s="2635" t="s">
        <v>159</v>
      </c>
      <c r="D206" s="2635" t="s">
        <v>159</v>
      </c>
      <c r="E206" s="2636"/>
      <c r="F206" s="2648">
        <f>F60</f>
        <v>0</v>
      </c>
    </row>
    <row r="207" spans="1:6">
      <c r="A207" s="2634" t="s">
        <v>159</v>
      </c>
      <c r="B207" s="2641" t="s">
        <v>2645</v>
      </c>
      <c r="C207" s="2635" t="s">
        <v>159</v>
      </c>
      <c r="D207" s="2635" t="s">
        <v>159</v>
      </c>
      <c r="E207" s="2636"/>
      <c r="F207" s="2648">
        <f>F87</f>
        <v>0</v>
      </c>
    </row>
    <row r="208" spans="1:6">
      <c r="A208" s="2634" t="s">
        <v>159</v>
      </c>
      <c r="B208" s="2641" t="s">
        <v>2646</v>
      </c>
      <c r="C208" s="2635" t="s">
        <v>159</v>
      </c>
      <c r="D208" s="2635" t="s">
        <v>159</v>
      </c>
      <c r="E208" s="2636"/>
      <c r="F208" s="2648">
        <f>F119</f>
        <v>0</v>
      </c>
    </row>
    <row r="209" spans="1:11">
      <c r="A209" s="2634" t="s">
        <v>159</v>
      </c>
      <c r="B209" s="2641" t="s">
        <v>2647</v>
      </c>
      <c r="C209" s="2635" t="s">
        <v>159</v>
      </c>
      <c r="D209" s="2635" t="s">
        <v>159</v>
      </c>
      <c r="E209" s="2636"/>
      <c r="F209" s="2648">
        <f>F153</f>
        <v>0</v>
      </c>
    </row>
    <row r="210" spans="1:11">
      <c r="A210" s="2634" t="s">
        <v>159</v>
      </c>
      <c r="B210" s="2641" t="s">
        <v>2648</v>
      </c>
      <c r="C210" s="2635" t="s">
        <v>159</v>
      </c>
      <c r="D210" s="2635" t="s">
        <v>159</v>
      </c>
      <c r="E210" s="2636"/>
      <c r="F210" s="2648">
        <f>F171</f>
        <v>0</v>
      </c>
    </row>
    <row r="211" spans="1:11">
      <c r="A211" s="2634" t="s">
        <v>159</v>
      </c>
      <c r="B211" s="2641" t="s">
        <v>2649</v>
      </c>
      <c r="C211" s="2635" t="s">
        <v>159</v>
      </c>
      <c r="D211" s="2635" t="s">
        <v>159</v>
      </c>
      <c r="E211" s="2636"/>
      <c r="F211" s="2648">
        <f>F187</f>
        <v>0</v>
      </c>
    </row>
    <row r="212" spans="1:11">
      <c r="A212" s="2634"/>
      <c r="B212" s="2641" t="s">
        <v>2650</v>
      </c>
      <c r="C212" s="2635" t="s">
        <v>159</v>
      </c>
      <c r="D212" s="2635" t="s">
        <v>159</v>
      </c>
      <c r="E212" s="2636"/>
      <c r="F212" s="2648">
        <f>F193</f>
        <v>0</v>
      </c>
    </row>
    <row r="213" spans="1:11">
      <c r="A213" s="2800"/>
      <c r="B213" s="2641" t="s">
        <v>2610</v>
      </c>
      <c r="C213" s="2801"/>
      <c r="D213" s="2801"/>
      <c r="E213" s="2793"/>
      <c r="F213" s="2802">
        <f>F203</f>
        <v>0</v>
      </c>
    </row>
    <row r="214" spans="1:11">
      <c r="A214" s="2634"/>
      <c r="B214" s="2641"/>
      <c r="C214" s="2635"/>
      <c r="D214" s="2635"/>
      <c r="E214" s="2636"/>
      <c r="F214" s="2648"/>
    </row>
    <row r="215" spans="1:11">
      <c r="A215" s="2634" t="s">
        <v>159</v>
      </c>
      <c r="B215" s="2639" t="s">
        <v>2503</v>
      </c>
      <c r="C215" s="2635" t="s">
        <v>159</v>
      </c>
      <c r="D215" s="2635" t="s">
        <v>159</v>
      </c>
      <c r="E215" s="2636"/>
      <c r="F215" s="2655">
        <f>SUM(F205:F214)</f>
        <v>0</v>
      </c>
      <c r="K215" s="2804"/>
    </row>
    <row r="216" spans="1:11">
      <c r="A216" s="2634" t="s">
        <v>159</v>
      </c>
      <c r="B216" s="2639" t="s">
        <v>2504</v>
      </c>
      <c r="C216" s="2633" t="s">
        <v>2289</v>
      </c>
      <c r="D216" s="2633">
        <v>1</v>
      </c>
      <c r="E216" s="2636"/>
      <c r="F216" s="2693">
        <f>F215*D216</f>
        <v>0</v>
      </c>
      <c r="K216" s="2804"/>
    </row>
    <row r="217" spans="1:11">
      <c r="A217" s="3463"/>
      <c r="B217" s="3464"/>
      <c r="C217" s="3464"/>
      <c r="D217" s="3465"/>
      <c r="E217" s="2636"/>
      <c r="F217" s="2636"/>
    </row>
    <row r="218" spans="1:11">
      <c r="K218" s="1796"/>
    </row>
  </sheetData>
  <mergeCells count="11">
    <mergeCell ref="A217:D217"/>
    <mergeCell ref="A4:B4"/>
    <mergeCell ref="A5:E5"/>
    <mergeCell ref="A36:E36"/>
    <mergeCell ref="A60:E60"/>
    <mergeCell ref="A87:E87"/>
    <mergeCell ref="A119:E119"/>
    <mergeCell ref="A153:E153"/>
    <mergeCell ref="A171:E171"/>
    <mergeCell ref="A187:E187"/>
    <mergeCell ref="A193:E193"/>
  </mergeCells>
  <pageMargins left="0.7" right="0.7" top="0.75" bottom="0.75" header="0.3" footer="0.3"/>
  <pageSetup scale="61" orientation="portrait" r:id="rId1"/>
  <rowBreaks count="2" manualBreakCount="2">
    <brk id="39" max="16383" man="1"/>
    <brk id="178"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view="pageBreakPreview" topLeftCell="A193" zoomScaleNormal="100" zoomScaleSheetLayoutView="100" workbookViewId="0">
      <selection activeCell="I186" sqref="I186"/>
    </sheetView>
  </sheetViews>
  <sheetFormatPr defaultRowHeight="15"/>
  <cols>
    <col min="2" max="2" width="47.85546875" customWidth="1"/>
    <col min="4" max="4" width="11.5703125" customWidth="1"/>
    <col min="5" max="5" width="14.42578125" customWidth="1"/>
    <col min="6" max="6" width="16.28515625" customWidth="1"/>
  </cols>
  <sheetData>
    <row r="1" spans="1:6" ht="15" customHeight="1">
      <c r="A1" s="2052" t="s">
        <v>2129</v>
      </c>
      <c r="B1" s="2052"/>
      <c r="C1" s="2052"/>
      <c r="D1" s="2052"/>
      <c r="E1" s="2052"/>
      <c r="F1" s="2052"/>
    </row>
    <row r="2" spans="1:6">
      <c r="A2" s="2052" t="s">
        <v>2544</v>
      </c>
      <c r="B2" s="2053"/>
      <c r="C2" s="2054"/>
    </row>
    <row r="3" spans="1:6">
      <c r="A3" s="2626"/>
      <c r="B3" s="2627"/>
      <c r="C3" s="2628"/>
      <c r="D3" s="2629"/>
      <c r="E3" s="2629"/>
      <c r="F3" s="2629"/>
    </row>
    <row r="4" spans="1:6">
      <c r="A4" s="3466" t="s">
        <v>2611</v>
      </c>
      <c r="B4" s="3466"/>
      <c r="C4" s="2628"/>
      <c r="D4" s="2629"/>
      <c r="E4" s="2629"/>
      <c r="F4" s="2629"/>
    </row>
    <row r="5" spans="1:6">
      <c r="A5" s="3467" t="s">
        <v>2612</v>
      </c>
      <c r="B5" s="3468"/>
      <c r="C5" s="3468"/>
      <c r="D5" s="3469"/>
      <c r="E5" s="2629"/>
      <c r="F5" s="2629"/>
    </row>
    <row r="6" spans="1:6">
      <c r="A6" s="2629"/>
      <c r="B6" s="2629"/>
      <c r="C6" s="2629"/>
      <c r="D6" s="2629"/>
      <c r="E6" s="2629"/>
      <c r="F6" s="2629"/>
    </row>
    <row r="7" spans="1:6" ht="30">
      <c r="A7" s="2630" t="s">
        <v>2271</v>
      </c>
      <c r="B7" s="2631" t="s">
        <v>2272</v>
      </c>
      <c r="C7" s="2631" t="s">
        <v>2273</v>
      </c>
      <c r="D7" s="2631" t="s">
        <v>2274</v>
      </c>
      <c r="E7" s="2632" t="s">
        <v>2275</v>
      </c>
      <c r="F7" s="2631" t="s">
        <v>2276</v>
      </c>
    </row>
    <row r="8" spans="1:6">
      <c r="A8" s="2633"/>
      <c r="B8" s="2634" t="s">
        <v>159</v>
      </c>
      <c r="C8" s="2635" t="s">
        <v>159</v>
      </c>
      <c r="D8" s="2635" t="s">
        <v>159</v>
      </c>
      <c r="E8" s="2636" t="s">
        <v>159</v>
      </c>
      <c r="F8" s="2635" t="s">
        <v>159</v>
      </c>
    </row>
    <row r="9" spans="1:6">
      <c r="A9" s="2635" t="s">
        <v>159</v>
      </c>
      <c r="B9" s="2634" t="s">
        <v>159</v>
      </c>
      <c r="C9" s="2635" t="s">
        <v>159</v>
      </c>
      <c r="D9" s="2635" t="s">
        <v>159</v>
      </c>
      <c r="E9" s="2637" t="s">
        <v>2277</v>
      </c>
      <c r="F9" s="2638" t="s">
        <v>2277</v>
      </c>
    </row>
    <row r="10" spans="1:6">
      <c r="A10" s="2635">
        <v>1</v>
      </c>
      <c r="B10" s="2639" t="s">
        <v>2278</v>
      </c>
      <c r="C10" s="2635" t="s">
        <v>159</v>
      </c>
      <c r="D10" s="2635" t="s">
        <v>159</v>
      </c>
      <c r="E10" s="2636" t="s">
        <v>159</v>
      </c>
      <c r="F10" s="2635" t="s">
        <v>159</v>
      </c>
    </row>
    <row r="11" spans="1:6" ht="51">
      <c r="A11" s="2635" t="s">
        <v>159</v>
      </c>
      <c r="B11" s="338" t="s">
        <v>2682</v>
      </c>
      <c r="C11" s="2635" t="s">
        <v>159</v>
      </c>
      <c r="D11" s="2635" t="s">
        <v>159</v>
      </c>
      <c r="E11" s="2636"/>
      <c r="F11" s="2635" t="s">
        <v>159</v>
      </c>
    </row>
    <row r="12" spans="1:6">
      <c r="A12" s="2635" t="s">
        <v>159</v>
      </c>
      <c r="B12" s="2641"/>
      <c r="C12" s="2635" t="s">
        <v>159</v>
      </c>
      <c r="D12" s="2635" t="s">
        <v>159</v>
      </c>
      <c r="E12" s="2636"/>
      <c r="F12" s="2635" t="s">
        <v>159</v>
      </c>
    </row>
    <row r="13" spans="1:6">
      <c r="A13" s="2633" t="s">
        <v>2280</v>
      </c>
      <c r="B13" s="2642" t="s">
        <v>2281</v>
      </c>
      <c r="C13" s="2635" t="s">
        <v>159</v>
      </c>
      <c r="D13" s="2635" t="s">
        <v>159</v>
      </c>
      <c r="E13" s="2636"/>
      <c r="F13" s="2635" t="s">
        <v>159</v>
      </c>
    </row>
    <row r="14" spans="1:6">
      <c r="A14" s="2635" t="s">
        <v>159</v>
      </c>
      <c r="B14" s="2642" t="s">
        <v>2282</v>
      </c>
      <c r="C14" s="2635" t="s">
        <v>159</v>
      </c>
      <c r="D14" s="2635" t="s">
        <v>159</v>
      </c>
      <c r="E14" s="2636"/>
      <c r="F14" s="2635" t="s">
        <v>159</v>
      </c>
    </row>
    <row r="15" spans="1:6">
      <c r="A15" s="2633" t="s">
        <v>2283</v>
      </c>
      <c r="B15" s="2640" t="s">
        <v>481</v>
      </c>
      <c r="C15" s="2643" t="s">
        <v>165</v>
      </c>
      <c r="D15" s="2643">
        <v>2.1999999999999999E-2</v>
      </c>
      <c r="E15" s="2644"/>
      <c r="F15" s="2645">
        <f>D15*E15</f>
        <v>0</v>
      </c>
    </row>
    <row r="16" spans="1:6">
      <c r="A16" s="2473"/>
      <c r="B16" s="2641" t="s">
        <v>159</v>
      </c>
      <c r="C16" s="2646"/>
      <c r="D16" s="2646"/>
      <c r="E16" s="2644"/>
      <c r="F16" s="2644"/>
    </row>
    <row r="17" spans="1:6">
      <c r="A17" s="2635" t="s">
        <v>159</v>
      </c>
      <c r="B17" s="2642" t="s">
        <v>2285</v>
      </c>
      <c r="C17" s="2646" t="s">
        <v>159</v>
      </c>
      <c r="D17" s="2646" t="s">
        <v>159</v>
      </c>
      <c r="E17" s="2644"/>
      <c r="F17" s="2645"/>
    </row>
    <row r="18" spans="1:6" ht="45">
      <c r="A18" s="2635" t="s">
        <v>159</v>
      </c>
      <c r="B18" s="2640" t="s">
        <v>2286</v>
      </c>
      <c r="C18" s="2646" t="s">
        <v>159</v>
      </c>
      <c r="D18" s="2646" t="s">
        <v>159</v>
      </c>
      <c r="E18" s="2644"/>
      <c r="F18" s="2645"/>
    </row>
    <row r="19" spans="1:6">
      <c r="A19" s="2633" t="s">
        <v>2287</v>
      </c>
      <c r="B19" s="2641" t="s">
        <v>2288</v>
      </c>
      <c r="C19" s="2643" t="s">
        <v>2289</v>
      </c>
      <c r="D19" s="2643" t="s">
        <v>2290</v>
      </c>
      <c r="E19" s="2644"/>
      <c r="F19" s="2645">
        <f>D19*E19</f>
        <v>0</v>
      </c>
    </row>
    <row r="20" spans="1:6">
      <c r="A20" s="2635" t="s">
        <v>159</v>
      </c>
      <c r="B20" s="2642" t="s">
        <v>2291</v>
      </c>
      <c r="C20" s="2646" t="s">
        <v>159</v>
      </c>
      <c r="D20" s="2646" t="s">
        <v>159</v>
      </c>
      <c r="E20" s="2644"/>
      <c r="F20" s="2645"/>
    </row>
    <row r="21" spans="1:6" ht="45">
      <c r="A21" s="2635" t="s">
        <v>159</v>
      </c>
      <c r="B21" s="2640" t="s">
        <v>2292</v>
      </c>
      <c r="C21" s="2646" t="s">
        <v>159</v>
      </c>
      <c r="D21" s="2646" t="s">
        <v>159</v>
      </c>
      <c r="E21" s="2644"/>
      <c r="F21" s="2645"/>
    </row>
    <row r="22" spans="1:6">
      <c r="A22" s="2633" t="s">
        <v>2293</v>
      </c>
      <c r="B22" s="2641" t="s">
        <v>2294</v>
      </c>
      <c r="C22" s="2643" t="s">
        <v>2289</v>
      </c>
      <c r="D22" s="2643" t="s">
        <v>2290</v>
      </c>
      <c r="E22" s="2644"/>
      <c r="F22" s="2645">
        <f>D22*E22</f>
        <v>0</v>
      </c>
    </row>
    <row r="23" spans="1:6">
      <c r="A23" s="2635" t="s">
        <v>159</v>
      </c>
      <c r="B23" s="2642" t="s">
        <v>2295</v>
      </c>
      <c r="C23" s="2646" t="s">
        <v>159</v>
      </c>
      <c r="D23" s="2646" t="s">
        <v>159</v>
      </c>
      <c r="E23" s="2644"/>
      <c r="F23" s="2645"/>
    </row>
    <row r="24" spans="1:6">
      <c r="A24" s="2635" t="s">
        <v>159</v>
      </c>
      <c r="B24" s="2642" t="s">
        <v>2653</v>
      </c>
      <c r="C24" s="2646" t="s">
        <v>159</v>
      </c>
      <c r="D24" s="2646" t="s">
        <v>159</v>
      </c>
      <c r="E24" s="2644"/>
      <c r="F24" s="2645"/>
    </row>
    <row r="25" spans="1:6">
      <c r="A25" s="2635" t="s">
        <v>159</v>
      </c>
      <c r="B25" s="2639" t="s">
        <v>2296</v>
      </c>
      <c r="C25" s="2646" t="s">
        <v>159</v>
      </c>
      <c r="D25" s="2646" t="s">
        <v>159</v>
      </c>
      <c r="E25" s="2644"/>
      <c r="F25" s="2645"/>
    </row>
    <row r="26" spans="1:6" ht="30">
      <c r="A26" s="2633">
        <v>2.4</v>
      </c>
      <c r="B26" s="2640" t="s">
        <v>2297</v>
      </c>
      <c r="C26" s="2643" t="s">
        <v>2298</v>
      </c>
      <c r="D26" s="2643" t="s">
        <v>2299</v>
      </c>
      <c r="E26" s="2644"/>
      <c r="F26" s="2645">
        <f>D26*E26</f>
        <v>0</v>
      </c>
    </row>
    <row r="27" spans="1:6">
      <c r="A27" s="2635" t="s">
        <v>159</v>
      </c>
      <c r="B27" s="2639" t="s">
        <v>2300</v>
      </c>
      <c r="C27" s="2646" t="s">
        <v>159</v>
      </c>
      <c r="D27" s="2646" t="s">
        <v>159</v>
      </c>
      <c r="E27" s="2644"/>
      <c r="F27" s="2645"/>
    </row>
    <row r="28" spans="1:6" ht="45">
      <c r="A28" s="2635" t="s">
        <v>159</v>
      </c>
      <c r="B28" s="2647" t="s">
        <v>2301</v>
      </c>
      <c r="C28" s="2646" t="s">
        <v>159</v>
      </c>
      <c r="D28" s="2646" t="s">
        <v>159</v>
      </c>
      <c r="E28" s="2644"/>
      <c r="F28" s="2645"/>
    </row>
    <row r="29" spans="1:6">
      <c r="A29" s="2633">
        <v>2.5</v>
      </c>
      <c r="B29" s="2641" t="s">
        <v>2302</v>
      </c>
      <c r="C29" s="2643" t="s">
        <v>2298</v>
      </c>
      <c r="D29" s="2643" t="s">
        <v>2303</v>
      </c>
      <c r="E29" s="2644"/>
      <c r="F29" s="2645">
        <f>D29*E29</f>
        <v>0</v>
      </c>
    </row>
    <row r="30" spans="1:6">
      <c r="A30" s="2633">
        <v>2.6</v>
      </c>
      <c r="B30" s="2641" t="s">
        <v>2304</v>
      </c>
      <c r="C30" s="2643" t="s">
        <v>2298</v>
      </c>
      <c r="D30" s="2643" t="s">
        <v>2305</v>
      </c>
      <c r="E30" s="2644"/>
      <c r="F30" s="2645">
        <f>D30*E30</f>
        <v>0</v>
      </c>
    </row>
    <row r="31" spans="1:6">
      <c r="A31" s="2633">
        <v>2.7</v>
      </c>
      <c r="B31" s="2641" t="s">
        <v>2306</v>
      </c>
      <c r="C31" s="2643" t="s">
        <v>2298</v>
      </c>
      <c r="D31" s="2643" t="s">
        <v>2307</v>
      </c>
      <c r="E31" s="2644"/>
      <c r="F31" s="2645">
        <f>D31*E31</f>
        <v>0</v>
      </c>
    </row>
    <row r="32" spans="1:6">
      <c r="A32" s="2634" t="s">
        <v>159</v>
      </c>
      <c r="B32" s="2639" t="s">
        <v>2308</v>
      </c>
      <c r="C32" s="2646" t="s">
        <v>159</v>
      </c>
      <c r="D32" s="2646" t="s">
        <v>159</v>
      </c>
      <c r="E32" s="2644"/>
      <c r="F32" s="2645"/>
    </row>
    <row r="33" spans="1:6">
      <c r="A33" s="2634"/>
      <c r="B33" s="2634"/>
      <c r="C33" s="2635"/>
      <c r="D33" s="2635"/>
      <c r="E33" s="2636"/>
      <c r="F33" s="2648"/>
    </row>
    <row r="34" spans="1:6" ht="30">
      <c r="A34" s="2634" t="s">
        <v>159</v>
      </c>
      <c r="B34" s="2647" t="s">
        <v>2309</v>
      </c>
      <c r="C34" s="2635" t="s">
        <v>159</v>
      </c>
      <c r="D34" s="2635" t="s">
        <v>159</v>
      </c>
      <c r="E34" s="2636"/>
      <c r="F34" s="2648"/>
    </row>
    <row r="35" spans="1:6">
      <c r="A35" s="2633">
        <v>2.8</v>
      </c>
      <c r="B35" s="2641" t="s">
        <v>2304</v>
      </c>
      <c r="C35" s="2633" t="s">
        <v>2298</v>
      </c>
      <c r="D35" s="2633" t="s">
        <v>2310</v>
      </c>
      <c r="E35" s="2636"/>
      <c r="F35" s="2648">
        <f>D35*E35</f>
        <v>0</v>
      </c>
    </row>
    <row r="36" spans="1:6">
      <c r="A36" s="2633">
        <v>2.9</v>
      </c>
      <c r="B36" s="2641" t="s">
        <v>2306</v>
      </c>
      <c r="C36" s="2633" t="s">
        <v>2298</v>
      </c>
      <c r="D36" s="2633" t="s">
        <v>2280</v>
      </c>
      <c r="E36" s="2636"/>
      <c r="F36" s="2648">
        <f>D36*E36</f>
        <v>0</v>
      </c>
    </row>
    <row r="37" spans="1:6">
      <c r="A37" s="3470" t="s">
        <v>2311</v>
      </c>
      <c r="B37" s="3471"/>
      <c r="C37" s="3471"/>
      <c r="D37" s="3471"/>
      <c r="E37" s="3472"/>
      <c r="F37" s="2649">
        <f>SUM(F15:F36)</f>
        <v>0</v>
      </c>
    </row>
    <row r="38" spans="1:6">
      <c r="A38" s="2634" t="s">
        <v>159</v>
      </c>
      <c r="B38" s="2642" t="s">
        <v>2312</v>
      </c>
      <c r="C38" s="2635" t="s">
        <v>159</v>
      </c>
      <c r="D38" s="2635" t="s">
        <v>159</v>
      </c>
      <c r="E38" s="2636" t="s">
        <v>159</v>
      </c>
      <c r="F38" s="2635" t="s">
        <v>159</v>
      </c>
    </row>
    <row r="39" spans="1:6">
      <c r="A39" s="2634" t="s">
        <v>159</v>
      </c>
      <c r="B39" s="2639" t="s">
        <v>2313</v>
      </c>
      <c r="C39" s="2635" t="s">
        <v>159</v>
      </c>
      <c r="D39" s="2635" t="s">
        <v>159</v>
      </c>
      <c r="E39" s="2636" t="s">
        <v>159</v>
      </c>
      <c r="F39" s="2635" t="s">
        <v>159</v>
      </c>
    </row>
    <row r="40" spans="1:6" ht="30">
      <c r="A40" s="2634" t="s">
        <v>159</v>
      </c>
      <c r="B40" s="2647" t="s">
        <v>2314</v>
      </c>
      <c r="C40" s="2635" t="s">
        <v>159</v>
      </c>
      <c r="D40" s="2635" t="s">
        <v>159</v>
      </c>
      <c r="E40" s="2636" t="s">
        <v>159</v>
      </c>
      <c r="F40" s="2635" t="s">
        <v>159</v>
      </c>
    </row>
    <row r="41" spans="1:6" ht="43.5">
      <c r="A41" s="2805">
        <v>2.1</v>
      </c>
      <c r="B41" s="2640" t="s">
        <v>2315</v>
      </c>
      <c r="C41" s="2643" t="s">
        <v>2316</v>
      </c>
      <c r="D41" s="2643" t="s">
        <v>2317</v>
      </c>
      <c r="E41" s="2644"/>
      <c r="F41" s="2645">
        <f>D41*E41</f>
        <v>0</v>
      </c>
    </row>
    <row r="42" spans="1:6" ht="30">
      <c r="A42" s="2633">
        <v>2.11</v>
      </c>
      <c r="B42" s="2640" t="s">
        <v>2318</v>
      </c>
      <c r="C42" s="2643" t="s">
        <v>2316</v>
      </c>
      <c r="D42" s="2643" t="s">
        <v>2319</v>
      </c>
      <c r="E42" s="2644"/>
      <c r="F42" s="2645">
        <f>D42*E42</f>
        <v>0</v>
      </c>
    </row>
    <row r="43" spans="1:6">
      <c r="A43" s="2634" t="s">
        <v>159</v>
      </c>
      <c r="B43" s="2639" t="s">
        <v>2320</v>
      </c>
      <c r="C43" s="2646" t="s">
        <v>159</v>
      </c>
      <c r="D43" s="2646" t="s">
        <v>159</v>
      </c>
      <c r="E43" s="2644"/>
      <c r="F43" s="2645"/>
    </row>
    <row r="44" spans="1:6" ht="30">
      <c r="A44" s="2634" t="s">
        <v>159</v>
      </c>
      <c r="B44" s="2647" t="s">
        <v>2321</v>
      </c>
      <c r="C44" s="2646" t="s">
        <v>159</v>
      </c>
      <c r="D44" s="2646" t="s">
        <v>159</v>
      </c>
      <c r="E44" s="2644"/>
      <c r="F44" s="2645"/>
    </row>
    <row r="45" spans="1:6" ht="45">
      <c r="A45" s="2643">
        <v>2.12</v>
      </c>
      <c r="B45" s="2650" t="s">
        <v>2322</v>
      </c>
      <c r="C45" s="2643" t="s">
        <v>2316</v>
      </c>
      <c r="D45" s="2643" t="s">
        <v>2323</v>
      </c>
      <c r="E45" s="2644"/>
      <c r="F45" s="2645">
        <f>D45*E45</f>
        <v>0</v>
      </c>
    </row>
    <row r="46" spans="1:6" ht="30">
      <c r="A46" s="2643">
        <v>2.13</v>
      </c>
      <c r="B46" s="2650" t="s">
        <v>2324</v>
      </c>
      <c r="C46" s="2643" t="s">
        <v>2316</v>
      </c>
      <c r="D46" s="2643" t="s">
        <v>2325</v>
      </c>
      <c r="E46" s="2644"/>
      <c r="F46" s="2645">
        <f>D46*E46</f>
        <v>0</v>
      </c>
    </row>
    <row r="47" spans="1:6" ht="30">
      <c r="A47" s="2651" t="s">
        <v>159</v>
      </c>
      <c r="B47" s="2650" t="s">
        <v>2326</v>
      </c>
      <c r="C47" s="2643" t="s">
        <v>2316</v>
      </c>
      <c r="D47" s="2646">
        <v>85</v>
      </c>
      <c r="E47" s="2644"/>
      <c r="F47" s="2645">
        <f>D47*E47</f>
        <v>0</v>
      </c>
    </row>
    <row r="48" spans="1:6">
      <c r="A48" s="2634" t="s">
        <v>159</v>
      </c>
      <c r="B48" s="2639" t="s">
        <v>2327</v>
      </c>
      <c r="C48" s="2646" t="s">
        <v>159</v>
      </c>
      <c r="D48" s="2646" t="s">
        <v>159</v>
      </c>
      <c r="E48" s="2644"/>
      <c r="F48" s="2645"/>
    </row>
    <row r="49" spans="1:6" ht="30">
      <c r="A49" s="2634" t="s">
        <v>159</v>
      </c>
      <c r="B49" s="2647" t="s">
        <v>2328</v>
      </c>
      <c r="C49" s="2646" t="s">
        <v>159</v>
      </c>
      <c r="D49" s="2646" t="s">
        <v>159</v>
      </c>
      <c r="E49" s="2644"/>
      <c r="F49" s="2645"/>
    </row>
    <row r="50" spans="1:6" ht="30">
      <c r="A50" s="2643">
        <v>2.14</v>
      </c>
      <c r="B50" s="2650" t="s">
        <v>2329</v>
      </c>
      <c r="C50" s="2643" t="s">
        <v>2298</v>
      </c>
      <c r="D50" s="2643" t="s">
        <v>2330</v>
      </c>
      <c r="E50" s="2644"/>
      <c r="F50" s="2645">
        <f>D50*E50</f>
        <v>0</v>
      </c>
    </row>
    <row r="51" spans="1:6">
      <c r="A51" s="2643">
        <v>2.15</v>
      </c>
      <c r="B51" s="2652" t="s">
        <v>2331</v>
      </c>
      <c r="C51" s="2643" t="s">
        <v>2298</v>
      </c>
      <c r="D51" s="2643" t="s">
        <v>2332</v>
      </c>
      <c r="E51" s="2644"/>
      <c r="F51" s="2645">
        <f>D51*E51</f>
        <v>0</v>
      </c>
    </row>
    <row r="52" spans="1:6">
      <c r="A52" s="2634" t="s">
        <v>159</v>
      </c>
      <c r="B52" s="2639" t="s">
        <v>2333</v>
      </c>
      <c r="C52" s="2646" t="s">
        <v>159</v>
      </c>
      <c r="D52" s="2646" t="s">
        <v>159</v>
      </c>
      <c r="E52" s="2644"/>
      <c r="F52" s="2645"/>
    </row>
    <row r="53" spans="1:6">
      <c r="A53" s="2634" t="s">
        <v>159</v>
      </c>
      <c r="B53" s="2639" t="s">
        <v>2334</v>
      </c>
      <c r="C53" s="2646" t="s">
        <v>159</v>
      </c>
      <c r="D53" s="2646" t="s">
        <v>159</v>
      </c>
      <c r="E53" s="2644"/>
      <c r="F53" s="2645"/>
    </row>
    <row r="54" spans="1:6" ht="45">
      <c r="A54" s="2634" t="s">
        <v>159</v>
      </c>
      <c r="B54" s="2647" t="s">
        <v>2335</v>
      </c>
      <c r="C54" s="2646" t="s">
        <v>159</v>
      </c>
      <c r="D54" s="2646" t="s">
        <v>159</v>
      </c>
      <c r="E54" s="2644"/>
      <c r="F54" s="2645"/>
    </row>
    <row r="55" spans="1:6" ht="30">
      <c r="A55" s="2633">
        <v>2.16</v>
      </c>
      <c r="B55" s="2640" t="s">
        <v>2336</v>
      </c>
      <c r="C55" s="2643" t="s">
        <v>2298</v>
      </c>
      <c r="D55" s="2643" t="s">
        <v>2305</v>
      </c>
      <c r="E55" s="2644"/>
      <c r="F55" s="2645">
        <f>D55*E55</f>
        <v>0</v>
      </c>
    </row>
    <row r="56" spans="1:6" ht="30">
      <c r="A56" s="2633">
        <v>2.17</v>
      </c>
      <c r="B56" s="2640" t="s">
        <v>2337</v>
      </c>
      <c r="C56" s="2643" t="s">
        <v>2298</v>
      </c>
      <c r="D56" s="2643" t="s">
        <v>2338</v>
      </c>
      <c r="E56" s="2644"/>
      <c r="F56" s="2645">
        <f>D56*E56</f>
        <v>0</v>
      </c>
    </row>
    <row r="57" spans="1:6">
      <c r="A57" s="2633">
        <v>2.1800000000000002</v>
      </c>
      <c r="B57" s="2641" t="s">
        <v>2339</v>
      </c>
      <c r="C57" s="2643" t="s">
        <v>2298</v>
      </c>
      <c r="D57" s="2643" t="s">
        <v>2340</v>
      </c>
      <c r="E57" s="2644"/>
      <c r="F57" s="2645">
        <f>D57*E57</f>
        <v>0</v>
      </c>
    </row>
    <row r="58" spans="1:6" ht="30">
      <c r="A58" s="2653">
        <v>2.19</v>
      </c>
      <c r="B58" s="2640" t="s">
        <v>2341</v>
      </c>
      <c r="C58" s="2643" t="s">
        <v>2298</v>
      </c>
      <c r="D58" s="2643" t="s">
        <v>2342</v>
      </c>
      <c r="E58" s="2644"/>
      <c r="F58" s="2645">
        <f>D58*E58</f>
        <v>0</v>
      </c>
    </row>
    <row r="59" spans="1:6">
      <c r="A59" s="2651" t="s">
        <v>159</v>
      </c>
      <c r="B59" s="2654" t="s">
        <v>2343</v>
      </c>
      <c r="C59" s="2646" t="s">
        <v>159</v>
      </c>
      <c r="D59" s="2646" t="s">
        <v>159</v>
      </c>
      <c r="E59" s="2644"/>
      <c r="F59" s="2645"/>
    </row>
    <row r="60" spans="1:6" ht="45">
      <c r="A60" s="2653">
        <v>2.2000000000000002</v>
      </c>
      <c r="B60" s="2640" t="s">
        <v>2344</v>
      </c>
      <c r="C60" s="2633" t="s">
        <v>2316</v>
      </c>
      <c r="D60" s="2633" t="s">
        <v>2317</v>
      </c>
      <c r="E60" s="2636"/>
      <c r="F60" s="2648">
        <f>D60*E60</f>
        <v>0</v>
      </c>
    </row>
    <row r="61" spans="1:6">
      <c r="A61" s="3473" t="s">
        <v>2311</v>
      </c>
      <c r="B61" s="3474"/>
      <c r="C61" s="3474"/>
      <c r="D61" s="3474"/>
      <c r="E61" s="3475"/>
      <c r="F61" s="2655">
        <f>SUM(F41:F60)</f>
        <v>0</v>
      </c>
    </row>
    <row r="62" spans="1:6">
      <c r="A62" s="2643" t="s">
        <v>2310</v>
      </c>
      <c r="B62" s="2639" t="s">
        <v>2345</v>
      </c>
      <c r="C62" s="2635" t="s">
        <v>159</v>
      </c>
      <c r="D62" s="2635" t="s">
        <v>159</v>
      </c>
      <c r="E62" s="2636" t="s">
        <v>159</v>
      </c>
      <c r="F62" s="2635"/>
    </row>
    <row r="63" spans="1:6">
      <c r="A63" s="2634" t="s">
        <v>159</v>
      </c>
      <c r="B63" s="2642" t="s">
        <v>2346</v>
      </c>
      <c r="C63" s="2635" t="s">
        <v>159</v>
      </c>
      <c r="D63" s="2635" t="s">
        <v>159</v>
      </c>
      <c r="E63" s="2636" t="s">
        <v>159</v>
      </c>
      <c r="F63" s="2635"/>
    </row>
    <row r="64" spans="1:6">
      <c r="A64" s="2634" t="s">
        <v>159</v>
      </c>
      <c r="B64" s="2639" t="s">
        <v>2347</v>
      </c>
      <c r="C64" s="2635" t="s">
        <v>159</v>
      </c>
      <c r="D64" s="2635" t="s">
        <v>159</v>
      </c>
      <c r="E64" s="2636"/>
      <c r="F64" s="2635"/>
    </row>
    <row r="65" spans="1:6">
      <c r="A65" s="2634" t="s">
        <v>159</v>
      </c>
      <c r="B65" s="2639" t="s">
        <v>2348</v>
      </c>
      <c r="C65" s="2635" t="s">
        <v>159</v>
      </c>
      <c r="D65" s="2635" t="s">
        <v>159</v>
      </c>
      <c r="E65" s="2636"/>
      <c r="F65" s="2635"/>
    </row>
    <row r="66" spans="1:6" ht="60">
      <c r="A66" s="2634" t="s">
        <v>159</v>
      </c>
      <c r="B66" s="2647" t="s">
        <v>2349</v>
      </c>
      <c r="C66" s="2635" t="s">
        <v>159</v>
      </c>
      <c r="D66" s="2635" t="s">
        <v>159</v>
      </c>
      <c r="E66" s="2636"/>
      <c r="F66" s="2635"/>
    </row>
    <row r="67" spans="1:6">
      <c r="A67" s="2643" t="s">
        <v>2350</v>
      </c>
      <c r="B67" s="2641" t="s">
        <v>2351</v>
      </c>
      <c r="C67" s="2633" t="s">
        <v>2298</v>
      </c>
      <c r="D67" s="2633" t="s">
        <v>2352</v>
      </c>
      <c r="E67" s="2656"/>
      <c r="F67" s="2648">
        <f>D67*E67</f>
        <v>0</v>
      </c>
    </row>
    <row r="68" spans="1:6">
      <c r="A68" s="2634" t="s">
        <v>159</v>
      </c>
      <c r="B68" s="2639" t="s">
        <v>2353</v>
      </c>
      <c r="C68" s="2635" t="s">
        <v>159</v>
      </c>
      <c r="D68" s="2635" t="s">
        <v>159</v>
      </c>
      <c r="E68" s="2636"/>
      <c r="F68" s="2648"/>
    </row>
    <row r="69" spans="1:6" ht="45">
      <c r="A69" s="2634" t="s">
        <v>159</v>
      </c>
      <c r="B69" s="2647" t="s">
        <v>2354</v>
      </c>
      <c r="C69" s="2635" t="s">
        <v>159</v>
      </c>
      <c r="D69" s="2635" t="s">
        <v>159</v>
      </c>
      <c r="E69" s="2636"/>
      <c r="F69" s="2648"/>
    </row>
    <row r="70" spans="1:6">
      <c r="A70" s="2643" t="s">
        <v>2355</v>
      </c>
      <c r="B70" s="2641" t="s">
        <v>2351</v>
      </c>
      <c r="C70" s="2643" t="s">
        <v>2298</v>
      </c>
      <c r="D70" s="2643" t="s">
        <v>2356</v>
      </c>
      <c r="E70" s="2657"/>
      <c r="F70" s="2645">
        <f>D70*E70</f>
        <v>0</v>
      </c>
    </row>
    <row r="71" spans="1:6">
      <c r="A71" s="2634" t="s">
        <v>159</v>
      </c>
      <c r="B71" s="2642" t="s">
        <v>2357</v>
      </c>
      <c r="C71" s="2646" t="s">
        <v>159</v>
      </c>
      <c r="D71" s="2646" t="s">
        <v>159</v>
      </c>
      <c r="E71" s="2644"/>
      <c r="F71" s="2645"/>
    </row>
    <row r="72" spans="1:6">
      <c r="A72" s="2634" t="s">
        <v>159</v>
      </c>
      <c r="B72" s="2639" t="s">
        <v>2358</v>
      </c>
      <c r="C72" s="2646" t="s">
        <v>159</v>
      </c>
      <c r="D72" s="2646" t="s">
        <v>159</v>
      </c>
      <c r="E72" s="2644"/>
      <c r="F72" s="2645"/>
    </row>
    <row r="73" spans="1:6" ht="30">
      <c r="A73" s="2634" t="s">
        <v>159</v>
      </c>
      <c r="B73" s="2647" t="s">
        <v>2359</v>
      </c>
      <c r="C73" s="2646" t="s">
        <v>159</v>
      </c>
      <c r="D73" s="2646" t="s">
        <v>159</v>
      </c>
      <c r="E73" s="2644"/>
      <c r="F73" s="2645"/>
    </row>
    <row r="74" spans="1:6">
      <c r="A74" s="2643" t="s">
        <v>2360</v>
      </c>
      <c r="B74" s="2641" t="s">
        <v>2361</v>
      </c>
      <c r="C74" s="2643" t="s">
        <v>2298</v>
      </c>
      <c r="D74" s="2643" t="s">
        <v>2352</v>
      </c>
      <c r="E74" s="2644"/>
      <c r="F74" s="2645">
        <f>D74*E74</f>
        <v>0</v>
      </c>
    </row>
    <row r="75" spans="1:6">
      <c r="A75" s="2646" t="s">
        <v>159</v>
      </c>
      <c r="B75" s="2639" t="s">
        <v>2362</v>
      </c>
      <c r="C75" s="2646" t="s">
        <v>159</v>
      </c>
      <c r="D75" s="2646" t="s">
        <v>159</v>
      </c>
      <c r="E75" s="2644"/>
      <c r="F75" s="2645"/>
    </row>
    <row r="76" spans="1:6" ht="30">
      <c r="A76" s="2646" t="s">
        <v>159</v>
      </c>
      <c r="B76" s="2647" t="s">
        <v>2363</v>
      </c>
      <c r="C76" s="2646" t="s">
        <v>159</v>
      </c>
      <c r="D76" s="2646" t="s">
        <v>159</v>
      </c>
      <c r="E76" s="2644"/>
      <c r="F76" s="2645"/>
    </row>
    <row r="77" spans="1:6">
      <c r="A77" s="2643">
        <v>3.4</v>
      </c>
      <c r="B77" s="2640" t="s">
        <v>2364</v>
      </c>
      <c r="C77" s="2643" t="s">
        <v>2298</v>
      </c>
      <c r="D77" s="2643" t="s">
        <v>2325</v>
      </c>
      <c r="E77" s="2644"/>
      <c r="F77" s="2645">
        <f>D77*E77</f>
        <v>0</v>
      </c>
    </row>
    <row r="78" spans="1:6" ht="30">
      <c r="A78" s="2646" t="s">
        <v>159</v>
      </c>
      <c r="B78" s="2658" t="s">
        <v>2365</v>
      </c>
      <c r="C78" s="2646" t="s">
        <v>159</v>
      </c>
      <c r="D78" s="2646" t="s">
        <v>159</v>
      </c>
      <c r="E78" s="2644"/>
      <c r="F78" s="2645"/>
    </row>
    <row r="79" spans="1:6">
      <c r="A79" s="2643">
        <v>3.5</v>
      </c>
      <c r="B79" s="2641" t="s">
        <v>2364</v>
      </c>
      <c r="C79" s="2643" t="s">
        <v>2298</v>
      </c>
      <c r="D79" s="2643" t="s">
        <v>2366</v>
      </c>
      <c r="E79" s="2644"/>
      <c r="F79" s="2645">
        <f>D79*E79</f>
        <v>0</v>
      </c>
    </row>
    <row r="80" spans="1:6">
      <c r="A80" s="2634" t="s">
        <v>159</v>
      </c>
      <c r="B80" s="2642" t="s">
        <v>2367</v>
      </c>
      <c r="C80" s="2646" t="s">
        <v>159</v>
      </c>
      <c r="D80" s="2646" t="s">
        <v>159</v>
      </c>
      <c r="E80" s="2644"/>
      <c r="F80" s="2645"/>
    </row>
    <row r="81" spans="1:6" ht="30">
      <c r="A81" s="2634"/>
      <c r="B81" s="2659" t="s">
        <v>2368</v>
      </c>
      <c r="C81" s="2646"/>
      <c r="D81" s="2646"/>
      <c r="E81" s="2644"/>
      <c r="F81" s="2645"/>
    </row>
    <row r="82" spans="1:6" ht="30">
      <c r="A82" s="2634" t="s">
        <v>159</v>
      </c>
      <c r="B82" s="2647" t="s">
        <v>2369</v>
      </c>
      <c r="C82" s="2646" t="s">
        <v>159</v>
      </c>
      <c r="D82" s="2646" t="s">
        <v>159</v>
      </c>
      <c r="E82" s="2644"/>
      <c r="F82" s="2645"/>
    </row>
    <row r="83" spans="1:6">
      <c r="A83" s="2643" t="s">
        <v>2370</v>
      </c>
      <c r="B83" s="2641" t="s">
        <v>2364</v>
      </c>
      <c r="C83" s="2643" t="s">
        <v>2298</v>
      </c>
      <c r="D83" s="2643" t="s">
        <v>2325</v>
      </c>
      <c r="E83" s="2644"/>
      <c r="F83" s="2645">
        <f>D83*E83</f>
        <v>0</v>
      </c>
    </row>
    <row r="84" spans="1:6">
      <c r="A84" s="2646" t="s">
        <v>159</v>
      </c>
      <c r="B84" s="2639" t="s">
        <v>2371</v>
      </c>
      <c r="C84" s="2646" t="s">
        <v>159</v>
      </c>
      <c r="D84" s="2646" t="s">
        <v>159</v>
      </c>
      <c r="E84" s="2644"/>
      <c r="F84" s="2645"/>
    </row>
    <row r="85" spans="1:6" ht="30">
      <c r="A85" s="2646" t="s">
        <v>159</v>
      </c>
      <c r="B85" s="2647" t="s">
        <v>2372</v>
      </c>
      <c r="C85" s="2646" t="s">
        <v>159</v>
      </c>
      <c r="D85" s="2646" t="s">
        <v>159</v>
      </c>
      <c r="E85" s="2644"/>
      <c r="F85" s="2645"/>
    </row>
    <row r="86" spans="1:6">
      <c r="A86" s="2643" t="s">
        <v>2373</v>
      </c>
      <c r="B86" s="2641" t="s">
        <v>2374</v>
      </c>
      <c r="C86" s="2643" t="s">
        <v>2298</v>
      </c>
      <c r="D86" s="2643" t="s">
        <v>2332</v>
      </c>
      <c r="E86" s="2644"/>
      <c r="F86" s="2645">
        <f>D86*E86</f>
        <v>0</v>
      </c>
    </row>
    <row r="87" spans="1:6" ht="30">
      <c r="A87" s="2643" t="s">
        <v>2375</v>
      </c>
      <c r="B87" s="2640" t="s">
        <v>2376</v>
      </c>
      <c r="C87" s="2643" t="s">
        <v>2377</v>
      </c>
      <c r="D87" s="2643" t="s">
        <v>2378</v>
      </c>
      <c r="E87" s="2644"/>
      <c r="F87" s="2645">
        <f>D87*E87</f>
        <v>0</v>
      </c>
    </row>
    <row r="88" spans="1:6">
      <c r="A88" s="3470" t="s">
        <v>2311</v>
      </c>
      <c r="B88" s="3471"/>
      <c r="C88" s="3471"/>
      <c r="D88" s="3471"/>
      <c r="E88" s="3472"/>
      <c r="F88" s="2649">
        <f>SUM(F67:F87)</f>
        <v>0</v>
      </c>
    </row>
    <row r="89" spans="1:6">
      <c r="A89" s="2634" t="s">
        <v>159</v>
      </c>
      <c r="B89" s="2639" t="s">
        <v>2379</v>
      </c>
      <c r="C89" s="2635" t="s">
        <v>159</v>
      </c>
      <c r="D89" s="2635" t="s">
        <v>159</v>
      </c>
      <c r="E89" s="2636" t="s">
        <v>159</v>
      </c>
      <c r="F89" s="2635"/>
    </row>
    <row r="90" spans="1:6" ht="16.5">
      <c r="A90" s="2643" t="s">
        <v>2380</v>
      </c>
      <c r="B90" s="2641" t="s">
        <v>2381</v>
      </c>
      <c r="C90" s="2633" t="s">
        <v>2382</v>
      </c>
      <c r="D90" s="2633" t="s">
        <v>2303</v>
      </c>
      <c r="E90" s="2636"/>
      <c r="F90" s="2648">
        <f>D90*E90</f>
        <v>0</v>
      </c>
    </row>
    <row r="91" spans="1:6">
      <c r="A91" s="2646" t="s">
        <v>159</v>
      </c>
      <c r="B91" s="2641" t="s">
        <v>2383</v>
      </c>
      <c r="C91" s="2635" t="s">
        <v>159</v>
      </c>
      <c r="D91" s="2635" t="s">
        <v>159</v>
      </c>
      <c r="E91" s="2636"/>
      <c r="F91" s="2648"/>
    </row>
    <row r="92" spans="1:6">
      <c r="A92" s="2634" t="s">
        <v>159</v>
      </c>
      <c r="B92" s="2642" t="s">
        <v>2384</v>
      </c>
      <c r="C92" s="2635" t="s">
        <v>159</v>
      </c>
      <c r="D92" s="2635" t="s">
        <v>159</v>
      </c>
      <c r="E92" s="2636"/>
      <c r="F92" s="2648"/>
    </row>
    <row r="93" spans="1:6">
      <c r="A93" s="2634" t="s">
        <v>159</v>
      </c>
      <c r="B93" s="2639" t="s">
        <v>2385</v>
      </c>
      <c r="C93" s="2635" t="s">
        <v>159</v>
      </c>
      <c r="D93" s="2635" t="s">
        <v>159</v>
      </c>
      <c r="E93" s="2636"/>
      <c r="F93" s="2648"/>
    </row>
    <row r="94" spans="1:6" ht="30">
      <c r="A94" s="2634" t="s">
        <v>159</v>
      </c>
      <c r="B94" s="2647" t="s">
        <v>2386</v>
      </c>
      <c r="C94" s="2635" t="s">
        <v>159</v>
      </c>
      <c r="D94" s="2635" t="s">
        <v>159</v>
      </c>
      <c r="E94" s="2636"/>
      <c r="F94" s="2648"/>
    </row>
    <row r="95" spans="1:6">
      <c r="A95" s="2643" t="s">
        <v>2387</v>
      </c>
      <c r="B95" s="2641" t="s">
        <v>2388</v>
      </c>
      <c r="C95" s="2633" t="s">
        <v>2316</v>
      </c>
      <c r="D95" s="2633" t="s">
        <v>2389</v>
      </c>
      <c r="E95" s="2636"/>
      <c r="F95" s="2648">
        <f>D95*E95</f>
        <v>0</v>
      </c>
    </row>
    <row r="96" spans="1:6">
      <c r="A96" s="2643" t="s">
        <v>2390</v>
      </c>
      <c r="B96" s="2641" t="s">
        <v>2391</v>
      </c>
      <c r="C96" s="2633" t="s">
        <v>2316</v>
      </c>
      <c r="D96" s="2633" t="s">
        <v>2392</v>
      </c>
      <c r="E96" s="2636"/>
      <c r="F96" s="2648">
        <f>D96*E96</f>
        <v>0</v>
      </c>
    </row>
    <row r="97" spans="1:6">
      <c r="A97" s="2646" t="s">
        <v>159</v>
      </c>
      <c r="B97" s="2639" t="s">
        <v>2393</v>
      </c>
      <c r="C97" s="2635" t="s">
        <v>159</v>
      </c>
      <c r="D97" s="2635" t="s">
        <v>159</v>
      </c>
      <c r="E97" s="2636"/>
      <c r="F97" s="2648"/>
    </row>
    <row r="98" spans="1:6" ht="30">
      <c r="A98" s="2646" t="s">
        <v>159</v>
      </c>
      <c r="B98" s="2647" t="s">
        <v>2394</v>
      </c>
      <c r="C98" s="2635" t="s">
        <v>159</v>
      </c>
      <c r="D98" s="2635" t="s">
        <v>159</v>
      </c>
      <c r="E98" s="2636"/>
      <c r="F98" s="2648"/>
    </row>
    <row r="99" spans="1:6">
      <c r="A99" s="2643" t="s">
        <v>2395</v>
      </c>
      <c r="B99" s="2641" t="s">
        <v>2388</v>
      </c>
      <c r="C99" s="2633" t="s">
        <v>2316</v>
      </c>
      <c r="D99" s="2633" t="s">
        <v>2323</v>
      </c>
      <c r="E99" s="2636"/>
      <c r="F99" s="2648">
        <f>D99*E99</f>
        <v>0</v>
      </c>
    </row>
    <row r="100" spans="1:6">
      <c r="A100" s="2646" t="s">
        <v>159</v>
      </c>
      <c r="B100" s="2641" t="s">
        <v>2396</v>
      </c>
      <c r="C100" s="2633" t="s">
        <v>2377</v>
      </c>
      <c r="D100" s="2633" t="s">
        <v>2397</v>
      </c>
      <c r="E100" s="2636"/>
      <c r="F100" s="2648">
        <f>D100*E100</f>
        <v>0</v>
      </c>
    </row>
    <row r="101" spans="1:6">
      <c r="A101" s="2646" t="s">
        <v>159</v>
      </c>
      <c r="B101" s="2641" t="s">
        <v>2398</v>
      </c>
      <c r="C101" s="2635" t="s">
        <v>159</v>
      </c>
      <c r="D101" s="2635" t="s">
        <v>159</v>
      </c>
      <c r="E101" s="2636"/>
      <c r="F101" s="2648"/>
    </row>
    <row r="102" spans="1:6">
      <c r="A102" s="2646" t="s">
        <v>159</v>
      </c>
      <c r="B102" s="2642" t="s">
        <v>2399</v>
      </c>
      <c r="C102" s="2635" t="s">
        <v>159</v>
      </c>
      <c r="D102" s="2635" t="s">
        <v>159</v>
      </c>
      <c r="E102" s="2636"/>
      <c r="F102" s="2648"/>
    </row>
    <row r="103" spans="1:6">
      <c r="A103" s="2646" t="s">
        <v>159</v>
      </c>
      <c r="B103" s="2642" t="s">
        <v>2400</v>
      </c>
      <c r="C103" s="2635" t="s">
        <v>159</v>
      </c>
      <c r="D103" s="2635" t="s">
        <v>159</v>
      </c>
      <c r="E103" s="2636"/>
      <c r="F103" s="2648"/>
    </row>
    <row r="104" spans="1:6" ht="29.25">
      <c r="A104" s="2646" t="s">
        <v>159</v>
      </c>
      <c r="B104" s="2647" t="s">
        <v>2401</v>
      </c>
      <c r="C104" s="2635" t="s">
        <v>159</v>
      </c>
      <c r="D104" s="2635" t="s">
        <v>159</v>
      </c>
      <c r="E104" s="2636"/>
      <c r="F104" s="2648"/>
    </row>
    <row r="105" spans="1:6">
      <c r="A105" s="2643" t="s">
        <v>2402</v>
      </c>
      <c r="B105" s="2641" t="s">
        <v>2403</v>
      </c>
      <c r="C105" s="2633" t="s">
        <v>2404</v>
      </c>
      <c r="D105" s="2633">
        <v>1.1000000000000001</v>
      </c>
      <c r="E105" s="2656"/>
      <c r="F105" s="2648">
        <f>D105*E105</f>
        <v>0</v>
      </c>
    </row>
    <row r="106" spans="1:6">
      <c r="A106" s="2634" t="s">
        <v>159</v>
      </c>
      <c r="B106" s="2642" t="s">
        <v>2405</v>
      </c>
      <c r="C106" s="2635" t="s">
        <v>159</v>
      </c>
      <c r="D106" s="2635" t="s">
        <v>159</v>
      </c>
      <c r="E106" s="2636"/>
      <c r="F106" s="2648"/>
    </row>
    <row r="107" spans="1:6" ht="45">
      <c r="A107" s="2634" t="s">
        <v>159</v>
      </c>
      <c r="B107" s="2647" t="s">
        <v>2406</v>
      </c>
      <c r="C107" s="2635" t="s">
        <v>159</v>
      </c>
      <c r="D107" s="2635" t="s">
        <v>159</v>
      </c>
      <c r="E107" s="2636"/>
      <c r="F107" s="2648"/>
    </row>
    <row r="108" spans="1:6">
      <c r="A108" s="2643" t="s">
        <v>2407</v>
      </c>
      <c r="B108" s="2641" t="s">
        <v>2408</v>
      </c>
      <c r="C108" s="2633" t="s">
        <v>2316</v>
      </c>
      <c r="D108" s="2633" t="s">
        <v>2409</v>
      </c>
      <c r="E108" s="2636"/>
      <c r="F108" s="2648">
        <f>D108*E108</f>
        <v>0</v>
      </c>
    </row>
    <row r="109" spans="1:6">
      <c r="A109" s="2646" t="s">
        <v>159</v>
      </c>
      <c r="B109" s="2642" t="s">
        <v>2410</v>
      </c>
      <c r="C109" s="2635" t="s">
        <v>159</v>
      </c>
      <c r="D109" s="2635" t="s">
        <v>159</v>
      </c>
      <c r="E109" s="2636"/>
      <c r="F109" s="2648"/>
    </row>
    <row r="110" spans="1:6">
      <c r="A110" s="2646" t="s">
        <v>159</v>
      </c>
      <c r="B110" s="2639" t="s">
        <v>2411</v>
      </c>
      <c r="C110" s="2635" t="s">
        <v>159</v>
      </c>
      <c r="D110" s="2635" t="s">
        <v>159</v>
      </c>
      <c r="E110" s="2636"/>
      <c r="F110" s="2648"/>
    </row>
    <row r="111" spans="1:6">
      <c r="A111" s="2646" t="s">
        <v>159</v>
      </c>
      <c r="B111" s="2660" t="s">
        <v>2412</v>
      </c>
      <c r="C111" s="2635" t="s">
        <v>159</v>
      </c>
      <c r="D111" s="2635" t="s">
        <v>159</v>
      </c>
      <c r="E111" s="2636"/>
      <c r="F111" s="2648"/>
    </row>
    <row r="112" spans="1:6">
      <c r="A112" s="2643" t="s">
        <v>2413</v>
      </c>
      <c r="B112" s="2641" t="s">
        <v>2414</v>
      </c>
      <c r="C112" s="2633" t="s">
        <v>2316</v>
      </c>
      <c r="D112" s="2633" t="s">
        <v>2415</v>
      </c>
      <c r="E112" s="2636"/>
      <c r="F112" s="2648">
        <f>D112*E112</f>
        <v>0</v>
      </c>
    </row>
    <row r="113" spans="1:6" ht="30">
      <c r="A113" s="2643" t="s">
        <v>2416</v>
      </c>
      <c r="B113" s="2640" t="s">
        <v>2417</v>
      </c>
      <c r="C113" s="2633" t="s">
        <v>2289</v>
      </c>
      <c r="D113" s="2633" t="s">
        <v>2389</v>
      </c>
      <c r="E113" s="2636"/>
      <c r="F113" s="2648">
        <f>D113*E113</f>
        <v>0</v>
      </c>
    </row>
    <row r="114" spans="1:6">
      <c r="A114" s="2643" t="s">
        <v>2418</v>
      </c>
      <c r="B114" s="2639" t="s">
        <v>2419</v>
      </c>
      <c r="C114" s="2635" t="s">
        <v>159</v>
      </c>
      <c r="D114" s="2635" t="s">
        <v>159</v>
      </c>
      <c r="E114" s="2636"/>
      <c r="F114" s="2648"/>
    </row>
    <row r="115" spans="1:6">
      <c r="A115" s="2646" t="s">
        <v>159</v>
      </c>
      <c r="B115" s="2642" t="s">
        <v>2420</v>
      </c>
      <c r="C115" s="2635" t="s">
        <v>159</v>
      </c>
      <c r="D115" s="2635" t="s">
        <v>159</v>
      </c>
      <c r="E115" s="2636"/>
      <c r="F115" s="2648"/>
    </row>
    <row r="116" spans="1:6" ht="45">
      <c r="A116" s="2646" t="s">
        <v>159</v>
      </c>
      <c r="B116" s="2647" t="s">
        <v>2421</v>
      </c>
      <c r="C116" s="2635" t="s">
        <v>159</v>
      </c>
      <c r="D116" s="2635" t="s">
        <v>159</v>
      </c>
      <c r="E116" s="2636"/>
      <c r="F116" s="2648"/>
    </row>
    <row r="117" spans="1:6">
      <c r="A117" s="2643" t="s">
        <v>2422</v>
      </c>
      <c r="B117" s="2641" t="s">
        <v>2597</v>
      </c>
      <c r="C117" s="2633" t="s">
        <v>2316</v>
      </c>
      <c r="D117" s="2633" t="s">
        <v>2423</v>
      </c>
      <c r="E117" s="2656"/>
      <c r="F117" s="2648">
        <f>D117*E117</f>
        <v>0</v>
      </c>
    </row>
    <row r="118" spans="1:6" ht="45">
      <c r="A118" s="2646" t="s">
        <v>159</v>
      </c>
      <c r="B118" s="2647" t="s">
        <v>2424</v>
      </c>
      <c r="C118" s="2635" t="s">
        <v>159</v>
      </c>
      <c r="D118" s="2635" t="s">
        <v>159</v>
      </c>
      <c r="E118" s="2636"/>
      <c r="F118" s="2648"/>
    </row>
    <row r="119" spans="1:6">
      <c r="A119" s="2643" t="s">
        <v>2425</v>
      </c>
      <c r="B119" s="2641" t="s">
        <v>2426</v>
      </c>
      <c r="C119" s="2633" t="s">
        <v>2316</v>
      </c>
      <c r="D119" s="2633" t="s">
        <v>2427</v>
      </c>
      <c r="E119" s="2656"/>
      <c r="F119" s="2648">
        <f>D119*E119</f>
        <v>0</v>
      </c>
    </row>
    <row r="120" spans="1:6" ht="15" customHeight="1">
      <c r="A120" s="3476" t="s">
        <v>2311</v>
      </c>
      <c r="B120" s="3477"/>
      <c r="C120" s="3477"/>
      <c r="D120" s="3477"/>
      <c r="E120" s="3478"/>
      <c r="F120" s="2661">
        <f>SUM(F90:F119)</f>
        <v>0</v>
      </c>
    </row>
    <row r="121" spans="1:6" ht="75">
      <c r="A121" s="2646" t="s">
        <v>159</v>
      </c>
      <c r="B121" s="2662" t="s">
        <v>2428</v>
      </c>
      <c r="C121" s="2635" t="s">
        <v>159</v>
      </c>
      <c r="D121" s="2635" t="s">
        <v>159</v>
      </c>
      <c r="E121" s="2636"/>
      <c r="F121" s="2635" t="s">
        <v>159</v>
      </c>
    </row>
    <row r="122" spans="1:6">
      <c r="A122" s="2643" t="s">
        <v>2429</v>
      </c>
      <c r="B122" s="2641" t="s">
        <v>2430</v>
      </c>
      <c r="C122" s="2633" t="s">
        <v>2316</v>
      </c>
      <c r="D122" s="2633" t="s">
        <v>2431</v>
      </c>
      <c r="E122" s="2636"/>
      <c r="F122" s="2648">
        <f>D122*E122</f>
        <v>0</v>
      </c>
    </row>
    <row r="123" spans="1:6" ht="15" customHeight="1">
      <c r="A123" s="2646" t="s">
        <v>159</v>
      </c>
      <c r="B123" s="2647" t="s">
        <v>2432</v>
      </c>
      <c r="C123" s="2635" t="s">
        <v>159</v>
      </c>
      <c r="D123" s="2635" t="s">
        <v>159</v>
      </c>
      <c r="E123" s="2636"/>
      <c r="F123" s="2648"/>
    </row>
    <row r="124" spans="1:6">
      <c r="A124" s="2643" t="s">
        <v>2433</v>
      </c>
      <c r="B124" s="2641" t="s">
        <v>2597</v>
      </c>
      <c r="C124" s="2633" t="s">
        <v>2377</v>
      </c>
      <c r="D124" s="2633" t="s">
        <v>2434</v>
      </c>
      <c r="E124" s="2636"/>
      <c r="F124" s="2648">
        <f>D124*E124</f>
        <v>0</v>
      </c>
    </row>
    <row r="125" spans="1:6">
      <c r="A125" s="2643" t="s">
        <v>2303</v>
      </c>
      <c r="B125" s="2639" t="s">
        <v>2435</v>
      </c>
      <c r="C125" s="2635" t="s">
        <v>159</v>
      </c>
      <c r="D125" s="2635" t="s">
        <v>159</v>
      </c>
      <c r="E125" s="2636"/>
      <c r="F125" s="2648"/>
    </row>
    <row r="126" spans="1:6">
      <c r="A126" s="2646" t="s">
        <v>159</v>
      </c>
      <c r="B126" s="2639" t="s">
        <v>2436</v>
      </c>
      <c r="C126" s="2635" t="s">
        <v>159</v>
      </c>
      <c r="D126" s="2635" t="s">
        <v>159</v>
      </c>
      <c r="E126" s="2636"/>
      <c r="F126" s="2648"/>
    </row>
    <row r="127" spans="1:6" ht="30">
      <c r="A127" s="2646" t="s">
        <v>159</v>
      </c>
      <c r="B127" s="2658" t="s">
        <v>2437</v>
      </c>
      <c r="C127" s="2635" t="s">
        <v>159</v>
      </c>
      <c r="D127" s="2635" t="s">
        <v>159</v>
      </c>
      <c r="E127" s="2636"/>
      <c r="F127" s="2648"/>
    </row>
    <row r="128" spans="1:6" ht="29.25">
      <c r="A128" s="2646">
        <v>5.0999999999999996</v>
      </c>
      <c r="B128" s="2650" t="s">
        <v>2438</v>
      </c>
      <c r="C128" s="2643" t="s">
        <v>2439</v>
      </c>
      <c r="D128" s="2643">
        <v>82</v>
      </c>
      <c r="E128" s="2644"/>
      <c r="F128" s="2645">
        <f>D128*E128</f>
        <v>0</v>
      </c>
    </row>
    <row r="129" spans="1:6" ht="29.25">
      <c r="A129" s="2643" t="s">
        <v>2440</v>
      </c>
      <c r="B129" s="2650" t="s">
        <v>2441</v>
      </c>
      <c r="C129" s="2643" t="s">
        <v>2439</v>
      </c>
      <c r="D129" s="2643">
        <v>82</v>
      </c>
      <c r="E129" s="2644"/>
      <c r="F129" s="2645">
        <f>D129*E129</f>
        <v>0</v>
      </c>
    </row>
    <row r="130" spans="1:6" ht="30">
      <c r="A130" s="2643">
        <v>5.2</v>
      </c>
      <c r="B130" s="2640" t="s">
        <v>2442</v>
      </c>
      <c r="C130" s="2643" t="s">
        <v>2439</v>
      </c>
      <c r="D130" s="2646">
        <v>13</v>
      </c>
      <c r="E130" s="2663"/>
      <c r="F130" s="2664">
        <f>D130*E130</f>
        <v>0</v>
      </c>
    </row>
    <row r="131" spans="1:6">
      <c r="A131" s="2635" t="s">
        <v>159</v>
      </c>
      <c r="B131" s="2639" t="s">
        <v>2443</v>
      </c>
      <c r="C131" s="2646" t="s">
        <v>159</v>
      </c>
      <c r="D131" s="2646" t="s">
        <v>159</v>
      </c>
      <c r="E131" s="2644"/>
      <c r="F131" s="2645"/>
    </row>
    <row r="132" spans="1:6" ht="30">
      <c r="A132" s="2643" t="s">
        <v>2444</v>
      </c>
      <c r="B132" s="2640" t="s">
        <v>2445</v>
      </c>
      <c r="C132" s="2643" t="s">
        <v>2439</v>
      </c>
      <c r="D132" s="2643" t="s">
        <v>2446</v>
      </c>
      <c r="E132" s="2644"/>
      <c r="F132" s="2645">
        <f>D132*E132</f>
        <v>0</v>
      </c>
    </row>
    <row r="133" spans="1:6">
      <c r="A133" s="2635" t="s">
        <v>159</v>
      </c>
      <c r="B133" s="2642" t="s">
        <v>2447</v>
      </c>
      <c r="C133" s="2646" t="s">
        <v>159</v>
      </c>
      <c r="D133" s="2646" t="s">
        <v>159</v>
      </c>
      <c r="E133" s="2644"/>
      <c r="F133" s="2645"/>
    </row>
    <row r="134" spans="1:6" ht="45">
      <c r="A134" s="2646">
        <v>5.4</v>
      </c>
      <c r="B134" s="2640" t="s">
        <v>2448</v>
      </c>
      <c r="C134" s="2643" t="s">
        <v>2439</v>
      </c>
      <c r="D134" s="2643">
        <v>56</v>
      </c>
      <c r="E134" s="2644"/>
      <c r="F134" s="2645">
        <f>D134*E134</f>
        <v>0</v>
      </c>
    </row>
    <row r="135" spans="1:6">
      <c r="A135" s="2635" t="s">
        <v>159</v>
      </c>
      <c r="B135" s="2642" t="s">
        <v>2449</v>
      </c>
      <c r="C135" s="2635" t="s">
        <v>159</v>
      </c>
      <c r="D135" s="2635" t="s">
        <v>159</v>
      </c>
      <c r="E135" s="2636"/>
      <c r="F135" s="2648"/>
    </row>
    <row r="136" spans="1:6">
      <c r="A136" s="2635" t="s">
        <v>159</v>
      </c>
      <c r="B136" s="2642" t="s">
        <v>2450</v>
      </c>
      <c r="C136" s="2635" t="s">
        <v>159</v>
      </c>
      <c r="D136" s="2635" t="s">
        <v>159</v>
      </c>
      <c r="E136" s="2636"/>
      <c r="F136" s="2648"/>
    </row>
    <row r="137" spans="1:6">
      <c r="A137" s="2635" t="s">
        <v>159</v>
      </c>
      <c r="B137" s="2639" t="s">
        <v>2451</v>
      </c>
      <c r="C137" s="2635" t="s">
        <v>159</v>
      </c>
      <c r="D137" s="2635" t="s">
        <v>159</v>
      </c>
      <c r="E137" s="2636"/>
      <c r="F137" s="2648"/>
    </row>
    <row r="138" spans="1:6" ht="45">
      <c r="A138" s="2635" t="s">
        <v>159</v>
      </c>
      <c r="B138" s="2647" t="s">
        <v>2452</v>
      </c>
      <c r="C138" s="2635" t="s">
        <v>159</v>
      </c>
      <c r="D138" s="2635" t="s">
        <v>159</v>
      </c>
      <c r="E138" s="2636"/>
      <c r="F138" s="2648"/>
    </row>
    <row r="139" spans="1:6" ht="30">
      <c r="A139" s="2643" t="s">
        <v>2453</v>
      </c>
      <c r="B139" s="2640" t="s">
        <v>2454</v>
      </c>
      <c r="C139" s="2643" t="s">
        <v>2316</v>
      </c>
      <c r="D139" s="2643" t="s">
        <v>2431</v>
      </c>
      <c r="E139" s="2644"/>
      <c r="F139" s="2645">
        <f>D139*E139</f>
        <v>0</v>
      </c>
    </row>
    <row r="140" spans="1:6">
      <c r="A140" s="2634" t="s">
        <v>159</v>
      </c>
      <c r="B140" s="2639" t="s">
        <v>2455</v>
      </c>
      <c r="C140" s="2646" t="s">
        <v>159</v>
      </c>
      <c r="D140" s="2646" t="s">
        <v>159</v>
      </c>
      <c r="E140" s="2644"/>
      <c r="F140" s="2645"/>
    </row>
    <row r="141" spans="1:6" ht="45">
      <c r="A141" s="2634" t="s">
        <v>159</v>
      </c>
      <c r="B141" s="2647" t="s">
        <v>2456</v>
      </c>
      <c r="C141" s="2646" t="s">
        <v>159</v>
      </c>
      <c r="D141" s="2646" t="s">
        <v>159</v>
      </c>
      <c r="E141" s="2644"/>
      <c r="F141" s="2645"/>
    </row>
    <row r="142" spans="1:6" ht="29.25">
      <c r="A142" s="2643" t="s">
        <v>2457</v>
      </c>
      <c r="B142" s="2640" t="s">
        <v>2458</v>
      </c>
      <c r="C142" s="2643" t="s">
        <v>2316</v>
      </c>
      <c r="D142" s="2643" t="s">
        <v>2427</v>
      </c>
      <c r="E142" s="2644"/>
      <c r="F142" s="2645">
        <f>D142*E142</f>
        <v>0</v>
      </c>
    </row>
    <row r="143" spans="1:6">
      <c r="A143" s="2634" t="s">
        <v>159</v>
      </c>
      <c r="B143" s="2642" t="s">
        <v>2459</v>
      </c>
      <c r="C143" s="2635" t="s">
        <v>159</v>
      </c>
      <c r="D143" s="2635" t="s">
        <v>159</v>
      </c>
      <c r="E143" s="2636"/>
      <c r="F143" s="2648"/>
    </row>
    <row r="144" spans="1:6">
      <c r="A144" s="2634" t="s">
        <v>159</v>
      </c>
      <c r="B144" s="2639" t="s">
        <v>2455</v>
      </c>
      <c r="C144" s="2635" t="s">
        <v>159</v>
      </c>
      <c r="D144" s="2635" t="s">
        <v>159</v>
      </c>
      <c r="E144" s="2636"/>
      <c r="F144" s="2648"/>
    </row>
    <row r="145" spans="1:6" ht="45">
      <c r="A145" s="2634" t="s">
        <v>159</v>
      </c>
      <c r="B145" s="2647" t="s">
        <v>2460</v>
      </c>
      <c r="C145" s="2635" t="s">
        <v>159</v>
      </c>
      <c r="D145" s="2635" t="s">
        <v>159</v>
      </c>
      <c r="E145" s="2636"/>
      <c r="F145" s="2648"/>
    </row>
    <row r="146" spans="1:6" ht="30">
      <c r="A146" s="2643" t="s">
        <v>2461</v>
      </c>
      <c r="B146" s="2640" t="s">
        <v>2462</v>
      </c>
      <c r="C146" s="2643" t="s">
        <v>2316</v>
      </c>
      <c r="D146" s="2643" t="s">
        <v>2463</v>
      </c>
      <c r="E146" s="2644"/>
      <c r="F146" s="2645">
        <f>D146*E146</f>
        <v>0</v>
      </c>
    </row>
    <row r="147" spans="1:6">
      <c r="A147" s="2634" t="s">
        <v>159</v>
      </c>
      <c r="B147" s="2642" t="s">
        <v>2464</v>
      </c>
      <c r="C147" s="2646" t="s">
        <v>159</v>
      </c>
      <c r="D147" s="2646" t="s">
        <v>159</v>
      </c>
      <c r="E147" s="2644"/>
      <c r="F147" s="2645"/>
    </row>
    <row r="148" spans="1:6">
      <c r="A148" s="2634" t="s">
        <v>159</v>
      </c>
      <c r="B148" s="2642" t="s">
        <v>2465</v>
      </c>
      <c r="C148" s="2646" t="s">
        <v>159</v>
      </c>
      <c r="D148" s="2646" t="s">
        <v>159</v>
      </c>
      <c r="E148" s="2644"/>
      <c r="F148" s="2645"/>
    </row>
    <row r="149" spans="1:6">
      <c r="A149" s="2634" t="s">
        <v>159</v>
      </c>
      <c r="B149" s="2639" t="s">
        <v>2466</v>
      </c>
      <c r="C149" s="2646" t="s">
        <v>159</v>
      </c>
      <c r="D149" s="2646" t="s">
        <v>159</v>
      </c>
      <c r="E149" s="2644"/>
      <c r="F149" s="2645"/>
    </row>
    <row r="150" spans="1:6" ht="45">
      <c r="A150" s="2643" t="s">
        <v>2467</v>
      </c>
      <c r="B150" s="2640" t="s">
        <v>2468</v>
      </c>
      <c r="C150" s="2643" t="s">
        <v>2316</v>
      </c>
      <c r="D150" s="2643" t="s">
        <v>2469</v>
      </c>
      <c r="E150" s="2644"/>
      <c r="F150" s="2645">
        <f>D150*E150</f>
        <v>0</v>
      </c>
    </row>
    <row r="151" spans="1:6">
      <c r="A151" s="2646" t="s">
        <v>159</v>
      </c>
      <c r="B151" s="2639" t="s">
        <v>2470</v>
      </c>
      <c r="C151" s="2646" t="s">
        <v>159</v>
      </c>
      <c r="D151" s="2646" t="s">
        <v>159</v>
      </c>
      <c r="E151" s="2644"/>
      <c r="F151" s="2645"/>
    </row>
    <row r="152" spans="1:6" ht="30">
      <c r="A152" s="2643" t="s">
        <v>2471</v>
      </c>
      <c r="B152" s="2640" t="s">
        <v>2472</v>
      </c>
      <c r="C152" s="2643" t="s">
        <v>2316</v>
      </c>
      <c r="D152" s="2643">
        <v>15</v>
      </c>
      <c r="E152" s="2657"/>
      <c r="F152" s="2645">
        <f>D152*E152</f>
        <v>0</v>
      </c>
    </row>
    <row r="153" spans="1:6">
      <c r="A153" s="2634" t="s">
        <v>159</v>
      </c>
      <c r="B153" s="2473"/>
      <c r="C153" s="2635" t="s">
        <v>159</v>
      </c>
      <c r="D153" s="2635" t="s">
        <v>159</v>
      </c>
      <c r="E153" s="2636" t="s">
        <v>159</v>
      </c>
      <c r="F153" s="2648"/>
    </row>
    <row r="154" spans="1:6">
      <c r="A154" s="3473" t="s">
        <v>2311</v>
      </c>
      <c r="B154" s="3474"/>
      <c r="C154" s="3474"/>
      <c r="D154" s="3474"/>
      <c r="E154" s="3475"/>
      <c r="F154" s="2655">
        <f>SUM(F122:F153)</f>
        <v>0</v>
      </c>
    </row>
    <row r="155" spans="1:6">
      <c r="A155" s="2634" t="s">
        <v>159</v>
      </c>
      <c r="B155" s="2639" t="s">
        <v>2473</v>
      </c>
      <c r="C155" s="2635" t="s">
        <v>159</v>
      </c>
      <c r="D155" s="2635" t="s">
        <v>159</v>
      </c>
      <c r="E155" s="2636" t="s">
        <v>159</v>
      </c>
      <c r="F155" s="2635"/>
    </row>
    <row r="156" spans="1:6">
      <c r="A156" s="2634" t="s">
        <v>159</v>
      </c>
      <c r="B156" s="2659" t="s">
        <v>2474</v>
      </c>
      <c r="C156" s="2635" t="s">
        <v>159</v>
      </c>
      <c r="D156" s="2635" t="s">
        <v>159</v>
      </c>
      <c r="E156" s="2636" t="s">
        <v>159</v>
      </c>
      <c r="F156" s="2635"/>
    </row>
    <row r="157" spans="1:6" ht="45">
      <c r="A157" s="2665"/>
      <c r="B157" s="2662" t="s">
        <v>2475</v>
      </c>
      <c r="C157" s="2666"/>
      <c r="D157" s="2666"/>
      <c r="E157" s="2667"/>
      <c r="F157" s="2666"/>
    </row>
    <row r="158" spans="1:6" ht="30">
      <c r="A158" s="2643" t="s">
        <v>2476</v>
      </c>
      <c r="B158" s="2640" t="s">
        <v>2477</v>
      </c>
      <c r="C158" s="2643" t="s">
        <v>2316</v>
      </c>
      <c r="D158" s="2643" t="s">
        <v>2323</v>
      </c>
      <c r="E158" s="2644"/>
      <c r="F158" s="2645">
        <f>D158*E158</f>
        <v>0</v>
      </c>
    </row>
    <row r="159" spans="1:6">
      <c r="A159" s="2643"/>
      <c r="B159" s="2640"/>
      <c r="C159" s="2633"/>
      <c r="D159" s="2633"/>
      <c r="E159" s="2636"/>
      <c r="F159" s="2648"/>
    </row>
    <row r="160" spans="1:6">
      <c r="A160" s="2635" t="s">
        <v>159</v>
      </c>
      <c r="B160" s="2639" t="s">
        <v>2478</v>
      </c>
      <c r="C160" s="2635" t="s">
        <v>159</v>
      </c>
      <c r="D160" s="2635" t="s">
        <v>159</v>
      </c>
      <c r="E160" s="2636"/>
      <c r="F160" s="2648"/>
    </row>
    <row r="161" spans="1:6" ht="60">
      <c r="A161" s="2635" t="s">
        <v>159</v>
      </c>
      <c r="B161" s="2647" t="s">
        <v>2479</v>
      </c>
      <c r="C161" s="2635" t="s">
        <v>159</v>
      </c>
      <c r="D161" s="2635" t="s">
        <v>159</v>
      </c>
      <c r="E161" s="2636"/>
      <c r="F161" s="2648"/>
    </row>
    <row r="162" spans="1:6" ht="30">
      <c r="A162" s="2643">
        <v>5.1100000000000003</v>
      </c>
      <c r="B162" s="2640" t="s">
        <v>2480</v>
      </c>
      <c r="C162" s="2643" t="s">
        <v>2316</v>
      </c>
      <c r="D162" s="2643" t="s">
        <v>2323</v>
      </c>
      <c r="E162" s="2644"/>
      <c r="F162" s="2645">
        <f>D162*E162</f>
        <v>0</v>
      </c>
    </row>
    <row r="163" spans="1:6">
      <c r="A163" s="2634" t="s">
        <v>159</v>
      </c>
      <c r="B163" s="2642" t="s">
        <v>2481</v>
      </c>
      <c r="C163" s="2635" t="s">
        <v>159</v>
      </c>
      <c r="D163" s="2635" t="s">
        <v>159</v>
      </c>
      <c r="E163" s="2636"/>
      <c r="F163" s="2648"/>
    </row>
    <row r="164" spans="1:6">
      <c r="A164" s="2634" t="s">
        <v>159</v>
      </c>
      <c r="B164" s="2642" t="s">
        <v>2482</v>
      </c>
      <c r="C164" s="2635" t="s">
        <v>159</v>
      </c>
      <c r="D164" s="2635" t="s">
        <v>159</v>
      </c>
      <c r="E164" s="2636"/>
      <c r="F164" s="2648"/>
    </row>
    <row r="165" spans="1:6">
      <c r="A165" s="2634" t="s">
        <v>159</v>
      </c>
      <c r="B165" s="2642" t="s">
        <v>2483</v>
      </c>
      <c r="C165" s="2635" t="s">
        <v>159</v>
      </c>
      <c r="D165" s="2635" t="s">
        <v>159</v>
      </c>
      <c r="E165" s="2636"/>
      <c r="F165" s="2648"/>
    </row>
    <row r="166" spans="1:6" ht="135">
      <c r="A166" s="2634" t="s">
        <v>159</v>
      </c>
      <c r="B166" s="2647" t="s">
        <v>2484</v>
      </c>
      <c r="C166" s="2646" t="s">
        <v>159</v>
      </c>
      <c r="D166" s="2646" t="s">
        <v>159</v>
      </c>
      <c r="E166" s="2644"/>
      <c r="F166" s="2645"/>
    </row>
    <row r="167" spans="1:6">
      <c r="A167" s="2643" t="s">
        <v>2598</v>
      </c>
      <c r="B167" s="2650" t="s">
        <v>2485</v>
      </c>
      <c r="C167" s="2643" t="s">
        <v>2289</v>
      </c>
      <c r="D167" s="2652">
        <v>5</v>
      </c>
      <c r="E167" s="2663"/>
      <c r="F167" s="2664">
        <f>D167*E167</f>
        <v>0</v>
      </c>
    </row>
    <row r="168" spans="1:6">
      <c r="A168" s="2643"/>
      <c r="B168" s="2650"/>
      <c r="C168" s="2643"/>
      <c r="D168" s="2652"/>
      <c r="E168" s="2663"/>
      <c r="F168" s="2664"/>
    </row>
    <row r="169" spans="1:6">
      <c r="A169" s="2643" t="s">
        <v>2599</v>
      </c>
      <c r="B169" s="2650" t="s">
        <v>2600</v>
      </c>
      <c r="C169" s="2643" t="s">
        <v>2289</v>
      </c>
      <c r="D169" s="2652">
        <v>1</v>
      </c>
      <c r="E169" s="2663"/>
      <c r="F169" s="2664">
        <f>D169*E169</f>
        <v>0</v>
      </c>
    </row>
    <row r="170" spans="1:6" ht="72">
      <c r="A170" s="2665" t="s">
        <v>159</v>
      </c>
      <c r="B170" s="2668" t="s">
        <v>2486</v>
      </c>
      <c r="C170" s="2666" t="s">
        <v>159</v>
      </c>
      <c r="D170" s="2666" t="s">
        <v>159</v>
      </c>
      <c r="E170" s="2636"/>
      <c r="F170" s="2648"/>
    </row>
    <row r="171" spans="1:6">
      <c r="A171" s="2643">
        <v>5.13</v>
      </c>
      <c r="B171" s="2641" t="s">
        <v>2487</v>
      </c>
      <c r="C171" s="2633" t="s">
        <v>2289</v>
      </c>
      <c r="D171" s="2633">
        <v>1</v>
      </c>
      <c r="E171" s="2636"/>
      <c r="F171" s="2648">
        <f>D171*E171</f>
        <v>0</v>
      </c>
    </row>
    <row r="172" spans="1:6">
      <c r="A172" s="3473" t="s">
        <v>2311</v>
      </c>
      <c r="B172" s="3474"/>
      <c r="C172" s="3474"/>
      <c r="D172" s="3474"/>
      <c r="E172" s="3475"/>
      <c r="F172" s="2655">
        <f>SUM(F158:F171)</f>
        <v>0</v>
      </c>
    </row>
    <row r="173" spans="1:6">
      <c r="A173" s="2634" t="s">
        <v>159</v>
      </c>
      <c r="B173" s="2639" t="s">
        <v>2488</v>
      </c>
      <c r="C173" s="2635" t="s">
        <v>159</v>
      </c>
      <c r="D173" s="2635" t="s">
        <v>159</v>
      </c>
      <c r="E173" s="2636" t="s">
        <v>159</v>
      </c>
      <c r="F173" s="2635" t="s">
        <v>159</v>
      </c>
    </row>
    <row r="174" spans="1:6" ht="43.5">
      <c r="A174" s="2643">
        <v>5.14</v>
      </c>
      <c r="B174" s="2640" t="s">
        <v>2489</v>
      </c>
      <c r="C174" s="2643" t="s">
        <v>2289</v>
      </c>
      <c r="D174" s="2643">
        <v>5</v>
      </c>
      <c r="E174" s="2644"/>
      <c r="F174" s="2645">
        <f>D174*E174</f>
        <v>0</v>
      </c>
    </row>
    <row r="175" spans="1:6">
      <c r="A175" s="2634" t="s">
        <v>159</v>
      </c>
      <c r="B175" s="2639" t="s">
        <v>2490</v>
      </c>
      <c r="C175" s="2646" t="s">
        <v>159</v>
      </c>
      <c r="D175" s="2646" t="s">
        <v>159</v>
      </c>
      <c r="E175" s="2644"/>
      <c r="F175" s="2645"/>
    </row>
    <row r="176" spans="1:6" ht="72">
      <c r="A176" s="2643">
        <v>5.15</v>
      </c>
      <c r="B176" s="2650" t="s">
        <v>2491</v>
      </c>
      <c r="C176" s="2643" t="s">
        <v>2316</v>
      </c>
      <c r="D176" s="2643" t="s">
        <v>2323</v>
      </c>
      <c r="E176" s="2644"/>
      <c r="F176" s="2645">
        <f>D176*E176</f>
        <v>0</v>
      </c>
    </row>
    <row r="177" spans="1:6">
      <c r="A177" s="2635" t="s">
        <v>159</v>
      </c>
      <c r="B177" s="2639" t="s">
        <v>2492</v>
      </c>
      <c r="C177" s="2646" t="s">
        <v>159</v>
      </c>
      <c r="D177" s="2646" t="s">
        <v>159</v>
      </c>
      <c r="E177" s="2644"/>
      <c r="F177" s="2645"/>
    </row>
    <row r="178" spans="1:6" ht="29.25">
      <c r="A178" s="2633">
        <v>5.16</v>
      </c>
      <c r="B178" s="2640" t="s">
        <v>2493</v>
      </c>
      <c r="C178" s="2643" t="s">
        <v>2494</v>
      </c>
      <c r="D178" s="2643" t="s">
        <v>2290</v>
      </c>
      <c r="E178" s="2644"/>
      <c r="F178" s="2645">
        <f t="shared" ref="F178:F183" si="0">D178*E178</f>
        <v>0</v>
      </c>
    </row>
    <row r="179" spans="1:6" ht="57.75">
      <c r="A179" s="2643">
        <v>5.17</v>
      </c>
      <c r="B179" s="2640" t="s">
        <v>2495</v>
      </c>
      <c r="C179" s="2643" t="s">
        <v>2289</v>
      </c>
      <c r="D179" s="2643" t="s">
        <v>2418</v>
      </c>
      <c r="E179" s="2644"/>
      <c r="F179" s="2645">
        <f t="shared" si="0"/>
        <v>0</v>
      </c>
    </row>
    <row r="180" spans="1:6" ht="45">
      <c r="A180" s="2643">
        <v>5.18</v>
      </c>
      <c r="B180" s="2640" t="s">
        <v>2601</v>
      </c>
      <c r="C180" s="2643" t="s">
        <v>2602</v>
      </c>
      <c r="D180" s="2643" t="s">
        <v>2603</v>
      </c>
      <c r="E180" s="2644"/>
      <c r="F180" s="2669">
        <f t="shared" si="0"/>
        <v>0</v>
      </c>
    </row>
    <row r="181" spans="1:6" ht="43.5">
      <c r="A181" s="2643">
        <v>5.19</v>
      </c>
      <c r="B181" s="2640" t="s">
        <v>2613</v>
      </c>
      <c r="C181" s="2670" t="s">
        <v>31</v>
      </c>
      <c r="D181" s="2670">
        <v>1</v>
      </c>
      <c r="E181" s="2644"/>
      <c r="F181" s="2669">
        <f t="shared" si="0"/>
        <v>0</v>
      </c>
    </row>
    <row r="182" spans="1:6" ht="75">
      <c r="A182" s="2653">
        <v>5.2</v>
      </c>
      <c r="B182" s="2650" t="s">
        <v>2605</v>
      </c>
      <c r="C182" s="2643" t="s">
        <v>2606</v>
      </c>
      <c r="D182" s="2643" t="s">
        <v>2607</v>
      </c>
      <c r="E182" s="2657"/>
      <c r="F182" s="2669">
        <f t="shared" si="0"/>
        <v>0</v>
      </c>
    </row>
    <row r="183" spans="1:6" ht="60">
      <c r="A183" s="2653">
        <v>5.21</v>
      </c>
      <c r="B183" s="2671" t="s">
        <v>549</v>
      </c>
      <c r="C183" s="2672" t="s">
        <v>31</v>
      </c>
      <c r="D183" s="2673">
        <v>4</v>
      </c>
      <c r="E183" s="2674"/>
      <c r="F183" s="2669">
        <f t="shared" si="0"/>
        <v>0</v>
      </c>
    </row>
    <row r="184" spans="1:6">
      <c r="A184" s="2651" t="s">
        <v>159</v>
      </c>
      <c r="B184" s="2654" t="s">
        <v>2496</v>
      </c>
      <c r="C184" s="2646" t="s">
        <v>159</v>
      </c>
      <c r="D184" s="2646" t="s">
        <v>159</v>
      </c>
      <c r="E184" s="2636"/>
      <c r="F184" s="2648"/>
    </row>
    <row r="185" spans="1:6" ht="150">
      <c r="A185" s="2643">
        <v>5.22</v>
      </c>
      <c r="B185" s="2650" t="s">
        <v>2608</v>
      </c>
      <c r="C185" s="2646" t="s">
        <v>9</v>
      </c>
      <c r="D185" s="2646">
        <v>1</v>
      </c>
      <c r="E185" s="2644"/>
      <c r="F185" s="2645"/>
    </row>
    <row r="186" spans="1:6" ht="51">
      <c r="A186" s="2643">
        <v>5.23</v>
      </c>
      <c r="B186" s="2581" t="s">
        <v>2609</v>
      </c>
      <c r="C186" s="2320" t="s">
        <v>9</v>
      </c>
      <c r="D186" s="2518">
        <v>1</v>
      </c>
      <c r="E186" s="2466"/>
      <c r="F186" s="2645">
        <f>D186*E186</f>
        <v>0</v>
      </c>
    </row>
    <row r="187" spans="1:6" ht="63.75">
      <c r="A187" s="2643">
        <v>5.24</v>
      </c>
      <c r="B187" s="1986" t="s">
        <v>556</v>
      </c>
      <c r="C187" s="1982" t="s">
        <v>9</v>
      </c>
      <c r="D187" s="2518">
        <v>1</v>
      </c>
      <c r="E187" s="2496"/>
      <c r="F187" s="2645">
        <f>D187*E187</f>
        <v>0</v>
      </c>
    </row>
    <row r="188" spans="1:6">
      <c r="A188" s="3470" t="s">
        <v>2311</v>
      </c>
      <c r="B188" s="3471"/>
      <c r="C188" s="3471"/>
      <c r="D188" s="3471"/>
      <c r="E188" s="3472"/>
      <c r="F188" s="2649">
        <f>SUM(F174:F187)</f>
        <v>0</v>
      </c>
    </row>
    <row r="189" spans="1:6" ht="135">
      <c r="A189" s="2643">
        <v>5.25</v>
      </c>
      <c r="B189" s="2640" t="s">
        <v>2497</v>
      </c>
      <c r="C189" s="2675" t="s">
        <v>2289</v>
      </c>
      <c r="D189" s="2675" t="s">
        <v>2280</v>
      </c>
      <c r="E189" s="2667"/>
      <c r="F189" s="2676">
        <f t="shared" ref="F189:F192" si="1">D189*E189</f>
        <v>0</v>
      </c>
    </row>
    <row r="190" spans="1:6" ht="60">
      <c r="A190" s="2643">
        <v>5.26</v>
      </c>
      <c r="B190" s="2668" t="s">
        <v>2498</v>
      </c>
      <c r="C190" s="2646" t="s">
        <v>31</v>
      </c>
      <c r="D190" s="2646">
        <v>1</v>
      </c>
      <c r="E190" s="2644"/>
      <c r="F190" s="2645">
        <f t="shared" si="1"/>
        <v>0</v>
      </c>
    </row>
    <row r="191" spans="1:6" ht="45">
      <c r="A191" s="2643">
        <v>5.27</v>
      </c>
      <c r="B191" s="2650" t="s">
        <v>2499</v>
      </c>
      <c r="C191" s="2643" t="s">
        <v>2377</v>
      </c>
      <c r="D191" s="2643" t="s">
        <v>2500</v>
      </c>
      <c r="E191" s="2644"/>
      <c r="F191" s="2645">
        <f t="shared" si="1"/>
        <v>0</v>
      </c>
    </row>
    <row r="192" spans="1:6" ht="45">
      <c r="A192" s="2643">
        <v>5.28</v>
      </c>
      <c r="B192" s="2650" t="s">
        <v>2501</v>
      </c>
      <c r="C192" s="2643" t="s">
        <v>2289</v>
      </c>
      <c r="D192" s="2643" t="s">
        <v>2502</v>
      </c>
      <c r="E192" s="2644"/>
      <c r="F192" s="2645">
        <f t="shared" si="1"/>
        <v>0</v>
      </c>
    </row>
    <row r="193" spans="1:6">
      <c r="A193" s="2653"/>
      <c r="B193" s="2652"/>
      <c r="C193" s="2643"/>
      <c r="D193" s="2643"/>
      <c r="E193" s="2644"/>
      <c r="F193" s="2645"/>
    </row>
    <row r="194" spans="1:6">
      <c r="A194" s="3473" t="s">
        <v>2311</v>
      </c>
      <c r="B194" s="3474"/>
      <c r="C194" s="3474"/>
      <c r="D194" s="3474"/>
      <c r="E194" s="3475"/>
      <c r="F194" s="2655">
        <f>SUM(F189:F193)</f>
        <v>0</v>
      </c>
    </row>
    <row r="195" spans="1:6">
      <c r="A195" s="2444"/>
      <c r="B195" s="2445"/>
      <c r="C195" s="2445"/>
      <c r="D195" s="2445"/>
      <c r="E195" s="2446"/>
      <c r="F195" s="2655"/>
    </row>
    <row r="196" spans="1:6">
      <c r="A196" s="1849"/>
      <c r="B196" s="1917"/>
      <c r="C196" s="47"/>
      <c r="D196" s="2677"/>
      <c r="E196" s="2484"/>
      <c r="F196" s="49"/>
    </row>
    <row r="197" spans="1:6">
      <c r="A197" s="2602"/>
      <c r="B197" s="46"/>
      <c r="C197" s="47"/>
      <c r="D197" s="48"/>
      <c r="E197" s="2484"/>
      <c r="F197" s="49"/>
    </row>
    <row r="198" spans="1:6">
      <c r="A198" s="2521"/>
      <c r="B198" s="2027" t="s">
        <v>564</v>
      </c>
      <c r="C198" s="1982"/>
      <c r="D198" s="2584"/>
      <c r="E198" s="2479"/>
      <c r="F198" s="2467"/>
    </row>
    <row r="199" spans="1:6">
      <c r="A199" s="2678"/>
      <c r="B199" s="2679"/>
      <c r="C199" s="2680"/>
      <c r="D199" s="2681"/>
      <c r="E199" s="2682"/>
      <c r="F199" s="2683"/>
    </row>
    <row r="200" spans="1:6" ht="38.25">
      <c r="A200" s="2684">
        <v>6.1</v>
      </c>
      <c r="B200" s="2581" t="s">
        <v>2985</v>
      </c>
      <c r="C200" s="2672" t="s">
        <v>9</v>
      </c>
      <c r="D200" s="2685">
        <v>1</v>
      </c>
      <c r="E200" s="2686"/>
      <c r="F200" s="2683">
        <f>E200*D200</f>
        <v>0</v>
      </c>
    </row>
    <row r="201" spans="1:6">
      <c r="A201" s="2687"/>
      <c r="B201" s="2688"/>
      <c r="C201" s="2672"/>
      <c r="D201" s="2685"/>
      <c r="E201" s="2686"/>
      <c r="F201" s="2683"/>
    </row>
    <row r="202" spans="1:6" ht="90">
      <c r="A202" s="2684">
        <v>6.2</v>
      </c>
      <c r="B202" s="2689"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c r="E204" s="2608"/>
      <c r="F204" s="2511">
        <f>SUM(F199:F202)</f>
        <v>0</v>
      </c>
    </row>
    <row r="205" spans="1:6">
      <c r="A205" s="2490"/>
      <c r="B205" s="2491"/>
      <c r="C205" s="2492"/>
      <c r="D205" s="2493"/>
      <c r="E205" s="2798"/>
      <c r="F205" s="2799"/>
    </row>
    <row r="206" spans="1:6">
      <c r="A206" s="2634" t="s">
        <v>159</v>
      </c>
      <c r="B206" s="2641" t="s">
        <v>2651</v>
      </c>
      <c r="C206" s="2635" t="s">
        <v>159</v>
      </c>
      <c r="D206" s="2635" t="s">
        <v>159</v>
      </c>
      <c r="E206" s="2636"/>
      <c r="F206" s="2648">
        <f>F37</f>
        <v>0</v>
      </c>
    </row>
    <row r="207" spans="1:6">
      <c r="A207" s="2634" t="s">
        <v>159</v>
      </c>
      <c r="B207" s="2641" t="s">
        <v>2644</v>
      </c>
      <c r="C207" s="2635" t="s">
        <v>159</v>
      </c>
      <c r="D207" s="2635" t="s">
        <v>159</v>
      </c>
      <c r="E207" s="2636"/>
      <c r="F207" s="2648">
        <f>F61</f>
        <v>0</v>
      </c>
    </row>
    <row r="208" spans="1:6">
      <c r="A208" s="2634" t="s">
        <v>159</v>
      </c>
      <c r="B208" s="2641" t="s">
        <v>2645</v>
      </c>
      <c r="C208" s="2635" t="s">
        <v>159</v>
      </c>
      <c r="D208" s="2635" t="s">
        <v>159</v>
      </c>
      <c r="E208" s="2636"/>
      <c r="F208" s="2648">
        <f>F88</f>
        <v>0</v>
      </c>
    </row>
    <row r="209" spans="1:6">
      <c r="A209" s="2634" t="s">
        <v>159</v>
      </c>
      <c r="B209" s="2641" t="s">
        <v>2646</v>
      </c>
      <c r="C209" s="2635" t="s">
        <v>159</v>
      </c>
      <c r="D209" s="2635" t="s">
        <v>159</v>
      </c>
      <c r="E209" s="2636"/>
      <c r="F209" s="2648">
        <f>F120</f>
        <v>0</v>
      </c>
    </row>
    <row r="210" spans="1:6">
      <c r="A210" s="2634" t="s">
        <v>159</v>
      </c>
      <c r="B210" s="2641" t="s">
        <v>2647</v>
      </c>
      <c r="C210" s="2635" t="s">
        <v>159</v>
      </c>
      <c r="D210" s="2635" t="s">
        <v>159</v>
      </c>
      <c r="E210" s="2636"/>
      <c r="F210" s="2648">
        <f>F154</f>
        <v>0</v>
      </c>
    </row>
    <row r="211" spans="1:6">
      <c r="A211" s="2634" t="s">
        <v>159</v>
      </c>
      <c r="B211" s="2641" t="s">
        <v>2648</v>
      </c>
      <c r="C211" s="2635" t="s">
        <v>159</v>
      </c>
      <c r="D211" s="2635" t="s">
        <v>159</v>
      </c>
      <c r="E211" s="2636"/>
      <c r="F211" s="2648">
        <f>F172</f>
        <v>0</v>
      </c>
    </row>
    <row r="212" spans="1:6">
      <c r="A212" s="2634" t="s">
        <v>159</v>
      </c>
      <c r="B212" s="2641" t="s">
        <v>2649</v>
      </c>
      <c r="C212" s="2635" t="s">
        <v>159</v>
      </c>
      <c r="D212" s="2635" t="s">
        <v>159</v>
      </c>
      <c r="E212" s="2636"/>
      <c r="F212" s="2648">
        <f>F188</f>
        <v>0</v>
      </c>
    </row>
    <row r="213" spans="1:6">
      <c r="A213" s="2634"/>
      <c r="B213" s="2641" t="s">
        <v>2650</v>
      </c>
      <c r="C213" s="2635" t="s">
        <v>159</v>
      </c>
      <c r="D213" s="2635" t="s">
        <v>159</v>
      </c>
      <c r="E213" s="2636"/>
      <c r="F213" s="2648">
        <f>F194</f>
        <v>0</v>
      </c>
    </row>
    <row r="214" spans="1:6">
      <c r="A214" s="2800"/>
      <c r="B214" s="2641" t="s">
        <v>2610</v>
      </c>
      <c r="C214" s="2801"/>
      <c r="D214" s="2801"/>
      <c r="E214" s="2793"/>
      <c r="F214" s="2802">
        <f>F204</f>
        <v>0</v>
      </c>
    </row>
    <row r="215" spans="1:6">
      <c r="A215" s="2634"/>
      <c r="B215" s="2641"/>
      <c r="C215" s="2635"/>
      <c r="D215" s="2635"/>
      <c r="E215" s="2636"/>
      <c r="F215" s="2648"/>
    </row>
    <row r="216" spans="1:6">
      <c r="A216" s="2634" t="s">
        <v>159</v>
      </c>
      <c r="B216" s="2639" t="s">
        <v>2503</v>
      </c>
      <c r="C216" s="2635" t="s">
        <v>159</v>
      </c>
      <c r="D216" s="2635" t="s">
        <v>159</v>
      </c>
      <c r="E216" s="2636"/>
      <c r="F216" s="2655">
        <f>SUM(F206:F215)</f>
        <v>0</v>
      </c>
    </row>
    <row r="217" spans="1:6">
      <c r="A217" s="2634" t="s">
        <v>159</v>
      </c>
      <c r="B217" s="2639" t="s">
        <v>2504</v>
      </c>
      <c r="C217" s="2633" t="s">
        <v>2289</v>
      </c>
      <c r="D217" s="2633">
        <v>1</v>
      </c>
      <c r="E217" s="2636"/>
      <c r="F217" s="2693">
        <f>F216*D217</f>
        <v>0</v>
      </c>
    </row>
    <row r="218" spans="1:6">
      <c r="A218" s="3463"/>
      <c r="B218" s="3464"/>
      <c r="C218" s="3464"/>
      <c r="D218" s="3465"/>
      <c r="E218" s="2636"/>
      <c r="F218" s="2636"/>
    </row>
  </sheetData>
  <mergeCells count="11">
    <mergeCell ref="A218:D218"/>
    <mergeCell ref="A4:B4"/>
    <mergeCell ref="A5:D5"/>
    <mergeCell ref="A37:E37"/>
    <mergeCell ref="A61:E61"/>
    <mergeCell ref="A88:E88"/>
    <mergeCell ref="A120:E120"/>
    <mergeCell ref="A154:E154"/>
    <mergeCell ref="A172:E172"/>
    <mergeCell ref="A188:E188"/>
    <mergeCell ref="A194:E194"/>
  </mergeCells>
  <pageMargins left="0.7" right="0.7" top="0.75" bottom="0.75" header="0.3" footer="0.3"/>
  <pageSetup scale="61" orientation="portrait" r:id="rId1"/>
  <rowBreaks count="2" manualBreakCount="2">
    <brk id="43" max="16383" man="1"/>
    <brk id="180" max="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6"/>
  <sheetViews>
    <sheetView view="pageBreakPreview" zoomScale="60" zoomScaleNormal="100" workbookViewId="0">
      <selection activeCell="Q23" sqref="Q23"/>
    </sheetView>
  </sheetViews>
  <sheetFormatPr defaultRowHeight="15"/>
  <sheetData>
    <row r="15" spans="1:9" ht="26.25">
      <c r="D15" s="3457" t="s">
        <v>2164</v>
      </c>
      <c r="E15" s="3457"/>
      <c r="F15" s="3457"/>
      <c r="G15" s="3457"/>
    </row>
    <row r="16" spans="1:9" ht="55.5" customHeight="1">
      <c r="A16" s="3420" t="s">
        <v>1750</v>
      </c>
      <c r="B16" s="3420"/>
      <c r="C16" s="3420"/>
      <c r="D16" s="3420"/>
      <c r="E16" s="3420"/>
      <c r="F16" s="3420"/>
      <c r="G16" s="3420"/>
      <c r="H16" s="3420"/>
      <c r="I16" s="3420"/>
    </row>
  </sheetData>
  <mergeCells count="2">
    <mergeCell ref="D15:G15"/>
    <mergeCell ref="A16:I16"/>
  </mergeCells>
  <printOptions horizontalCentere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9"/>
  <sheetViews>
    <sheetView view="pageBreakPreview" topLeftCell="A6" zoomScaleNormal="100" zoomScaleSheetLayoutView="100" workbookViewId="0">
      <selection activeCell="F204" sqref="F204"/>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1946" t="s">
        <v>2129</v>
      </c>
      <c r="B1" s="1946"/>
      <c r="C1" s="1946"/>
      <c r="D1" s="1946"/>
      <c r="E1" s="1946"/>
      <c r="F1" s="1946"/>
    </row>
    <row r="2" spans="1:6">
      <c r="A2" s="1946" t="s">
        <v>2544</v>
      </c>
      <c r="B2" s="1947"/>
      <c r="C2" s="1948"/>
      <c r="D2" s="1948"/>
      <c r="E2" s="1949"/>
      <c r="F2" s="1949"/>
    </row>
    <row r="3" spans="1:6">
      <c r="A3" s="1946"/>
      <c r="B3" s="1947"/>
      <c r="C3" s="1948"/>
      <c r="D3" s="1948"/>
      <c r="E3" s="1949"/>
      <c r="F3" s="1949"/>
    </row>
    <row r="4" spans="1:6">
      <c r="A4" s="3479" t="s">
        <v>2163</v>
      </c>
      <c r="B4" s="3479"/>
      <c r="C4" s="1951"/>
      <c r="D4" s="1951"/>
      <c r="E4" s="1952"/>
      <c r="F4" s="1952"/>
    </row>
    <row r="5" spans="1:6">
      <c r="A5" s="2442" t="s">
        <v>2145</v>
      </c>
      <c r="B5" s="1950"/>
      <c r="C5" s="1951"/>
      <c r="D5" s="1951"/>
      <c r="E5" s="1952"/>
      <c r="F5" s="1952"/>
    </row>
    <row r="6" spans="1:6">
      <c r="A6" s="1951"/>
      <c r="B6" s="1950"/>
      <c r="C6" s="1951"/>
      <c r="D6" s="1951"/>
      <c r="E6" s="1953"/>
      <c r="F6" s="1953"/>
    </row>
    <row r="7" spans="1:6">
      <c r="A7" s="1954" t="s">
        <v>1</v>
      </c>
      <c r="B7" s="1954" t="s">
        <v>2</v>
      </c>
      <c r="C7" s="1954" t="s">
        <v>3</v>
      </c>
      <c r="D7" s="1955" t="s">
        <v>4</v>
      </c>
      <c r="E7" s="1956" t="s">
        <v>5</v>
      </c>
      <c r="F7" s="1956" t="s">
        <v>6</v>
      </c>
    </row>
    <row r="8" spans="1:6">
      <c r="A8" s="1957"/>
      <c r="B8" s="1958"/>
      <c r="C8" s="1957"/>
      <c r="D8" s="1959"/>
      <c r="E8" s="1960" t="s">
        <v>1100</v>
      </c>
      <c r="F8" s="1960" t="s">
        <v>1100</v>
      </c>
    </row>
    <row r="9" spans="1:6">
      <c r="A9" s="1961"/>
      <c r="B9" s="1962"/>
      <c r="C9" s="1963"/>
      <c r="D9" s="1963"/>
      <c r="E9" s="1964"/>
      <c r="F9" s="1965"/>
    </row>
    <row r="10" spans="1:6">
      <c r="A10" s="1966"/>
      <c r="B10" s="1967" t="s">
        <v>161</v>
      </c>
      <c r="C10" s="1968"/>
      <c r="D10" s="1969"/>
      <c r="E10" s="2694"/>
      <c r="F10" s="2695"/>
    </row>
    <row r="11" spans="1:6">
      <c r="A11" s="1966"/>
      <c r="B11" s="1970"/>
      <c r="C11" s="1968"/>
      <c r="D11" s="1969"/>
      <c r="E11" s="2694"/>
      <c r="F11" s="2695"/>
    </row>
    <row r="12" spans="1:6" ht="51">
      <c r="A12" s="1968"/>
      <c r="B12" s="338" t="s">
        <v>2683</v>
      </c>
      <c r="C12" s="1971"/>
      <c r="D12" s="1969"/>
      <c r="E12" s="2694"/>
      <c r="F12" s="2695"/>
    </row>
    <row r="13" spans="1:6">
      <c r="A13" s="1968"/>
      <c r="B13" s="1972"/>
      <c r="C13" s="1971"/>
      <c r="D13" s="1969"/>
      <c r="E13" s="2694"/>
      <c r="F13" s="2695"/>
    </row>
    <row r="14" spans="1:6">
      <c r="A14" s="1973"/>
      <c r="B14" s="1974" t="s">
        <v>162</v>
      </c>
      <c r="C14" s="1975"/>
      <c r="D14" s="1976"/>
      <c r="E14" s="1977"/>
      <c r="F14" s="1978"/>
    </row>
    <row r="15" spans="1:6">
      <c r="A15" s="1973"/>
      <c r="B15" s="1979"/>
      <c r="C15" s="1975"/>
      <c r="D15" s="1976"/>
      <c r="E15" s="1977"/>
      <c r="F15" s="1978"/>
    </row>
    <row r="16" spans="1:6">
      <c r="A16" s="1973"/>
      <c r="B16" s="1974" t="s">
        <v>163</v>
      </c>
      <c r="C16" s="1975"/>
      <c r="D16" s="1976"/>
      <c r="E16" s="1977"/>
      <c r="F16" s="1978"/>
    </row>
    <row r="17" spans="1:6">
      <c r="A17" s="1973"/>
      <c r="B17" s="1974"/>
      <c r="C17" s="1975"/>
      <c r="D17" s="1976"/>
      <c r="E17" s="1977"/>
      <c r="F17" s="1978"/>
    </row>
    <row r="18" spans="1:6">
      <c r="A18" s="2147" t="s">
        <v>164</v>
      </c>
      <c r="B18" s="2076" t="s">
        <v>2146</v>
      </c>
      <c r="C18" s="2147" t="s">
        <v>165</v>
      </c>
      <c r="D18" s="2269">
        <f>10000/10000</f>
        <v>1</v>
      </c>
      <c r="E18" s="2412"/>
      <c r="F18" s="2413">
        <f>D18*E18</f>
        <v>0</v>
      </c>
    </row>
    <row r="19" spans="1:6">
      <c r="A19" s="1973"/>
      <c r="B19" s="1979"/>
      <c r="C19" s="1973"/>
      <c r="D19" s="1980"/>
      <c r="E19" s="2179"/>
      <c r="F19" s="1981"/>
    </row>
    <row r="20" spans="1:6">
      <c r="A20" s="1982"/>
      <c r="B20" s="1983" t="s">
        <v>212</v>
      </c>
      <c r="C20" s="1982"/>
      <c r="D20" s="1984"/>
      <c r="E20" s="2179"/>
      <c r="F20" s="1981"/>
    </row>
    <row r="21" spans="1:6">
      <c r="A21" s="1982"/>
      <c r="B21" s="1983"/>
      <c r="C21" s="1982"/>
      <c r="D21" s="1984"/>
      <c r="E21" s="2179"/>
      <c r="F21" s="1981"/>
    </row>
    <row r="22" spans="1:6" ht="25.5">
      <c r="A22" s="1985" t="s">
        <v>214</v>
      </c>
      <c r="B22" s="1986" t="s">
        <v>2661</v>
      </c>
      <c r="C22" s="1982" t="s">
        <v>31</v>
      </c>
      <c r="D22" s="1987">
        <v>15</v>
      </c>
      <c r="E22" s="2180"/>
      <c r="F22" s="1981">
        <f>D22*E22</f>
        <v>0</v>
      </c>
    </row>
    <row r="23" spans="1:6">
      <c r="A23" s="1982"/>
      <c r="B23" s="1988"/>
      <c r="C23" s="1982"/>
      <c r="D23" s="1987"/>
      <c r="E23" s="2179"/>
      <c r="F23" s="1981"/>
    </row>
    <row r="24" spans="1:6">
      <c r="A24" s="1989"/>
      <c r="B24" s="1974" t="s">
        <v>166</v>
      </c>
      <c r="C24" s="1989"/>
      <c r="D24" s="1990"/>
      <c r="E24" s="2179"/>
      <c r="F24" s="1981"/>
    </row>
    <row r="25" spans="1:6">
      <c r="A25" s="1989"/>
      <c r="B25" s="1979"/>
      <c r="C25" s="1989"/>
      <c r="D25" s="1990"/>
      <c r="E25" s="2179"/>
      <c r="F25" s="1981"/>
    </row>
    <row r="26" spans="1:6">
      <c r="A26" s="1989"/>
      <c r="B26" s="1974" t="s">
        <v>2147</v>
      </c>
      <c r="C26" s="1989"/>
      <c r="D26" s="1990"/>
      <c r="E26" s="2179"/>
      <c r="F26" s="1981"/>
    </row>
    <row r="27" spans="1:6">
      <c r="A27" s="1989"/>
      <c r="B27" s="1974"/>
      <c r="C27" s="1989"/>
      <c r="D27" s="1990"/>
      <c r="E27" s="2179"/>
      <c r="F27" s="1981"/>
    </row>
    <row r="28" spans="1:6">
      <c r="A28" s="1989"/>
      <c r="B28" s="1991" t="s">
        <v>390</v>
      </c>
      <c r="C28" s="1989"/>
      <c r="D28" s="1990"/>
      <c r="E28" s="2179"/>
      <c r="F28" s="1981"/>
    </row>
    <row r="29" spans="1:6">
      <c r="A29" s="1989"/>
      <c r="B29" s="1991"/>
      <c r="C29" s="1989"/>
      <c r="D29" s="1990"/>
      <c r="E29" s="2179"/>
      <c r="F29" s="1981"/>
    </row>
    <row r="30" spans="1:6" ht="25.5">
      <c r="A30" s="1985" t="s">
        <v>2148</v>
      </c>
      <c r="B30" s="1992" t="s">
        <v>2149</v>
      </c>
      <c r="C30" s="1989" t="s">
        <v>88</v>
      </c>
      <c r="D30" s="1993">
        <v>880</v>
      </c>
      <c r="E30" s="2180"/>
      <c r="F30" s="1981">
        <f>D30*E30</f>
        <v>0</v>
      </c>
    </row>
    <row r="31" spans="1:6">
      <c r="A31" s="1989"/>
      <c r="B31" s="1979"/>
      <c r="C31" s="1989"/>
      <c r="D31" s="1993"/>
      <c r="E31" s="2179"/>
      <c r="F31" s="1981"/>
    </row>
    <row r="32" spans="1:6">
      <c r="A32" s="1989"/>
      <c r="B32" s="1991" t="s">
        <v>1277</v>
      </c>
      <c r="C32" s="1989"/>
      <c r="D32" s="1993"/>
      <c r="E32" s="2179"/>
      <c r="F32" s="1981"/>
    </row>
    <row r="33" spans="1:6">
      <c r="A33" s="1989"/>
      <c r="B33" s="1991"/>
      <c r="C33" s="1989"/>
      <c r="D33" s="1993"/>
      <c r="E33" s="2179"/>
      <c r="F33" s="1981"/>
    </row>
    <row r="34" spans="1:6" ht="38.25">
      <c r="A34" s="1989"/>
      <c r="B34" s="1994" t="s">
        <v>2150</v>
      </c>
      <c r="C34" s="1989"/>
      <c r="D34" s="1993"/>
      <c r="E34" s="2179"/>
      <c r="F34" s="1981"/>
    </row>
    <row r="35" spans="1:6">
      <c r="A35" s="1985" t="s">
        <v>2151</v>
      </c>
      <c r="B35" s="1995" t="s">
        <v>2152</v>
      </c>
      <c r="C35" s="1989" t="s">
        <v>88</v>
      </c>
      <c r="D35" s="1993">
        <v>3460</v>
      </c>
      <c r="E35" s="2180"/>
      <c r="F35" s="1981">
        <f>D35*E35</f>
        <v>0</v>
      </c>
    </row>
    <row r="36" spans="1:6">
      <c r="A36" s="1989"/>
      <c r="B36" s="1994"/>
      <c r="C36" s="1989"/>
      <c r="D36" s="1993"/>
      <c r="E36" s="2182"/>
      <c r="F36" s="1981"/>
    </row>
    <row r="37" spans="1:6">
      <c r="A37" s="1989"/>
      <c r="B37" s="1996" t="s">
        <v>291</v>
      </c>
      <c r="C37" s="1993"/>
      <c r="D37" s="1997"/>
      <c r="E37" s="2185"/>
      <c r="F37" s="1981"/>
    </row>
    <row r="38" spans="1:6">
      <c r="A38" s="1989"/>
      <c r="B38" s="1996"/>
      <c r="C38" s="1993"/>
      <c r="D38" s="1997"/>
      <c r="E38" s="2182"/>
      <c r="F38" s="1981"/>
    </row>
    <row r="39" spans="1:6" ht="25.5">
      <c r="A39" s="1985" t="s">
        <v>292</v>
      </c>
      <c r="B39" s="1994" t="s">
        <v>2153</v>
      </c>
      <c r="C39" s="1989" t="s">
        <v>88</v>
      </c>
      <c r="D39" s="1993">
        <v>3690</v>
      </c>
      <c r="E39" s="2180"/>
      <c r="F39" s="1981">
        <f>D39*E39</f>
        <v>0</v>
      </c>
    </row>
    <row r="40" spans="1:6">
      <c r="A40" s="1989"/>
      <c r="B40" s="1994"/>
      <c r="C40" s="1989"/>
      <c r="D40" s="1998"/>
      <c r="E40" s="2182"/>
      <c r="F40" s="1981"/>
    </row>
    <row r="41" spans="1:6">
      <c r="A41" s="1989"/>
      <c r="B41" s="1974" t="s">
        <v>167</v>
      </c>
      <c r="C41" s="1989"/>
      <c r="D41" s="1990"/>
      <c r="E41" s="2185"/>
      <c r="F41" s="1981"/>
    </row>
    <row r="42" spans="1:6">
      <c r="A42" s="1989"/>
      <c r="B42" s="1974"/>
      <c r="C42" s="1999"/>
      <c r="D42" s="1990"/>
      <c r="E42" s="2182"/>
      <c r="F42" s="1981"/>
    </row>
    <row r="43" spans="1:6">
      <c r="A43" s="2000"/>
      <c r="B43" s="2001" t="s">
        <v>295</v>
      </c>
      <c r="C43" s="2002"/>
      <c r="D43" s="2003"/>
      <c r="E43" s="2182"/>
      <c r="F43" s="1981"/>
    </row>
    <row r="44" spans="1:6">
      <c r="A44" s="2000"/>
      <c r="B44" s="2001"/>
      <c r="C44" s="2002"/>
      <c r="D44" s="2003"/>
      <c r="E44" s="2182"/>
      <c r="F44" s="1981"/>
    </row>
    <row r="45" spans="1:6" ht="25.5">
      <c r="A45" s="2000"/>
      <c r="B45" s="2004" t="s">
        <v>296</v>
      </c>
      <c r="C45" s="2002"/>
      <c r="D45" s="2003"/>
      <c r="E45" s="2182"/>
      <c r="F45" s="1981"/>
    </row>
    <row r="46" spans="1:6">
      <c r="A46" s="2000"/>
      <c r="B46" s="2005"/>
      <c r="C46" s="2002"/>
      <c r="D46" s="2003"/>
      <c r="E46" s="2182"/>
      <c r="F46" s="1981"/>
    </row>
    <row r="47" spans="1:6" ht="25.5">
      <c r="A47" s="2000" t="s">
        <v>297</v>
      </c>
      <c r="B47" s="2005" t="s">
        <v>2154</v>
      </c>
      <c r="C47" s="2002" t="s">
        <v>88</v>
      </c>
      <c r="D47" s="2003">
        <v>3460</v>
      </c>
      <c r="E47" s="2181"/>
      <c r="F47" s="1981">
        <f>D47*E47</f>
        <v>0</v>
      </c>
    </row>
    <row r="48" spans="1:6">
      <c r="A48" s="1989"/>
      <c r="B48" s="1979"/>
      <c r="C48" s="1989"/>
      <c r="D48" s="2006"/>
      <c r="E48" s="2182"/>
      <c r="F48" s="1981"/>
    </row>
    <row r="49" spans="1:6">
      <c r="A49" s="1989"/>
      <c r="B49" s="1996" t="s">
        <v>2155</v>
      </c>
      <c r="C49" s="1989"/>
      <c r="D49" s="2006"/>
      <c r="E49" s="2182"/>
      <c r="F49" s="1981"/>
    </row>
    <row r="50" spans="1:6">
      <c r="A50" s="1989"/>
      <c r="B50" s="1996"/>
      <c r="C50" s="1989"/>
      <c r="D50" s="2006"/>
      <c r="E50" s="2185"/>
      <c r="F50" s="1981"/>
    </row>
    <row r="51" spans="1:6" ht="51">
      <c r="A51" s="1985" t="s">
        <v>2156</v>
      </c>
      <c r="B51" s="1994" t="s">
        <v>2630</v>
      </c>
      <c r="C51" s="1989" t="s">
        <v>88</v>
      </c>
      <c r="D51" s="2006">
        <v>8720</v>
      </c>
      <c r="E51" s="2180"/>
      <c r="F51" s="1981">
        <f>D51*E51</f>
        <v>0</v>
      </c>
    </row>
    <row r="52" spans="1:6">
      <c r="A52" s="1989"/>
      <c r="B52" s="2007"/>
      <c r="C52" s="1989"/>
      <c r="D52" s="1998"/>
      <c r="E52" s="2182"/>
      <c r="F52" s="1981"/>
    </row>
    <row r="53" spans="1:6">
      <c r="A53" s="1989"/>
      <c r="B53" s="1974" t="s">
        <v>1287</v>
      </c>
      <c r="C53" s="1989"/>
      <c r="D53" s="2006"/>
      <c r="E53" s="2182"/>
      <c r="F53" s="1981"/>
    </row>
    <row r="54" spans="1:6">
      <c r="A54" s="1989"/>
      <c r="B54" s="1979"/>
      <c r="C54" s="1989"/>
      <c r="D54" s="2006"/>
      <c r="E54" s="2182"/>
      <c r="F54" s="1981"/>
    </row>
    <row r="55" spans="1:6">
      <c r="A55" s="1989"/>
      <c r="B55" s="1974" t="s">
        <v>1288</v>
      </c>
      <c r="C55" s="1989"/>
      <c r="D55" s="2006"/>
      <c r="E55" s="2182"/>
      <c r="F55" s="1981"/>
    </row>
    <row r="56" spans="1:6">
      <c r="A56" s="1989"/>
      <c r="B56" s="1974"/>
      <c r="C56" s="1989"/>
      <c r="D56" s="2006"/>
      <c r="E56" s="2185"/>
      <c r="F56" s="1981"/>
    </row>
    <row r="57" spans="1:6" ht="38.25">
      <c r="A57" s="1989" t="s">
        <v>1290</v>
      </c>
      <c r="B57" s="1994" t="s">
        <v>2157</v>
      </c>
      <c r="C57" s="1989" t="s">
        <v>96</v>
      </c>
      <c r="D57" s="1990">
        <v>5340</v>
      </c>
      <c r="E57" s="2180"/>
      <c r="F57" s="1981">
        <f>D57*E57</f>
        <v>0</v>
      </c>
    </row>
    <row r="58" spans="1:6">
      <c r="A58" s="1989"/>
      <c r="B58" s="1979"/>
      <c r="C58" s="1989"/>
      <c r="D58" s="1990"/>
      <c r="E58" s="2182"/>
      <c r="F58" s="1981"/>
    </row>
    <row r="59" spans="1:6">
      <c r="A59" s="1979"/>
      <c r="B59" s="1966" t="s">
        <v>1292</v>
      </c>
      <c r="C59" s="2008"/>
      <c r="D59" s="1990"/>
      <c r="E59" s="2182"/>
      <c r="F59" s="1981"/>
    </row>
    <row r="60" spans="1:6" ht="38.25">
      <c r="A60" s="1989" t="s">
        <v>1294</v>
      </c>
      <c r="B60" s="1994" t="s">
        <v>2158</v>
      </c>
      <c r="C60" s="1989" t="s">
        <v>96</v>
      </c>
      <c r="D60" s="1990">
        <f>D57</f>
        <v>5340</v>
      </c>
      <c r="E60" s="2180"/>
      <c r="F60" s="1981">
        <f>D60*E60</f>
        <v>0</v>
      </c>
    </row>
    <row r="61" spans="1:6">
      <c r="A61" s="2009"/>
      <c r="B61" s="2010"/>
      <c r="C61" s="2011"/>
      <c r="D61" s="2012"/>
      <c r="E61" s="2013"/>
      <c r="F61" s="1981"/>
    </row>
    <row r="62" spans="1:6">
      <c r="A62" s="2014"/>
      <c r="B62" s="2015"/>
      <c r="C62" s="2016"/>
      <c r="D62" s="2017"/>
      <c r="E62" s="2018" t="s">
        <v>48</v>
      </c>
      <c r="F62" s="2019">
        <f>SUM(F9:F61)</f>
        <v>0</v>
      </c>
    </row>
    <row r="63" spans="1:6">
      <c r="A63" s="1989"/>
      <c r="B63" s="2007"/>
      <c r="C63" s="1989"/>
      <c r="D63" s="1998"/>
      <c r="E63" s="1981"/>
      <c r="F63" s="1981"/>
    </row>
    <row r="64" spans="1:6">
      <c r="A64" s="2020"/>
      <c r="B64" s="2021" t="s">
        <v>1303</v>
      </c>
      <c r="C64" s="2022"/>
      <c r="D64" s="2023"/>
      <c r="E64" s="2013"/>
      <c r="F64" s="1981"/>
    </row>
    <row r="65" spans="1:6">
      <c r="A65" s="2020"/>
      <c r="B65" s="2021"/>
      <c r="C65" s="2022"/>
      <c r="D65" s="2023"/>
      <c r="E65" s="2013"/>
      <c r="F65" s="1981"/>
    </row>
    <row r="66" spans="1:6" ht="25.5">
      <c r="A66" s="2009" t="s">
        <v>1304</v>
      </c>
      <c r="B66" s="2010" t="s">
        <v>2159</v>
      </c>
      <c r="C66" s="2011" t="s">
        <v>96</v>
      </c>
      <c r="D66" s="2012">
        <v>200</v>
      </c>
      <c r="E66" s="2183"/>
      <c r="F66" s="1981">
        <f>D66*E66</f>
        <v>0</v>
      </c>
    </row>
    <row r="67" spans="1:6">
      <c r="A67" s="1989"/>
      <c r="B67" s="2007"/>
      <c r="C67" s="1989"/>
      <c r="D67" s="1998"/>
      <c r="E67" s="2185"/>
      <c r="F67" s="1981"/>
    </row>
    <row r="68" spans="1:6">
      <c r="A68" s="1989"/>
      <c r="B68" s="1974" t="s">
        <v>2160</v>
      </c>
      <c r="C68" s="1989"/>
      <c r="D68" s="2024"/>
      <c r="E68" s="2182"/>
      <c r="F68" s="1981"/>
    </row>
    <row r="69" spans="1:6">
      <c r="A69" s="1989"/>
      <c r="B69" s="1979"/>
      <c r="C69" s="1989"/>
      <c r="D69" s="2025"/>
      <c r="E69" s="2182"/>
      <c r="F69" s="1981"/>
    </row>
    <row r="70" spans="1:6">
      <c r="A70" s="2026"/>
      <c r="B70" s="2027" t="s">
        <v>208</v>
      </c>
      <c r="C70" s="2026"/>
      <c r="D70" s="2028"/>
      <c r="E70" s="2182"/>
      <c r="F70" s="1981"/>
    </row>
    <row r="71" spans="1:6">
      <c r="A71" s="2026"/>
      <c r="B71" s="2027"/>
      <c r="C71" s="2026"/>
      <c r="D71" s="2028"/>
      <c r="E71" s="2182"/>
      <c r="F71" s="1981"/>
    </row>
    <row r="72" spans="1:6" ht="51">
      <c r="A72" s="2029" t="s">
        <v>1305</v>
      </c>
      <c r="B72" s="1986" t="s">
        <v>468</v>
      </c>
      <c r="C72" s="2026" t="s">
        <v>209</v>
      </c>
      <c r="D72" s="2030">
        <v>400</v>
      </c>
      <c r="E72" s="2183"/>
      <c r="F72" s="1981">
        <f>D72*E72</f>
        <v>0</v>
      </c>
    </row>
    <row r="73" spans="1:6">
      <c r="A73" s="1989"/>
      <c r="B73" s="1979"/>
      <c r="C73" s="1989"/>
      <c r="D73" s="1998"/>
      <c r="E73" s="2182"/>
      <c r="F73" s="1981"/>
    </row>
    <row r="74" spans="1:6">
      <c r="A74" s="2031"/>
      <c r="B74" s="2032" t="s">
        <v>210</v>
      </c>
      <c r="C74" s="2008"/>
      <c r="D74" s="2033"/>
      <c r="E74" s="2185"/>
      <c r="F74" s="1981"/>
    </row>
    <row r="75" spans="1:6">
      <c r="A75" s="2031"/>
      <c r="B75" s="2032"/>
      <c r="C75" s="2008"/>
      <c r="D75" s="2033"/>
      <c r="E75" s="2182"/>
      <c r="F75" s="1981"/>
    </row>
    <row r="76" spans="1:6">
      <c r="A76" s="2034" t="s">
        <v>2161</v>
      </c>
      <c r="B76" s="2035" t="s">
        <v>2162</v>
      </c>
      <c r="C76" s="1989" t="s">
        <v>31</v>
      </c>
      <c r="D76" s="2006">
        <v>1</v>
      </c>
      <c r="E76" s="2184"/>
      <c r="F76" s="1981">
        <f>D76*E76</f>
        <v>0</v>
      </c>
    </row>
    <row r="77" spans="1:6">
      <c r="A77" s="2034"/>
      <c r="B77" s="2035"/>
      <c r="C77" s="1989"/>
      <c r="D77" s="2006"/>
      <c r="E77" s="2182"/>
      <c r="F77" s="1981"/>
    </row>
    <row r="78" spans="1:6">
      <c r="A78" s="2034"/>
      <c r="B78" s="2035"/>
      <c r="C78" s="1989"/>
      <c r="D78" s="2006"/>
      <c r="E78" s="2182"/>
      <c r="F78" s="1981"/>
    </row>
    <row r="79" spans="1:6">
      <c r="A79" s="2034"/>
      <c r="B79" s="2035"/>
      <c r="C79" s="1989"/>
      <c r="D79" s="2006"/>
      <c r="E79" s="2185"/>
      <c r="F79" s="1981"/>
    </row>
    <row r="80" spans="1:6">
      <c r="A80" s="2034"/>
      <c r="B80" s="2035"/>
      <c r="C80" s="1989"/>
      <c r="D80" s="2006"/>
      <c r="E80" s="1981"/>
      <c r="F80" s="1981"/>
    </row>
    <row r="81" spans="1:6">
      <c r="A81" s="2034"/>
      <c r="B81" s="2035"/>
      <c r="C81" s="1989"/>
      <c r="D81" s="2006"/>
      <c r="E81" s="1981"/>
      <c r="F81" s="1981"/>
    </row>
    <row r="82" spans="1:6">
      <c r="A82" s="2034"/>
      <c r="B82" s="2035"/>
      <c r="C82" s="1989"/>
      <c r="D82" s="2006"/>
      <c r="E82" s="1981"/>
      <c r="F82" s="1981"/>
    </row>
    <row r="83" spans="1:6">
      <c r="A83" s="2034"/>
      <c r="B83" s="2035"/>
      <c r="C83" s="1989"/>
      <c r="D83" s="2006"/>
      <c r="E83" s="1981"/>
      <c r="F83" s="1981"/>
    </row>
    <row r="84" spans="1:6">
      <c r="A84" s="2034"/>
      <c r="B84" s="2035"/>
      <c r="C84" s="1989"/>
      <c r="D84" s="2006"/>
      <c r="E84" s="1981"/>
      <c r="F84" s="1981"/>
    </row>
    <row r="85" spans="1:6">
      <c r="A85" s="2034"/>
      <c r="B85" s="2035"/>
      <c r="C85" s="1989"/>
      <c r="D85" s="2006"/>
      <c r="E85" s="1981"/>
      <c r="F85" s="1981"/>
    </row>
    <row r="86" spans="1:6">
      <c r="A86" s="2034"/>
      <c r="B86" s="2035"/>
      <c r="C86" s="1989"/>
      <c r="D86" s="2006"/>
      <c r="E86" s="1981"/>
      <c r="F86" s="1981"/>
    </row>
    <row r="87" spans="1:6">
      <c r="A87" s="2034"/>
      <c r="B87" s="2035"/>
      <c r="C87" s="1989"/>
      <c r="D87" s="2006"/>
      <c r="E87" s="1981"/>
      <c r="F87" s="1981"/>
    </row>
    <row r="88" spans="1:6">
      <c r="A88" s="2034"/>
      <c r="B88" s="2035"/>
      <c r="C88" s="1989"/>
      <c r="D88" s="2006"/>
      <c r="E88" s="1981"/>
      <c r="F88" s="1981"/>
    </row>
    <row r="89" spans="1:6">
      <c r="A89" s="2034"/>
      <c r="B89" s="2035"/>
      <c r="C89" s="1989"/>
      <c r="D89" s="2006"/>
      <c r="E89" s="1981"/>
      <c r="F89" s="1981"/>
    </row>
    <row r="90" spans="1:6">
      <c r="A90" s="2034"/>
      <c r="B90" s="2035"/>
      <c r="C90" s="1989"/>
      <c r="D90" s="2006"/>
      <c r="E90" s="1981"/>
      <c r="F90" s="1981"/>
    </row>
    <row r="91" spans="1:6">
      <c r="A91" s="2034"/>
      <c r="B91" s="2035"/>
      <c r="C91" s="1989"/>
      <c r="D91" s="2006"/>
      <c r="E91" s="1981"/>
      <c r="F91" s="1981"/>
    </row>
    <row r="92" spans="1:6">
      <c r="A92" s="2034"/>
      <c r="B92" s="2035"/>
      <c r="C92" s="1989"/>
      <c r="D92" s="2006"/>
      <c r="E92" s="1981"/>
      <c r="F92" s="1981"/>
    </row>
    <row r="93" spans="1:6">
      <c r="A93" s="2034"/>
      <c r="B93" s="2035"/>
      <c r="C93" s="1989"/>
      <c r="D93" s="2006"/>
      <c r="E93" s="1981"/>
      <c r="F93" s="1981"/>
    </row>
    <row r="94" spans="1:6">
      <c r="A94" s="2034"/>
      <c r="B94" s="2035"/>
      <c r="C94" s="1989"/>
      <c r="D94" s="2006"/>
      <c r="E94" s="1981"/>
      <c r="F94" s="1981"/>
    </row>
    <row r="95" spans="1:6">
      <c r="A95" s="2034"/>
      <c r="B95" s="2035"/>
      <c r="C95" s="1989"/>
      <c r="D95" s="2006"/>
      <c r="E95" s="1981"/>
      <c r="F95" s="1981"/>
    </row>
    <row r="96" spans="1:6">
      <c r="A96" s="2034"/>
      <c r="B96" s="2035"/>
      <c r="C96" s="1989"/>
      <c r="D96" s="2006"/>
      <c r="E96" s="1981"/>
      <c r="F96" s="1981"/>
    </row>
    <row r="97" spans="1:6">
      <c r="A97" s="2034"/>
      <c r="B97" s="2035"/>
      <c r="C97" s="1989"/>
      <c r="D97" s="2006"/>
      <c r="E97" s="1981"/>
      <c r="F97" s="1981"/>
    </row>
    <row r="98" spans="1:6">
      <c r="A98" s="2034"/>
      <c r="B98" s="2035"/>
      <c r="C98" s="1989"/>
      <c r="D98" s="2006"/>
      <c r="E98" s="1981"/>
      <c r="F98" s="1981"/>
    </row>
    <row r="99" spans="1:6">
      <c r="A99" s="2034"/>
      <c r="B99" s="2035"/>
      <c r="C99" s="1989"/>
      <c r="D99" s="2006"/>
      <c r="E99" s="1981"/>
      <c r="F99" s="1981"/>
    </row>
    <row r="100" spans="1:6">
      <c r="A100" s="2034"/>
      <c r="B100" s="2035"/>
      <c r="C100" s="1989"/>
      <c r="D100" s="2006"/>
      <c r="E100" s="1981"/>
      <c r="F100" s="1981"/>
    </row>
    <row r="101" spans="1:6">
      <c r="A101" s="2034"/>
      <c r="B101" s="2035"/>
      <c r="C101" s="1989"/>
      <c r="D101" s="2006"/>
      <c r="E101" s="1981"/>
      <c r="F101" s="1981"/>
    </row>
    <row r="102" spans="1:6">
      <c r="A102" s="2034"/>
      <c r="B102" s="2035"/>
      <c r="C102" s="1989"/>
      <c r="D102" s="2006"/>
      <c r="E102" s="1981"/>
      <c r="F102" s="1981"/>
    </row>
    <row r="103" spans="1:6">
      <c r="A103" s="2034"/>
      <c r="B103" s="2035"/>
      <c r="C103" s="1989"/>
      <c r="D103" s="2006"/>
      <c r="E103" s="1981"/>
      <c r="F103" s="1981"/>
    </row>
    <row r="104" spans="1:6">
      <c r="A104" s="2034"/>
      <c r="B104" s="2035"/>
      <c r="C104" s="1989"/>
      <c r="D104" s="2006"/>
      <c r="E104" s="1981"/>
      <c r="F104" s="1981"/>
    </row>
    <row r="105" spans="1:6">
      <c r="A105" s="2034"/>
      <c r="B105" s="2035"/>
      <c r="C105" s="1989"/>
      <c r="D105" s="2006"/>
      <c r="E105" s="1981"/>
      <c r="F105" s="1981"/>
    </row>
    <row r="106" spans="1:6">
      <c r="A106" s="2034"/>
      <c r="B106" s="2035"/>
      <c r="C106" s="1989"/>
      <c r="D106" s="2006"/>
      <c r="E106" s="1981"/>
      <c r="F106" s="1981"/>
    </row>
    <row r="107" spans="1:6">
      <c r="A107" s="2034"/>
      <c r="B107" s="2035"/>
      <c r="C107" s="1989"/>
      <c r="D107" s="2006"/>
      <c r="E107" s="1981"/>
      <c r="F107" s="1981"/>
    </row>
    <row r="108" spans="1:6">
      <c r="A108" s="2034"/>
      <c r="B108" s="2035"/>
      <c r="C108" s="1989"/>
      <c r="D108" s="2006"/>
      <c r="E108" s="1981"/>
      <c r="F108" s="1981"/>
    </row>
    <row r="109" spans="1:6">
      <c r="A109" s="2034"/>
      <c r="B109" s="2035"/>
      <c r="C109" s="1989"/>
      <c r="D109" s="2006"/>
      <c r="E109" s="1981"/>
      <c r="F109" s="1981"/>
    </row>
    <row r="110" spans="1:6">
      <c r="A110" s="2034"/>
      <c r="B110" s="2035"/>
      <c r="C110" s="1989"/>
      <c r="D110" s="2006"/>
      <c r="E110" s="1981"/>
      <c r="F110" s="1981"/>
    </row>
    <row r="111" spans="1:6">
      <c r="A111" s="2034"/>
      <c r="B111" s="2035"/>
      <c r="C111" s="1989"/>
      <c r="D111" s="2006"/>
      <c r="E111" s="1981"/>
      <c r="F111" s="1981"/>
    </row>
    <row r="112" spans="1:6">
      <c r="A112" s="2034"/>
      <c r="B112" s="2035"/>
      <c r="C112" s="1989"/>
      <c r="D112" s="2006"/>
      <c r="E112" s="1981"/>
      <c r="F112" s="1981"/>
    </row>
    <row r="113" spans="1:6">
      <c r="A113" s="2034"/>
      <c r="B113" s="2035"/>
      <c r="C113" s="1989"/>
      <c r="D113" s="2006"/>
      <c r="E113" s="1981"/>
      <c r="F113" s="1981"/>
    </row>
    <row r="114" spans="1:6">
      <c r="A114" s="2034"/>
      <c r="B114" s="2035"/>
      <c r="C114" s="1989"/>
      <c r="D114" s="2006"/>
      <c r="E114" s="1981"/>
      <c r="F114" s="1981"/>
    </row>
    <row r="115" spans="1:6">
      <c r="A115" s="2034"/>
      <c r="B115" s="2035"/>
      <c r="C115" s="1989"/>
      <c r="D115" s="2006"/>
      <c r="E115" s="1981"/>
      <c r="F115" s="1981"/>
    </row>
    <row r="116" spans="1:6">
      <c r="A116" s="2034"/>
      <c r="B116" s="2035"/>
      <c r="C116" s="1989"/>
      <c r="D116" s="2006"/>
      <c r="E116" s="1981"/>
      <c r="F116" s="1981"/>
    </row>
    <row r="117" spans="1:6">
      <c r="A117" s="2034"/>
      <c r="B117" s="2035"/>
      <c r="C117" s="1989"/>
      <c r="D117" s="2006"/>
      <c r="E117" s="1981"/>
      <c r="F117" s="1981"/>
    </row>
    <row r="118" spans="1:6">
      <c r="A118" s="2034"/>
      <c r="B118" s="2035"/>
      <c r="C118" s="1989"/>
      <c r="D118" s="2006"/>
      <c r="E118" s="1981"/>
      <c r="F118" s="1981"/>
    </row>
    <row r="119" spans="1:6">
      <c r="A119" s="2034"/>
      <c r="B119" s="2035"/>
      <c r="C119" s="1989"/>
      <c r="D119" s="2006"/>
      <c r="E119" s="1981"/>
      <c r="F119" s="1981"/>
    </row>
    <row r="120" spans="1:6">
      <c r="A120" s="2034"/>
      <c r="B120" s="2035"/>
      <c r="C120" s="1989"/>
      <c r="D120" s="2006"/>
      <c r="E120" s="1981"/>
      <c r="F120" s="1981"/>
    </row>
    <row r="121" spans="1:6">
      <c r="A121" s="2034"/>
      <c r="B121" s="2035"/>
      <c r="C121" s="1989"/>
      <c r="D121" s="2006"/>
      <c r="E121" s="1981"/>
      <c r="F121" s="1981"/>
    </row>
    <row r="122" spans="1:6">
      <c r="A122" s="2034"/>
      <c r="B122" s="2035"/>
      <c r="C122" s="1989"/>
      <c r="D122" s="2006"/>
      <c r="E122" s="1981"/>
      <c r="F122" s="1981"/>
    </row>
    <row r="123" spans="1:6">
      <c r="A123" s="2034"/>
      <c r="B123" s="2035"/>
      <c r="C123" s="1989"/>
      <c r="D123" s="2006"/>
      <c r="E123" s="1981"/>
      <c r="F123" s="1981"/>
    </row>
    <row r="124" spans="1:6">
      <c r="A124" s="2034"/>
      <c r="B124" s="2035"/>
      <c r="C124" s="1989"/>
      <c r="D124" s="2006"/>
      <c r="E124" s="1981"/>
      <c r="F124" s="1981"/>
    </row>
    <row r="125" spans="1:6">
      <c r="A125" s="2034"/>
      <c r="B125" s="2035"/>
      <c r="C125" s="1989"/>
      <c r="D125" s="2006"/>
      <c r="E125" s="1981"/>
      <c r="F125" s="1981"/>
    </row>
    <row r="126" spans="1:6">
      <c r="A126" s="2034"/>
      <c r="B126" s="2035"/>
      <c r="C126" s="1989"/>
      <c r="D126" s="2006"/>
      <c r="E126" s="1981"/>
      <c r="F126" s="1981"/>
    </row>
    <row r="127" spans="1:6">
      <c r="A127" s="2034"/>
      <c r="B127" s="2035"/>
      <c r="C127" s="1989"/>
      <c r="D127" s="2006"/>
      <c r="E127" s="1981"/>
      <c r="F127" s="1981"/>
    </row>
    <row r="128" spans="1:6">
      <c r="A128" s="2034"/>
      <c r="B128" s="2035"/>
      <c r="C128" s="1989"/>
      <c r="D128" s="2006"/>
      <c r="E128" s="1981"/>
      <c r="F128" s="1981"/>
    </row>
    <row r="129" spans="1:6">
      <c r="A129" s="2036"/>
      <c r="B129" s="2037"/>
      <c r="C129" s="2038"/>
      <c r="D129" s="2039"/>
      <c r="E129" s="2018" t="s">
        <v>48</v>
      </c>
      <c r="F129" s="2019">
        <f>SUM(F63:F128)</f>
        <v>0</v>
      </c>
    </row>
    <row r="130" spans="1:6">
      <c r="A130" s="1874"/>
      <c r="B130" s="2040"/>
      <c r="C130" s="1982"/>
      <c r="D130" s="2041"/>
      <c r="E130" s="2042"/>
      <c r="F130" s="2042"/>
    </row>
    <row r="131" spans="1:6">
      <c r="A131" s="1874"/>
      <c r="B131" s="2043" t="s">
        <v>70</v>
      </c>
      <c r="C131" s="1982"/>
      <c r="D131" s="2041"/>
      <c r="E131" s="2042"/>
      <c r="F131" s="2042"/>
    </row>
    <row r="132" spans="1:6">
      <c r="A132" s="1874"/>
      <c r="B132" s="2044"/>
      <c r="C132" s="1982"/>
      <c r="D132" s="2041"/>
      <c r="E132" s="2042"/>
      <c r="F132" s="2042"/>
    </row>
    <row r="133" spans="1:6">
      <c r="A133" s="1874"/>
      <c r="B133" s="2045" t="s">
        <v>2515</v>
      </c>
      <c r="C133" s="1982"/>
      <c r="D133" s="2041"/>
      <c r="E133" s="2042"/>
      <c r="F133" s="2042">
        <f>F62</f>
        <v>0</v>
      </c>
    </row>
    <row r="134" spans="1:6">
      <c r="A134" s="1874"/>
      <c r="B134" s="2045" t="s">
        <v>2514</v>
      </c>
      <c r="C134" s="1982"/>
      <c r="D134" s="2041"/>
      <c r="E134" s="2042"/>
      <c r="F134" s="2042">
        <f>F129</f>
        <v>0</v>
      </c>
    </row>
    <row r="135" spans="1:6">
      <c r="A135" s="1874"/>
      <c r="B135" s="2045"/>
      <c r="C135" s="1982"/>
      <c r="D135" s="2041"/>
      <c r="E135" s="2042"/>
      <c r="F135" s="2042"/>
    </row>
    <row r="136" spans="1:6">
      <c r="A136" s="1874"/>
      <c r="B136" s="2045"/>
      <c r="C136" s="1982"/>
      <c r="D136" s="2041"/>
      <c r="E136" s="2042"/>
      <c r="F136" s="2042"/>
    </row>
    <row r="137" spans="1:6">
      <c r="A137" s="1874"/>
      <c r="B137" s="2045"/>
      <c r="C137" s="1982"/>
      <c r="D137" s="2041"/>
      <c r="E137" s="2042"/>
      <c r="F137" s="2042"/>
    </row>
    <row r="138" spans="1:6">
      <c r="A138" s="1874"/>
      <c r="B138" s="2040"/>
      <c r="C138" s="1982"/>
      <c r="D138" s="2041"/>
      <c r="E138" s="2042"/>
      <c r="F138" s="2042"/>
    </row>
    <row r="139" spans="1:6">
      <c r="A139" s="1874"/>
      <c r="B139" s="2040"/>
      <c r="C139" s="1982"/>
      <c r="D139" s="2041"/>
      <c r="E139" s="2042"/>
      <c r="F139" s="2042"/>
    </row>
    <row r="140" spans="1:6">
      <c r="A140" s="1874"/>
      <c r="B140" s="2040"/>
      <c r="C140" s="1982"/>
      <c r="D140" s="2041"/>
      <c r="E140" s="2042"/>
      <c r="F140" s="2042"/>
    </row>
    <row r="141" spans="1:6">
      <c r="A141" s="1874"/>
      <c r="B141" s="2040"/>
      <c r="C141" s="1982"/>
      <c r="D141" s="2041"/>
      <c r="E141" s="2042"/>
      <c r="F141" s="2042"/>
    </row>
    <row r="142" spans="1:6">
      <c r="A142" s="1874"/>
      <c r="B142" s="2040"/>
      <c r="C142" s="1982"/>
      <c r="D142" s="2041"/>
      <c r="E142" s="2042"/>
      <c r="F142" s="2042"/>
    </row>
    <row r="143" spans="1:6">
      <c r="A143" s="1874"/>
      <c r="B143" s="2040"/>
      <c r="C143" s="1982"/>
      <c r="D143" s="2041"/>
      <c r="E143" s="2042"/>
      <c r="F143" s="2042"/>
    </row>
    <row r="144" spans="1:6">
      <c r="A144" s="1874"/>
      <c r="B144" s="2040"/>
      <c r="C144" s="1982"/>
      <c r="D144" s="2041"/>
      <c r="E144" s="2042"/>
      <c r="F144" s="2042"/>
    </row>
    <row r="145" spans="1:6">
      <c r="A145" s="1874"/>
      <c r="B145" s="2040"/>
      <c r="C145" s="1982"/>
      <c r="D145" s="2041"/>
      <c r="E145" s="2042"/>
      <c r="F145" s="2042"/>
    </row>
    <row r="146" spans="1:6">
      <c r="A146" s="1874"/>
      <c r="B146" s="2040"/>
      <c r="C146" s="1982"/>
      <c r="D146" s="2041"/>
      <c r="E146" s="2042"/>
      <c r="F146" s="2042"/>
    </row>
    <row r="147" spans="1:6">
      <c r="A147" s="1874"/>
      <c r="B147" s="2040"/>
      <c r="C147" s="1982"/>
      <c r="D147" s="2041"/>
      <c r="E147" s="2042"/>
      <c r="F147" s="2042"/>
    </row>
    <row r="148" spans="1:6">
      <c r="A148" s="1874"/>
      <c r="B148" s="2040"/>
      <c r="C148" s="1982"/>
      <c r="D148" s="2041"/>
      <c r="E148" s="2042"/>
      <c r="F148" s="2042"/>
    </row>
    <row r="149" spans="1:6">
      <c r="A149" s="1874"/>
      <c r="B149" s="2040"/>
      <c r="C149" s="1982"/>
      <c r="D149" s="2041"/>
      <c r="E149" s="2042"/>
      <c r="F149" s="2042"/>
    </row>
    <row r="150" spans="1:6">
      <c r="A150" s="1874"/>
      <c r="B150" s="2040"/>
      <c r="C150" s="1982"/>
      <c r="D150" s="2041"/>
      <c r="E150" s="2042"/>
      <c r="F150" s="2042"/>
    </row>
    <row r="151" spans="1:6">
      <c r="A151" s="1874"/>
      <c r="B151" s="2040"/>
      <c r="C151" s="1982"/>
      <c r="D151" s="2041"/>
      <c r="E151" s="2042"/>
      <c r="F151" s="2042"/>
    </row>
    <row r="152" spans="1:6">
      <c r="A152" s="1874"/>
      <c r="B152" s="2040"/>
      <c r="C152" s="1982"/>
      <c r="D152" s="2041"/>
      <c r="E152" s="2042"/>
      <c r="F152" s="2042"/>
    </row>
    <row r="153" spans="1:6">
      <c r="A153" s="1874"/>
      <c r="B153" s="2040"/>
      <c r="C153" s="1982"/>
      <c r="D153" s="2041"/>
      <c r="E153" s="2042"/>
      <c r="F153" s="2042"/>
    </row>
    <row r="154" spans="1:6">
      <c r="A154" s="1874"/>
      <c r="B154" s="2040"/>
      <c r="C154" s="1982"/>
      <c r="D154" s="2041"/>
      <c r="E154" s="2042"/>
      <c r="F154" s="2042"/>
    </row>
    <row r="155" spans="1:6">
      <c r="A155" s="1874"/>
      <c r="B155" s="2040"/>
      <c r="C155" s="1982"/>
      <c r="D155" s="2041"/>
      <c r="E155" s="2042"/>
      <c r="F155" s="2042"/>
    </row>
    <row r="156" spans="1:6">
      <c r="A156" s="1874"/>
      <c r="B156" s="2040"/>
      <c r="C156" s="1982"/>
      <c r="D156" s="2041"/>
      <c r="E156" s="2042"/>
      <c r="F156" s="2042"/>
    </row>
    <row r="157" spans="1:6">
      <c r="A157" s="1874"/>
      <c r="B157" s="2040"/>
      <c r="C157" s="1982"/>
      <c r="D157" s="2041"/>
      <c r="E157" s="2042"/>
      <c r="F157" s="2042"/>
    </row>
    <row r="158" spans="1:6">
      <c r="A158" s="1874"/>
      <c r="B158" s="2040"/>
      <c r="C158" s="1982"/>
      <c r="D158" s="2041"/>
      <c r="E158" s="2042"/>
      <c r="F158" s="2042"/>
    </row>
    <row r="159" spans="1:6">
      <c r="A159" s="1874"/>
      <c r="B159" s="2040"/>
      <c r="C159" s="1982"/>
      <c r="D159" s="2041"/>
      <c r="E159" s="2042"/>
      <c r="F159" s="2042"/>
    </row>
    <row r="160" spans="1:6">
      <c r="A160" s="1874"/>
      <c r="B160" s="2040"/>
      <c r="C160" s="1982"/>
      <c r="D160" s="2041"/>
      <c r="E160" s="2042"/>
      <c r="F160" s="2042"/>
    </row>
    <row r="161" spans="1:6">
      <c r="A161" s="1874"/>
      <c r="B161" s="2040"/>
      <c r="C161" s="1982"/>
      <c r="D161" s="2041"/>
      <c r="E161" s="2042"/>
      <c r="F161" s="2042"/>
    </row>
    <row r="162" spans="1:6">
      <c r="A162" s="1874"/>
      <c r="B162" s="2040"/>
      <c r="C162" s="1982"/>
      <c r="D162" s="2041"/>
      <c r="E162" s="2042"/>
      <c r="F162" s="2042"/>
    </row>
    <row r="163" spans="1:6">
      <c r="A163" s="1874"/>
      <c r="B163" s="2040"/>
      <c r="C163" s="1982"/>
      <c r="D163" s="2041"/>
      <c r="E163" s="2042"/>
      <c r="F163" s="2042"/>
    </row>
    <row r="164" spans="1:6">
      <c r="A164" s="1874"/>
      <c r="B164" s="2040"/>
      <c r="C164" s="1982"/>
      <c r="D164" s="2041"/>
      <c r="E164" s="2042"/>
      <c r="F164" s="2042"/>
    </row>
    <row r="165" spans="1:6">
      <c r="A165" s="1874"/>
      <c r="B165" s="2040"/>
      <c r="C165" s="1982"/>
      <c r="D165" s="2041"/>
      <c r="E165" s="2042"/>
      <c r="F165" s="2042"/>
    </row>
    <row r="166" spans="1:6">
      <c r="A166" s="1874"/>
      <c r="B166" s="2040"/>
      <c r="C166" s="1982"/>
      <c r="D166" s="2041"/>
      <c r="E166" s="2042"/>
      <c r="F166" s="2042"/>
    </row>
    <row r="167" spans="1:6">
      <c r="A167" s="1874"/>
      <c r="B167" s="2040"/>
      <c r="C167" s="1982"/>
      <c r="D167" s="2041"/>
      <c r="E167" s="2042"/>
      <c r="F167" s="2042"/>
    </row>
    <row r="168" spans="1:6">
      <c r="A168" s="1874"/>
      <c r="B168" s="2040"/>
      <c r="C168" s="1982"/>
      <c r="D168" s="2041"/>
      <c r="E168" s="2042"/>
      <c r="F168" s="2042"/>
    </row>
    <row r="169" spans="1:6">
      <c r="A169" s="1874"/>
      <c r="B169" s="2040"/>
      <c r="C169" s="1982"/>
      <c r="D169" s="2041"/>
      <c r="E169" s="2042"/>
      <c r="F169" s="2042"/>
    </row>
    <row r="170" spans="1:6">
      <c r="A170" s="1874"/>
      <c r="B170" s="2040"/>
      <c r="C170" s="1982"/>
      <c r="D170" s="2041"/>
      <c r="E170" s="2042"/>
      <c r="F170" s="2042"/>
    </row>
    <row r="171" spans="1:6">
      <c r="A171" s="1874"/>
      <c r="B171" s="2040"/>
      <c r="C171" s="1982"/>
      <c r="D171" s="2041"/>
      <c r="E171" s="2042"/>
      <c r="F171" s="2042"/>
    </row>
    <row r="172" spans="1:6">
      <c r="A172" s="1874"/>
      <c r="B172" s="2040"/>
      <c r="C172" s="1982"/>
      <c r="D172" s="2041"/>
      <c r="E172" s="2042"/>
      <c r="F172" s="2042"/>
    </row>
    <row r="173" spans="1:6">
      <c r="A173" s="1874"/>
      <c r="B173" s="2040"/>
      <c r="C173" s="1982"/>
      <c r="D173" s="2041"/>
      <c r="E173" s="2042"/>
      <c r="F173" s="2042"/>
    </row>
    <row r="174" spans="1:6">
      <c r="A174" s="1874"/>
      <c r="B174" s="2040"/>
      <c r="C174" s="1982"/>
      <c r="D174" s="2041"/>
      <c r="E174" s="2042"/>
      <c r="F174" s="2042"/>
    </row>
    <row r="175" spans="1:6">
      <c r="A175" s="1874"/>
      <c r="B175" s="2040"/>
      <c r="C175" s="1982"/>
      <c r="D175" s="2041"/>
      <c r="E175" s="2042"/>
      <c r="F175" s="2042"/>
    </row>
    <row r="176" spans="1:6">
      <c r="A176" s="1874"/>
      <c r="B176" s="2040"/>
      <c r="C176" s="1982"/>
      <c r="D176" s="2041"/>
      <c r="E176" s="2042"/>
      <c r="F176" s="2042"/>
    </row>
    <row r="177" spans="1:6">
      <c r="A177" s="1874"/>
      <c r="B177" s="2040"/>
      <c r="C177" s="1982"/>
      <c r="D177" s="2041"/>
      <c r="E177" s="2042"/>
      <c r="F177" s="2042"/>
    </row>
    <row r="178" spans="1:6">
      <c r="A178" s="1874"/>
      <c r="B178" s="2040"/>
      <c r="C178" s="1982"/>
      <c r="D178" s="2041"/>
      <c r="E178" s="2042"/>
      <c r="F178" s="2042"/>
    </row>
    <row r="179" spans="1:6">
      <c r="A179" s="1874"/>
      <c r="B179" s="2040"/>
      <c r="C179" s="1982"/>
      <c r="D179" s="2041"/>
      <c r="E179" s="2042"/>
      <c r="F179" s="2042"/>
    </row>
    <row r="180" spans="1:6">
      <c r="A180" s="1874"/>
      <c r="B180" s="2040"/>
      <c r="C180" s="1982"/>
      <c r="D180" s="2041"/>
      <c r="E180" s="2042"/>
      <c r="F180" s="2042"/>
    </row>
    <row r="181" spans="1:6">
      <c r="A181" s="1874"/>
      <c r="B181" s="2040"/>
      <c r="C181" s="1982"/>
      <c r="D181" s="2041"/>
      <c r="E181" s="2042"/>
      <c r="F181" s="2042"/>
    </row>
    <row r="182" spans="1:6">
      <c r="A182" s="1874"/>
      <c r="B182" s="2040"/>
      <c r="C182" s="1982"/>
      <c r="D182" s="2041"/>
      <c r="E182" s="2042"/>
      <c r="F182" s="2042"/>
    </row>
    <row r="183" spans="1:6">
      <c r="A183" s="1874"/>
      <c r="B183" s="2040"/>
      <c r="C183" s="1982"/>
      <c r="D183" s="2041"/>
      <c r="E183" s="2042"/>
      <c r="F183" s="2042"/>
    </row>
    <row r="184" spans="1:6">
      <c r="A184" s="1874"/>
      <c r="B184" s="2040"/>
      <c r="C184" s="1982"/>
      <c r="D184" s="2041"/>
      <c r="E184" s="2042"/>
      <c r="F184" s="2042"/>
    </row>
    <row r="185" spans="1:6">
      <c r="A185" s="1874"/>
      <c r="B185" s="2040"/>
      <c r="C185" s="1982"/>
      <c r="D185" s="2041"/>
      <c r="E185" s="2042"/>
      <c r="F185" s="2042"/>
    </row>
    <row r="186" spans="1:6">
      <c r="A186" s="1874"/>
      <c r="B186" s="2040"/>
      <c r="C186" s="1982"/>
      <c r="D186" s="2041"/>
      <c r="E186" s="2042"/>
      <c r="F186" s="2042"/>
    </row>
    <row r="187" spans="1:6">
      <c r="A187" s="1874"/>
      <c r="B187" s="2040"/>
      <c r="C187" s="1982"/>
      <c r="D187" s="2041"/>
      <c r="E187" s="2042"/>
      <c r="F187" s="2042"/>
    </row>
    <row r="188" spans="1:6">
      <c r="A188" s="1874"/>
      <c r="B188" s="2040"/>
      <c r="C188" s="1982"/>
      <c r="D188" s="2041"/>
      <c r="E188" s="2042"/>
      <c r="F188" s="2042"/>
    </row>
    <row r="189" spans="1:6">
      <c r="A189" s="1874"/>
      <c r="B189" s="2040"/>
      <c r="C189" s="1982"/>
      <c r="D189" s="2041"/>
      <c r="E189" s="2042"/>
      <c r="F189" s="2042"/>
    </row>
    <row r="190" spans="1:6">
      <c r="A190" s="1874"/>
      <c r="B190" s="2040"/>
      <c r="C190" s="1982"/>
      <c r="D190" s="2041"/>
      <c r="E190" s="2042"/>
      <c r="F190" s="2042"/>
    </row>
    <row r="191" spans="1:6">
      <c r="A191" s="1874"/>
      <c r="B191" s="2040"/>
      <c r="C191" s="1982"/>
      <c r="D191" s="2041"/>
      <c r="E191" s="2042"/>
      <c r="F191" s="2042"/>
    </row>
    <row r="192" spans="1:6">
      <c r="A192" s="1874"/>
      <c r="B192" s="2040"/>
      <c r="C192" s="1982"/>
      <c r="D192" s="2041"/>
      <c r="E192" s="2042"/>
      <c r="F192" s="2042"/>
    </row>
    <row r="193" spans="1:6">
      <c r="A193" s="1874"/>
      <c r="B193" s="2040"/>
      <c r="C193" s="1982"/>
      <c r="D193" s="2041"/>
      <c r="E193" s="2042"/>
      <c r="F193" s="2042"/>
    </row>
    <row r="194" spans="1:6">
      <c r="A194" s="1874"/>
      <c r="B194" s="2040"/>
      <c r="C194" s="1982"/>
      <c r="D194" s="2041"/>
      <c r="E194" s="2042"/>
      <c r="F194" s="2042"/>
    </row>
    <row r="195" spans="1:6">
      <c r="A195" s="1874"/>
      <c r="B195" s="2040"/>
      <c r="C195" s="1982"/>
      <c r="D195" s="2041"/>
      <c r="E195" s="2042"/>
      <c r="F195" s="2042"/>
    </row>
    <row r="196" spans="1:6">
      <c r="A196" s="1874"/>
      <c r="B196" s="2040"/>
      <c r="C196" s="1982"/>
      <c r="D196" s="2041"/>
      <c r="E196" s="2042"/>
      <c r="F196" s="2042"/>
    </row>
    <row r="197" spans="1:6">
      <c r="A197" s="1874"/>
      <c r="B197" s="2040"/>
      <c r="C197" s="1982"/>
      <c r="D197" s="2041"/>
      <c r="E197" s="2042"/>
      <c r="F197" s="2042"/>
    </row>
    <row r="198" spans="1:6">
      <c r="A198" s="2046"/>
      <c r="B198" s="2047"/>
      <c r="C198" s="2048"/>
      <c r="D198" s="2049"/>
      <c r="E198" s="2050"/>
      <c r="F198" s="2050"/>
    </row>
    <row r="199" spans="1:6">
      <c r="A199" s="3480" t="s">
        <v>71</v>
      </c>
      <c r="B199" s="3481"/>
      <c r="C199" s="3481"/>
      <c r="D199" s="3481"/>
      <c r="E199" s="3481"/>
      <c r="F199" s="2051">
        <f>SUM(F131:F198)</f>
        <v>0</v>
      </c>
    </row>
  </sheetData>
  <mergeCells count="2">
    <mergeCell ref="A4:B4"/>
    <mergeCell ref="A199:E199"/>
  </mergeCells>
  <pageMargins left="0.7" right="0.7" top="0.75" bottom="0.75" header="0.3" footer="0.3"/>
  <pageSetup scale="62" orientation="portrait" r:id="rId1"/>
  <rowBreaks count="2" manualBreakCount="2">
    <brk id="62" max="16383" man="1"/>
    <brk id="12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6"/>
  <sheetViews>
    <sheetView view="pageBreakPreview" topLeftCell="A187" zoomScaleNormal="100" zoomScaleSheetLayoutView="100" workbookViewId="0">
      <selection activeCell="B221" sqref="B221"/>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3482" t="s">
        <v>2544</v>
      </c>
      <c r="B2" s="3483"/>
      <c r="C2" s="3483"/>
      <c r="D2" s="3483"/>
      <c r="E2" s="3483"/>
      <c r="F2" s="3484"/>
    </row>
    <row r="3" spans="1:6">
      <c r="A3" s="2052"/>
      <c r="B3" s="2053"/>
      <c r="C3" s="2054"/>
      <c r="D3" s="2054"/>
      <c r="E3" s="2055"/>
      <c r="F3" s="2055"/>
    </row>
    <row r="4" spans="1:6">
      <c r="A4" s="3458" t="s">
        <v>2187</v>
      </c>
      <c r="B4" s="3458"/>
      <c r="C4" s="2057"/>
      <c r="D4" s="2057"/>
      <c r="E4" s="2058"/>
      <c r="F4" s="2058"/>
    </row>
    <row r="5" spans="1:6">
      <c r="A5" s="2059" t="s">
        <v>2165</v>
      </c>
      <c r="B5" s="2056"/>
      <c r="C5" s="2057"/>
      <c r="D5" s="2057"/>
      <c r="E5" s="2058"/>
      <c r="F5" s="2058"/>
    </row>
    <row r="6" spans="1:6">
      <c r="A6" s="2060"/>
      <c r="B6" s="2056"/>
      <c r="C6" s="2057"/>
      <c r="D6" s="2057"/>
      <c r="E6" s="2061"/>
      <c r="F6" s="2061"/>
    </row>
    <row r="7" spans="1:6">
      <c r="A7" s="2828" t="s">
        <v>1</v>
      </c>
      <c r="B7" s="2829" t="s">
        <v>2</v>
      </c>
      <c r="C7" s="2829" t="s">
        <v>3</v>
      </c>
      <c r="D7" s="2830" t="s">
        <v>4</v>
      </c>
      <c r="E7" s="2831" t="s">
        <v>5</v>
      </c>
      <c r="F7" s="2831" t="s">
        <v>6</v>
      </c>
    </row>
    <row r="8" spans="1:6">
      <c r="A8" s="2062"/>
      <c r="B8" s="2063"/>
      <c r="C8" s="2064"/>
      <c r="D8" s="2065"/>
      <c r="E8" s="2066" t="s">
        <v>1100</v>
      </c>
      <c r="F8" s="2066" t="s">
        <v>1100</v>
      </c>
    </row>
    <row r="9" spans="1:6">
      <c r="A9" s="2832"/>
      <c r="B9" s="2833"/>
      <c r="C9" s="2834"/>
      <c r="D9" s="2834"/>
      <c r="E9" s="2835"/>
      <c r="F9" s="2836"/>
    </row>
    <row r="10" spans="1:6">
      <c r="A10" s="2067"/>
      <c r="B10" s="1967" t="s">
        <v>161</v>
      </c>
      <c r="C10" s="2068"/>
      <c r="D10" s="2069"/>
      <c r="E10" s="2837"/>
      <c r="F10" s="2838"/>
    </row>
    <row r="11" spans="1:6">
      <c r="A11" s="2067"/>
      <c r="B11" s="1970"/>
      <c r="C11" s="2068"/>
      <c r="D11" s="2069"/>
      <c r="E11" s="2837"/>
      <c r="F11" s="2838"/>
    </row>
    <row r="12" spans="1:6" ht="51">
      <c r="A12" s="2068"/>
      <c r="B12" s="338" t="s">
        <v>2684</v>
      </c>
      <c r="C12" s="2070"/>
      <c r="D12" s="2069"/>
      <c r="E12" s="2837"/>
      <c r="F12" s="2838"/>
    </row>
    <row r="13" spans="1:6">
      <c r="A13" s="2068"/>
      <c r="B13" s="2071"/>
      <c r="C13" s="2070"/>
      <c r="D13" s="2069"/>
      <c r="E13" s="2837"/>
      <c r="F13" s="2838"/>
    </row>
    <row r="14" spans="1:6">
      <c r="A14" s="2072"/>
      <c r="B14" s="2073" t="s">
        <v>166</v>
      </c>
      <c r="C14" s="1943"/>
      <c r="D14" s="2074"/>
      <c r="E14" s="2075"/>
      <c r="F14" s="2075"/>
    </row>
    <row r="15" spans="1:6">
      <c r="A15" s="2072"/>
      <c r="B15" s="2076"/>
      <c r="C15" s="1943"/>
      <c r="D15" s="2074"/>
      <c r="E15" s="2075"/>
      <c r="F15" s="2075"/>
    </row>
    <row r="16" spans="1:6">
      <c r="A16" s="2072"/>
      <c r="B16" s="2073" t="s">
        <v>389</v>
      </c>
      <c r="C16" s="1943"/>
      <c r="D16" s="2077"/>
      <c r="E16" s="2075"/>
      <c r="F16" s="2075"/>
    </row>
    <row r="17" spans="1:6">
      <c r="A17" s="2072"/>
      <c r="B17" s="2073"/>
      <c r="C17" s="1943"/>
      <c r="D17" s="2077"/>
      <c r="E17" s="2075"/>
      <c r="F17" s="2075"/>
    </row>
    <row r="18" spans="1:6">
      <c r="A18" s="2072"/>
      <c r="B18" s="2078" t="s">
        <v>278</v>
      </c>
      <c r="C18" s="1943"/>
      <c r="D18" s="2077"/>
      <c r="E18" s="2075"/>
      <c r="F18" s="2075"/>
    </row>
    <row r="19" spans="1:6">
      <c r="A19" s="2072"/>
      <c r="B19" s="2078"/>
      <c r="C19" s="1943"/>
      <c r="D19" s="2077"/>
      <c r="E19" s="2075"/>
      <c r="F19" s="2075"/>
    </row>
    <row r="20" spans="1:6" ht="51">
      <c r="A20" s="2079"/>
      <c r="B20" s="2080" t="s">
        <v>2166</v>
      </c>
      <c r="C20" s="2081"/>
      <c r="D20" s="2082"/>
      <c r="E20" s="2083"/>
      <c r="F20" s="2075"/>
    </row>
    <row r="21" spans="1:6">
      <c r="A21" s="2079"/>
      <c r="B21" s="2080"/>
      <c r="C21" s="2081"/>
      <c r="D21" s="2082"/>
      <c r="E21" s="2083"/>
      <c r="F21" s="2075"/>
    </row>
    <row r="22" spans="1:6">
      <c r="A22" s="2079" t="s">
        <v>1204</v>
      </c>
      <c r="B22" s="2080" t="s">
        <v>2167</v>
      </c>
      <c r="C22" s="2081" t="s">
        <v>88</v>
      </c>
      <c r="D22" s="2082">
        <v>6</v>
      </c>
      <c r="E22" s="2189"/>
      <c r="F22" s="2075">
        <f>D22*E22</f>
        <v>0</v>
      </c>
    </row>
    <row r="23" spans="1:6">
      <c r="A23" s="2079"/>
      <c r="B23" s="2080"/>
      <c r="C23" s="2081"/>
      <c r="D23" s="2082"/>
      <c r="E23" s="2189"/>
      <c r="F23" s="2075"/>
    </row>
    <row r="24" spans="1:6">
      <c r="A24" s="2079" t="s">
        <v>2168</v>
      </c>
      <c r="B24" s="2080" t="s">
        <v>2169</v>
      </c>
      <c r="C24" s="2081" t="s">
        <v>88</v>
      </c>
      <c r="D24" s="2082">
        <v>50</v>
      </c>
      <c r="E24" s="2189"/>
      <c r="F24" s="2075">
        <f>D24*E24</f>
        <v>0</v>
      </c>
    </row>
    <row r="25" spans="1:6">
      <c r="A25" s="2079"/>
      <c r="B25" s="2080"/>
      <c r="C25" s="2081"/>
      <c r="D25" s="2082"/>
      <c r="E25" s="2189"/>
      <c r="F25" s="2075"/>
    </row>
    <row r="26" spans="1:6">
      <c r="A26" s="2084"/>
      <c r="B26" s="2085" t="s">
        <v>291</v>
      </c>
      <c r="C26" s="2086"/>
      <c r="D26" s="2087"/>
      <c r="E26" s="2190"/>
      <c r="F26" s="2075"/>
    </row>
    <row r="27" spans="1:6">
      <c r="A27" s="2084"/>
      <c r="B27" s="2085"/>
      <c r="C27" s="2086"/>
      <c r="D27" s="2087"/>
      <c r="E27" s="2190"/>
      <c r="F27" s="2075"/>
    </row>
    <row r="28" spans="1:6" ht="25.5">
      <c r="A28" s="2079" t="s">
        <v>411</v>
      </c>
      <c r="B28" s="2080" t="s">
        <v>2153</v>
      </c>
      <c r="C28" s="1989" t="s">
        <v>88</v>
      </c>
      <c r="D28" s="1998">
        <v>36</v>
      </c>
      <c r="E28" s="2191"/>
      <c r="F28" s="2075">
        <f>D28*E28</f>
        <v>0</v>
      </c>
    </row>
    <row r="29" spans="1:6">
      <c r="A29" s="2072"/>
      <c r="B29" s="2080"/>
      <c r="C29" s="2081"/>
      <c r="D29" s="2088"/>
      <c r="E29" s="2187"/>
      <c r="F29" s="2075"/>
    </row>
    <row r="30" spans="1:6">
      <c r="A30" s="2084"/>
      <c r="B30" s="2073" t="s">
        <v>2170</v>
      </c>
      <c r="C30" s="2086"/>
      <c r="D30" s="2087"/>
      <c r="E30" s="2186"/>
      <c r="F30" s="2075"/>
    </row>
    <row r="31" spans="1:6">
      <c r="A31" s="2089"/>
      <c r="B31" s="2090"/>
      <c r="C31" s="2081"/>
      <c r="D31" s="2091"/>
      <c r="E31" s="2188"/>
      <c r="F31" s="2075"/>
    </row>
    <row r="32" spans="1:6">
      <c r="A32" s="2089"/>
      <c r="B32" s="2090" t="s">
        <v>2171</v>
      </c>
      <c r="C32" s="2081"/>
      <c r="D32" s="2193"/>
      <c r="E32" s="2192"/>
      <c r="F32" s="2075"/>
    </row>
    <row r="33" spans="1:6">
      <c r="A33" s="2089"/>
      <c r="B33" s="2090"/>
      <c r="C33" s="2081"/>
      <c r="D33" s="2193"/>
      <c r="E33" s="2192"/>
      <c r="F33" s="2075"/>
    </row>
    <row r="34" spans="1:6">
      <c r="A34" s="2081"/>
      <c r="B34" s="2144" t="s">
        <v>306</v>
      </c>
      <c r="C34" s="2081"/>
      <c r="D34" s="2839"/>
      <c r="E34" s="2840"/>
      <c r="F34" s="2413"/>
    </row>
    <row r="35" spans="1:6">
      <c r="A35" s="2081"/>
      <c r="B35" s="2080"/>
      <c r="C35" s="2081"/>
      <c r="D35" s="2841"/>
      <c r="E35" s="2413"/>
      <c r="F35" s="2413"/>
    </row>
    <row r="36" spans="1:6">
      <c r="A36" s="2081"/>
      <c r="B36" s="2144" t="s">
        <v>307</v>
      </c>
      <c r="C36" s="2081"/>
      <c r="D36" s="2841"/>
      <c r="E36" s="2413"/>
      <c r="F36" s="2413"/>
    </row>
    <row r="37" spans="1:6">
      <c r="A37" s="2081"/>
      <c r="B37" s="2080"/>
      <c r="C37" s="2081"/>
      <c r="D37" s="2841"/>
      <c r="E37" s="2413"/>
      <c r="F37" s="2413"/>
    </row>
    <row r="38" spans="1:6">
      <c r="A38" s="2081"/>
      <c r="B38" s="2085" t="s">
        <v>168</v>
      </c>
      <c r="C38" s="2081"/>
      <c r="D38" s="2841"/>
      <c r="E38" s="2413"/>
      <c r="F38" s="2413"/>
    </row>
    <row r="39" spans="1:6">
      <c r="A39" s="2081"/>
      <c r="B39" s="2085"/>
      <c r="C39" s="2081"/>
      <c r="D39" s="2841"/>
      <c r="E39" s="2413"/>
      <c r="F39" s="2413"/>
    </row>
    <row r="40" spans="1:6">
      <c r="A40" s="2081"/>
      <c r="B40" s="2078" t="s">
        <v>309</v>
      </c>
      <c r="C40" s="2081"/>
      <c r="D40" s="2841"/>
      <c r="E40" s="2413"/>
      <c r="F40" s="2413"/>
    </row>
    <row r="41" spans="1:6" ht="38.25">
      <c r="A41" s="2081"/>
      <c r="B41" s="2104" t="s">
        <v>310</v>
      </c>
      <c r="C41" s="2081"/>
      <c r="D41" s="2841"/>
      <c r="E41" s="2413"/>
      <c r="F41" s="2413"/>
    </row>
    <row r="42" spans="1:6">
      <c r="A42" s="2081"/>
      <c r="B42" s="2080"/>
      <c r="C42" s="2081"/>
      <c r="D42" s="2841"/>
      <c r="E42" s="2413"/>
      <c r="F42" s="2413"/>
    </row>
    <row r="43" spans="1:6">
      <c r="A43" s="2081" t="s">
        <v>311</v>
      </c>
      <c r="B43" s="2080" t="s">
        <v>506</v>
      </c>
      <c r="C43" s="2081" t="s">
        <v>88</v>
      </c>
      <c r="D43" s="2841">
        <v>0.24</v>
      </c>
      <c r="E43" s="2413"/>
      <c r="F43" s="2413">
        <f>D43*E43</f>
        <v>0</v>
      </c>
    </row>
    <row r="44" spans="1:6">
      <c r="A44" s="2081"/>
      <c r="B44" s="2078"/>
      <c r="C44" s="2081"/>
      <c r="D44" s="2095"/>
      <c r="E44" s="2413"/>
      <c r="F44" s="2413"/>
    </row>
    <row r="45" spans="1:6">
      <c r="A45" s="2081"/>
      <c r="B45" s="2078" t="s">
        <v>170</v>
      </c>
      <c r="C45" s="2081"/>
      <c r="D45" s="2841"/>
      <c r="E45" s="2413"/>
      <c r="F45" s="2413"/>
    </row>
    <row r="46" spans="1:6">
      <c r="A46" s="2081"/>
      <c r="B46" s="2078"/>
      <c r="C46" s="2081"/>
      <c r="D46" s="2841"/>
      <c r="E46" s="2413"/>
      <c r="F46" s="2413"/>
    </row>
    <row r="47" spans="1:6" ht="38.25">
      <c r="A47" s="2081"/>
      <c r="B47" s="2104" t="s">
        <v>2687</v>
      </c>
      <c r="C47" s="2081"/>
      <c r="D47" s="2841"/>
      <c r="E47" s="2413"/>
      <c r="F47" s="2413"/>
    </row>
    <row r="48" spans="1:6">
      <c r="A48" s="2081"/>
      <c r="B48" s="2080"/>
      <c r="C48" s="2081"/>
      <c r="D48" s="2841"/>
      <c r="E48" s="2413"/>
      <c r="F48" s="2413"/>
    </row>
    <row r="49" spans="1:6">
      <c r="A49" s="2081" t="s">
        <v>171</v>
      </c>
      <c r="B49" s="2080" t="s">
        <v>506</v>
      </c>
      <c r="C49" s="2081" t="s">
        <v>88</v>
      </c>
      <c r="D49" s="2841">
        <v>3.9</v>
      </c>
      <c r="E49" s="2413"/>
      <c r="F49" s="2413">
        <f>D49*E49</f>
        <v>0</v>
      </c>
    </row>
    <row r="50" spans="1:6">
      <c r="A50" s="2081"/>
      <c r="B50" s="2080"/>
      <c r="C50" s="2081"/>
      <c r="D50" s="2841"/>
      <c r="E50" s="2413"/>
      <c r="F50" s="2413"/>
    </row>
    <row r="51" spans="1:6">
      <c r="A51" s="2081"/>
      <c r="B51" s="2073" t="s">
        <v>1110</v>
      </c>
      <c r="C51" s="2081"/>
      <c r="D51" s="2841"/>
      <c r="E51" s="2413"/>
      <c r="F51" s="2413"/>
    </row>
    <row r="52" spans="1:6">
      <c r="A52" s="2081"/>
      <c r="B52" s="2076"/>
      <c r="C52" s="2081"/>
      <c r="D52" s="2841"/>
      <c r="E52" s="2413"/>
      <c r="F52" s="2413"/>
    </row>
    <row r="53" spans="1:6">
      <c r="A53" s="2081"/>
      <c r="B53" s="2078" t="s">
        <v>314</v>
      </c>
      <c r="C53" s="2081"/>
      <c r="D53" s="2841"/>
      <c r="E53" s="2413"/>
      <c r="F53" s="2413"/>
    </row>
    <row r="54" spans="1:6">
      <c r="A54" s="2081"/>
      <c r="B54" s="2078"/>
      <c r="C54" s="2081"/>
      <c r="D54" s="2841"/>
      <c r="E54" s="2413"/>
      <c r="F54" s="2413"/>
    </row>
    <row r="55" spans="1:6" ht="25.5">
      <c r="A55" s="2081"/>
      <c r="B55" s="2842" t="s">
        <v>1444</v>
      </c>
      <c r="C55" s="2081"/>
      <c r="D55" s="2841"/>
      <c r="E55" s="2413"/>
      <c r="F55" s="2413"/>
    </row>
    <row r="56" spans="1:6">
      <c r="A56" s="2081"/>
      <c r="B56" s="2080"/>
      <c r="C56" s="2081"/>
      <c r="D56" s="2841"/>
      <c r="E56" s="2413"/>
      <c r="F56" s="2413"/>
    </row>
    <row r="57" spans="1:6">
      <c r="A57" s="1940" t="s">
        <v>315</v>
      </c>
      <c r="B57" s="2080" t="s">
        <v>316</v>
      </c>
      <c r="C57" s="2081" t="s">
        <v>88</v>
      </c>
      <c r="D57" s="2841">
        <v>0.24</v>
      </c>
      <c r="E57" s="2413"/>
      <c r="F57" s="2413">
        <f>D57*E57</f>
        <v>0</v>
      </c>
    </row>
    <row r="58" spans="1:6">
      <c r="A58" s="2081"/>
      <c r="B58" s="2843"/>
      <c r="C58" s="2081"/>
      <c r="D58" s="2841"/>
      <c r="E58" s="2413"/>
      <c r="F58" s="2413"/>
    </row>
    <row r="59" spans="1:6">
      <c r="A59" s="2081"/>
      <c r="B59" s="2144" t="s">
        <v>321</v>
      </c>
      <c r="C59" s="2081"/>
      <c r="D59" s="2841"/>
      <c r="E59" s="2413"/>
      <c r="F59" s="2413"/>
    </row>
    <row r="60" spans="1:6">
      <c r="A60" s="2081"/>
      <c r="B60" s="2080"/>
      <c r="C60" s="2081"/>
      <c r="D60" s="2841"/>
      <c r="E60" s="2413"/>
      <c r="F60" s="2413"/>
    </row>
    <row r="61" spans="1:6">
      <c r="A61" s="2081"/>
      <c r="B61" s="2085" t="s">
        <v>317</v>
      </c>
      <c r="C61" s="2081"/>
      <c r="D61" s="2841"/>
      <c r="E61" s="2413"/>
      <c r="F61" s="2413"/>
    </row>
    <row r="62" spans="1:6">
      <c r="A62" s="2081"/>
      <c r="B62" s="2085"/>
      <c r="C62" s="2081"/>
      <c r="D62" s="2841"/>
      <c r="E62" s="2413"/>
      <c r="F62" s="2413"/>
    </row>
    <row r="63" spans="1:6" ht="25.5">
      <c r="A63" s="2081"/>
      <c r="B63" s="2104" t="s">
        <v>1336</v>
      </c>
      <c r="C63" s="2081"/>
      <c r="D63" s="2841"/>
      <c r="E63" s="2413"/>
      <c r="F63" s="2413"/>
    </row>
    <row r="64" spans="1:6">
      <c r="A64" s="2081"/>
      <c r="B64" s="2080"/>
      <c r="C64" s="2081"/>
      <c r="D64" s="2841"/>
      <c r="E64" s="2413"/>
      <c r="F64" s="2413"/>
    </row>
    <row r="65" spans="1:6">
      <c r="A65" s="1940" t="s">
        <v>322</v>
      </c>
      <c r="B65" s="2080" t="s">
        <v>1445</v>
      </c>
      <c r="C65" s="2081" t="s">
        <v>88</v>
      </c>
      <c r="D65" s="2841">
        <v>1.5</v>
      </c>
      <c r="E65" s="2413"/>
      <c r="F65" s="2413">
        <f>D65*E65</f>
        <v>0</v>
      </c>
    </row>
    <row r="66" spans="1:6">
      <c r="A66" s="1940"/>
      <c r="B66" s="2080"/>
      <c r="C66" s="2081"/>
      <c r="D66" s="2841"/>
      <c r="E66" s="2413"/>
      <c r="F66" s="2413"/>
    </row>
    <row r="67" spans="1:6">
      <c r="A67" s="2081"/>
      <c r="B67" s="2085" t="s">
        <v>1339</v>
      </c>
      <c r="C67" s="2081"/>
      <c r="D67" s="2841"/>
      <c r="E67" s="2413"/>
      <c r="F67" s="2413"/>
    </row>
    <row r="68" spans="1:6">
      <c r="A68" s="2081"/>
      <c r="B68" s="2080"/>
      <c r="C68" s="2081"/>
      <c r="D68" s="2841"/>
      <c r="E68" s="2413"/>
      <c r="F68" s="2413"/>
    </row>
    <row r="69" spans="1:6" ht="25.5">
      <c r="A69" s="2081"/>
      <c r="B69" s="2104" t="s">
        <v>1340</v>
      </c>
      <c r="C69" s="2081"/>
      <c r="D69" s="2841"/>
      <c r="E69" s="2413"/>
      <c r="F69" s="2413"/>
    </row>
    <row r="70" spans="1:6">
      <c r="A70" s="2081"/>
      <c r="B70" s="2080"/>
      <c r="C70" s="2081"/>
      <c r="D70" s="2841"/>
      <c r="E70" s="2413"/>
      <c r="F70" s="2413"/>
    </row>
    <row r="71" spans="1:6">
      <c r="A71" s="1940" t="s">
        <v>1341</v>
      </c>
      <c r="B71" s="2080" t="s">
        <v>1445</v>
      </c>
      <c r="C71" s="2081" t="s">
        <v>88</v>
      </c>
      <c r="D71" s="2841">
        <v>3.05</v>
      </c>
      <c r="E71" s="2413"/>
      <c r="F71" s="2413">
        <f>D71*E71</f>
        <v>0</v>
      </c>
    </row>
    <row r="72" spans="1:6">
      <c r="A72" s="1940"/>
      <c r="B72" s="2080"/>
      <c r="C72" s="2081"/>
      <c r="D72" s="2841"/>
      <c r="E72" s="2413"/>
      <c r="F72" s="2413"/>
    </row>
    <row r="73" spans="1:6">
      <c r="A73" s="2081"/>
      <c r="B73" s="2073" t="s">
        <v>172</v>
      </c>
      <c r="C73" s="2081"/>
      <c r="D73" s="2841"/>
      <c r="E73" s="2413"/>
      <c r="F73" s="2413"/>
    </row>
    <row r="74" spans="1:6">
      <c r="A74" s="2081"/>
      <c r="B74" s="2080"/>
      <c r="C74" s="2081"/>
      <c r="D74" s="2841"/>
      <c r="E74" s="2413"/>
      <c r="F74" s="2413"/>
    </row>
    <row r="75" spans="1:6">
      <c r="A75" s="2081"/>
      <c r="B75" s="2144" t="s">
        <v>173</v>
      </c>
      <c r="C75" s="2081"/>
      <c r="D75" s="2841"/>
      <c r="E75" s="2413"/>
      <c r="F75" s="2413"/>
    </row>
    <row r="76" spans="1:6">
      <c r="A76" s="2081"/>
      <c r="B76" s="2080"/>
      <c r="C76" s="2081"/>
      <c r="D76" s="2841"/>
      <c r="E76" s="2413"/>
      <c r="F76" s="2413"/>
    </row>
    <row r="77" spans="1:6">
      <c r="A77" s="2081"/>
      <c r="B77" s="2078" t="s">
        <v>174</v>
      </c>
      <c r="C77" s="2081"/>
      <c r="D77" s="2841"/>
      <c r="E77" s="2413"/>
      <c r="F77" s="2413"/>
    </row>
    <row r="78" spans="1:6">
      <c r="A78" s="2081"/>
      <c r="B78" s="2076"/>
      <c r="C78" s="2081"/>
      <c r="D78" s="2841"/>
      <c r="E78" s="2413"/>
      <c r="F78" s="2413"/>
    </row>
    <row r="79" spans="1:6">
      <c r="A79" s="2081"/>
      <c r="B79" s="2104" t="s">
        <v>326</v>
      </c>
      <c r="C79" s="2081"/>
      <c r="D79" s="2841"/>
      <c r="E79" s="2413"/>
      <c r="F79" s="2413"/>
    </row>
    <row r="80" spans="1:6">
      <c r="A80" s="2081"/>
      <c r="B80" s="2080"/>
      <c r="C80" s="2081"/>
      <c r="D80" s="2841"/>
      <c r="E80" s="2413"/>
      <c r="F80" s="2413"/>
    </row>
    <row r="81" spans="1:6">
      <c r="A81" s="2081" t="s">
        <v>175</v>
      </c>
      <c r="B81" s="2080" t="s">
        <v>1647</v>
      </c>
      <c r="C81" s="2081" t="s">
        <v>96</v>
      </c>
      <c r="D81" s="2082">
        <v>2.1</v>
      </c>
      <c r="E81" s="2413"/>
      <c r="F81" s="2413">
        <f>D81*E81</f>
        <v>0</v>
      </c>
    </row>
    <row r="82" spans="1:6">
      <c r="A82" s="2081"/>
      <c r="B82" s="2080"/>
      <c r="C82" s="2081"/>
      <c r="D82" s="2841"/>
      <c r="E82" s="2413"/>
      <c r="F82" s="2413"/>
    </row>
    <row r="83" spans="1:6">
      <c r="A83" s="2081"/>
      <c r="B83" s="2078" t="s">
        <v>176</v>
      </c>
      <c r="C83" s="2081"/>
      <c r="D83" s="2841"/>
      <c r="E83" s="2413"/>
      <c r="F83" s="2413"/>
    </row>
    <row r="84" spans="1:6">
      <c r="A84" s="2081"/>
      <c r="B84" s="2076"/>
      <c r="C84" s="2081"/>
      <c r="D84" s="2841"/>
      <c r="E84" s="2413"/>
      <c r="F84" s="2413"/>
    </row>
    <row r="85" spans="1:6">
      <c r="A85" s="2081"/>
      <c r="B85" s="2104" t="s">
        <v>177</v>
      </c>
      <c r="C85" s="2081"/>
      <c r="D85" s="2841"/>
      <c r="E85" s="2413"/>
      <c r="F85" s="2413"/>
    </row>
    <row r="86" spans="1:6">
      <c r="A86" s="2081"/>
      <c r="B86" s="2080"/>
      <c r="C86" s="2081"/>
      <c r="D86" s="2841"/>
      <c r="E86" s="2413"/>
      <c r="F86" s="2413"/>
    </row>
    <row r="87" spans="1:6">
      <c r="A87" s="2081" t="s">
        <v>327</v>
      </c>
      <c r="B87" s="2080" t="s">
        <v>1647</v>
      </c>
      <c r="C87" s="2081" t="s">
        <v>96</v>
      </c>
      <c r="D87" s="2082">
        <v>1.9</v>
      </c>
      <c r="E87" s="2413"/>
      <c r="F87" s="2413">
        <f>D87*E87</f>
        <v>0</v>
      </c>
    </row>
    <row r="88" spans="1:6">
      <c r="A88" s="2081" t="s">
        <v>1385</v>
      </c>
      <c r="B88" s="2080" t="s">
        <v>1386</v>
      </c>
      <c r="C88" s="2081" t="s">
        <v>96</v>
      </c>
      <c r="D88" s="2082">
        <v>13.9</v>
      </c>
      <c r="E88" s="2413"/>
      <c r="F88" s="2413">
        <f>D88*E88</f>
        <v>0</v>
      </c>
    </row>
    <row r="89" spans="1:6">
      <c r="A89" s="2081"/>
      <c r="B89" s="2080"/>
      <c r="C89" s="2081"/>
      <c r="D89" s="2841"/>
      <c r="E89" s="2413"/>
      <c r="F89" s="2413"/>
    </row>
    <row r="90" spans="1:6">
      <c r="A90" s="2081"/>
      <c r="B90" s="2073" t="s">
        <v>178</v>
      </c>
      <c r="C90" s="2081"/>
      <c r="D90" s="2841"/>
      <c r="E90" s="2413"/>
      <c r="F90" s="2413"/>
    </row>
    <row r="91" spans="1:6">
      <c r="A91" s="2081"/>
      <c r="B91" s="2076"/>
      <c r="C91" s="2081"/>
      <c r="D91" s="2841"/>
      <c r="E91" s="2413"/>
      <c r="F91" s="2413"/>
    </row>
    <row r="92" spans="1:6">
      <c r="A92" s="2844"/>
      <c r="B92" s="2845" t="s">
        <v>1447</v>
      </c>
      <c r="C92" s="2844"/>
      <c r="D92" s="2846"/>
      <c r="E92" s="2847"/>
      <c r="F92" s="2847"/>
    </row>
    <row r="93" spans="1:6">
      <c r="A93" s="2844"/>
      <c r="B93" s="2845"/>
      <c r="C93" s="2844"/>
      <c r="D93" s="2846"/>
      <c r="E93" s="2847"/>
      <c r="F93" s="2847"/>
    </row>
    <row r="94" spans="1:6" ht="25.5">
      <c r="A94" s="2844"/>
      <c r="B94" s="2848" t="s">
        <v>1448</v>
      </c>
      <c r="C94" s="2844"/>
      <c r="D94" s="2846"/>
      <c r="E94" s="2847"/>
      <c r="F94" s="2847"/>
    </row>
    <row r="95" spans="1:6">
      <c r="A95" s="2081"/>
      <c r="B95" s="2076"/>
      <c r="C95" s="2081"/>
      <c r="D95" s="2841"/>
      <c r="E95" s="2413"/>
      <c r="F95" s="2413"/>
    </row>
    <row r="96" spans="1:6">
      <c r="A96" s="2081" t="s">
        <v>179</v>
      </c>
      <c r="B96" s="2843" t="s">
        <v>514</v>
      </c>
      <c r="C96" s="2081" t="s">
        <v>86</v>
      </c>
      <c r="D96" s="2082">
        <v>0.34878900000000007</v>
      </c>
      <c r="E96" s="2849"/>
      <c r="F96" s="2413">
        <f>D96*E96</f>
        <v>0</v>
      </c>
    </row>
    <row r="97" spans="1:6">
      <c r="A97" s="2081"/>
      <c r="B97" s="2843"/>
      <c r="C97" s="2850"/>
      <c r="D97" s="2082"/>
      <c r="E97" s="2849"/>
      <c r="F97" s="2413"/>
    </row>
    <row r="98" spans="1:6">
      <c r="A98" s="1940"/>
      <c r="B98" s="2080"/>
      <c r="C98" s="2850"/>
      <c r="D98" s="2841"/>
      <c r="E98" s="2413"/>
      <c r="F98" s="2413"/>
    </row>
    <row r="99" spans="1:6">
      <c r="A99" s="2851"/>
      <c r="B99" s="2852"/>
      <c r="C99" s="2853"/>
      <c r="D99" s="2854"/>
      <c r="E99" s="2855" t="s">
        <v>48</v>
      </c>
      <c r="F99" s="2856">
        <f>SUM(F11:F97)</f>
        <v>0</v>
      </c>
    </row>
    <row r="100" spans="1:6">
      <c r="A100" s="2081"/>
      <c r="B100" s="2080"/>
      <c r="C100" s="2850"/>
      <c r="D100" s="2841"/>
      <c r="E100" s="2413"/>
      <c r="F100" s="2413"/>
    </row>
    <row r="101" spans="1:6">
      <c r="A101" s="2081"/>
      <c r="B101" s="2073" t="s">
        <v>1387</v>
      </c>
      <c r="C101" s="2081"/>
      <c r="D101" s="2841"/>
      <c r="E101" s="2413"/>
      <c r="F101" s="2413"/>
    </row>
    <row r="102" spans="1:6">
      <c r="A102" s="2081"/>
      <c r="B102" s="2076"/>
      <c r="C102" s="2081"/>
      <c r="D102" s="2841"/>
      <c r="E102" s="2413"/>
      <c r="F102" s="2413"/>
    </row>
    <row r="103" spans="1:6">
      <c r="A103" s="2081"/>
      <c r="B103" s="2842" t="s">
        <v>1393</v>
      </c>
      <c r="C103" s="2081"/>
      <c r="D103" s="2841"/>
      <c r="E103" s="2413"/>
      <c r="F103" s="2413"/>
    </row>
    <row r="104" spans="1:6">
      <c r="A104" s="2081"/>
      <c r="B104" s="2076"/>
      <c r="C104" s="2081"/>
      <c r="D104" s="2841"/>
      <c r="E104" s="2413"/>
      <c r="F104" s="2413"/>
    </row>
    <row r="105" spans="1:6">
      <c r="A105" s="2081" t="s">
        <v>1394</v>
      </c>
      <c r="B105" s="2076" t="s">
        <v>1395</v>
      </c>
      <c r="C105" s="2081" t="s">
        <v>209</v>
      </c>
      <c r="D105" s="2841">
        <v>8</v>
      </c>
      <c r="E105" s="2413"/>
      <c r="F105" s="2413">
        <f>D105*E105</f>
        <v>0</v>
      </c>
    </row>
    <row r="106" spans="1:6">
      <c r="A106" s="2081"/>
      <c r="B106" s="2078"/>
      <c r="C106" s="2081"/>
      <c r="D106" s="2841"/>
      <c r="E106" s="2413"/>
      <c r="F106" s="2413"/>
    </row>
    <row r="107" spans="1:6">
      <c r="A107" s="2081"/>
      <c r="B107" s="2073" t="s">
        <v>180</v>
      </c>
      <c r="C107" s="2081"/>
      <c r="D107" s="2841"/>
      <c r="E107" s="2413"/>
      <c r="F107" s="2413"/>
    </row>
    <row r="108" spans="1:6">
      <c r="A108" s="2081"/>
      <c r="B108" s="2076"/>
      <c r="C108" s="2081"/>
      <c r="D108" s="2841"/>
      <c r="E108" s="2413"/>
      <c r="F108" s="2413"/>
    </row>
    <row r="109" spans="1:6">
      <c r="A109" s="2081"/>
      <c r="B109" s="2857" t="s">
        <v>181</v>
      </c>
      <c r="C109" s="2081"/>
      <c r="D109" s="2841"/>
      <c r="E109" s="2413"/>
      <c r="F109" s="2413"/>
    </row>
    <row r="110" spans="1:6">
      <c r="A110" s="2081"/>
      <c r="B110" s="2857"/>
      <c r="C110" s="2081"/>
      <c r="D110" s="2841"/>
      <c r="E110" s="2413"/>
      <c r="F110" s="2413"/>
    </row>
    <row r="111" spans="1:6">
      <c r="A111" s="2081"/>
      <c r="B111" s="2858" t="s">
        <v>182</v>
      </c>
      <c r="C111" s="2081"/>
      <c r="D111" s="2841"/>
      <c r="E111" s="2413"/>
      <c r="F111" s="2413"/>
    </row>
    <row r="112" spans="1:6">
      <c r="A112" s="2081"/>
      <c r="B112" s="2076"/>
      <c r="C112" s="2081"/>
      <c r="D112" s="2841"/>
      <c r="E112" s="2413"/>
      <c r="F112" s="2413"/>
    </row>
    <row r="113" spans="1:6">
      <c r="A113" s="2081" t="s">
        <v>363</v>
      </c>
      <c r="B113" s="2859" t="s">
        <v>518</v>
      </c>
      <c r="C113" s="2844" t="s">
        <v>96</v>
      </c>
      <c r="D113" s="2846">
        <v>24</v>
      </c>
      <c r="E113" s="2847"/>
      <c r="F113" s="2413">
        <f>D113*E113</f>
        <v>0</v>
      </c>
    </row>
    <row r="114" spans="1:6">
      <c r="A114" s="2081"/>
      <c r="B114" s="2076"/>
      <c r="C114" s="2081"/>
      <c r="D114" s="2841"/>
      <c r="E114" s="2413"/>
      <c r="F114" s="2413"/>
    </row>
    <row r="115" spans="1:6">
      <c r="A115" s="2081"/>
      <c r="B115" s="2078" t="s">
        <v>1345</v>
      </c>
      <c r="C115" s="2081"/>
      <c r="D115" s="2841"/>
      <c r="E115" s="2413"/>
      <c r="F115" s="2413"/>
    </row>
    <row r="116" spans="1:6">
      <c r="A116" s="2081"/>
      <c r="B116" s="2076"/>
      <c r="C116" s="2081"/>
      <c r="D116" s="2841"/>
      <c r="E116" s="2413"/>
      <c r="F116" s="2413"/>
    </row>
    <row r="117" spans="1:6" ht="25.5">
      <c r="A117" s="1942"/>
      <c r="B117" s="2104" t="s">
        <v>1398</v>
      </c>
      <c r="C117" s="1942"/>
      <c r="D117" s="2209"/>
      <c r="E117" s="2413"/>
      <c r="F117" s="2413"/>
    </row>
    <row r="118" spans="1:6">
      <c r="A118" s="1942"/>
      <c r="B118" s="2202"/>
      <c r="C118" s="1942"/>
      <c r="D118" s="2209"/>
      <c r="E118" s="2413"/>
      <c r="F118" s="2413"/>
    </row>
    <row r="119" spans="1:6">
      <c r="A119" s="2860" t="s">
        <v>1346</v>
      </c>
      <c r="B119" s="2202" t="s">
        <v>2950</v>
      </c>
      <c r="C119" s="1942" t="s">
        <v>31</v>
      </c>
      <c r="D119" s="2109">
        <v>1</v>
      </c>
      <c r="E119" s="2413"/>
      <c r="F119" s="2413">
        <f>D119*E119</f>
        <v>0</v>
      </c>
    </row>
    <row r="120" spans="1:6">
      <c r="A120" s="2860" t="s">
        <v>1347</v>
      </c>
      <c r="B120" s="2202" t="s">
        <v>3086</v>
      </c>
      <c r="C120" s="1942" t="s">
        <v>31</v>
      </c>
      <c r="D120" s="2109">
        <v>2</v>
      </c>
      <c r="E120" s="2413"/>
      <c r="F120" s="2413">
        <f>D120*E120</f>
        <v>0</v>
      </c>
    </row>
    <row r="121" spans="1:6">
      <c r="A121" s="2089"/>
      <c r="B121" s="2861"/>
      <c r="C121" s="2081"/>
      <c r="D121" s="2862"/>
      <c r="E121" s="2863"/>
      <c r="F121" s="2864"/>
    </row>
    <row r="122" spans="1:6">
      <c r="A122" s="2089"/>
      <c r="B122" s="2865"/>
      <c r="C122" s="2866"/>
      <c r="D122" s="2867"/>
      <c r="E122" s="2863"/>
      <c r="F122" s="2864"/>
    </row>
    <row r="123" spans="1:6">
      <c r="A123" s="2089"/>
      <c r="B123" s="2093" t="s">
        <v>2172</v>
      </c>
      <c r="C123" s="2094"/>
      <c r="D123" s="2868"/>
      <c r="E123" s="2869"/>
      <c r="F123" s="2864"/>
    </row>
    <row r="124" spans="1:6">
      <c r="A124" s="2089"/>
      <c r="B124" s="2093"/>
      <c r="C124" s="2094"/>
      <c r="D124" s="2868"/>
      <c r="E124" s="2869"/>
      <c r="F124" s="2864"/>
    </row>
    <row r="125" spans="1:6">
      <c r="A125" s="2081"/>
      <c r="B125" s="2144" t="s">
        <v>306</v>
      </c>
      <c r="C125" s="2081"/>
      <c r="D125" s="2841"/>
      <c r="E125" s="2413"/>
      <c r="F125" s="2413"/>
    </row>
    <row r="126" spans="1:6">
      <c r="A126" s="2081"/>
      <c r="B126" s="2080"/>
      <c r="C126" s="2081"/>
      <c r="D126" s="2841"/>
      <c r="E126" s="2413"/>
      <c r="F126" s="2413"/>
    </row>
    <row r="127" spans="1:6">
      <c r="A127" s="2081"/>
      <c r="B127" s="2144" t="s">
        <v>307</v>
      </c>
      <c r="C127" s="2081"/>
      <c r="D127" s="2841"/>
      <c r="E127" s="2413"/>
      <c r="F127" s="2413"/>
    </row>
    <row r="128" spans="1:6">
      <c r="A128" s="2081"/>
      <c r="B128" s="2080"/>
      <c r="C128" s="2081"/>
      <c r="D128" s="2841"/>
      <c r="E128" s="2413"/>
      <c r="F128" s="2413"/>
    </row>
    <row r="129" spans="1:6">
      <c r="A129" s="2081"/>
      <c r="B129" s="2085" t="s">
        <v>168</v>
      </c>
      <c r="C129" s="2081"/>
      <c r="D129" s="2841"/>
      <c r="E129" s="2413"/>
      <c r="F129" s="2413"/>
    </row>
    <row r="130" spans="1:6">
      <c r="A130" s="2081"/>
      <c r="B130" s="2085"/>
      <c r="C130" s="2081"/>
      <c r="D130" s="2841"/>
      <c r="E130" s="2413"/>
      <c r="F130" s="2413"/>
    </row>
    <row r="131" spans="1:6">
      <c r="A131" s="2081"/>
      <c r="B131" s="2078" t="s">
        <v>309</v>
      </c>
      <c r="C131" s="2081"/>
      <c r="D131" s="2841"/>
      <c r="E131" s="2413"/>
      <c r="F131" s="2413"/>
    </row>
    <row r="132" spans="1:6" ht="38.25">
      <c r="A132" s="2081"/>
      <c r="B132" s="2104" t="s">
        <v>310</v>
      </c>
      <c r="C132" s="2081"/>
      <c r="D132" s="2841"/>
      <c r="E132" s="2413"/>
      <c r="F132" s="2413"/>
    </row>
    <row r="133" spans="1:6">
      <c r="A133" s="2081"/>
      <c r="B133" s="2080"/>
      <c r="C133" s="2081"/>
      <c r="D133" s="2841"/>
      <c r="E133" s="2413"/>
      <c r="F133" s="2413"/>
    </row>
    <row r="134" spans="1:6">
      <c r="A134" s="2081" t="s">
        <v>2688</v>
      </c>
      <c r="B134" s="2080" t="s">
        <v>506</v>
      </c>
      <c r="C134" s="2081" t="s">
        <v>88</v>
      </c>
      <c r="D134" s="2841">
        <v>0.25</v>
      </c>
      <c r="E134" s="2413"/>
      <c r="F134" s="2413">
        <f>D134*E134</f>
        <v>0</v>
      </c>
    </row>
    <row r="135" spans="1:6">
      <c r="A135" s="2081"/>
      <c r="B135" s="2078"/>
      <c r="C135" s="2081"/>
      <c r="D135" s="2095"/>
      <c r="E135" s="2413"/>
      <c r="F135" s="2413"/>
    </row>
    <row r="136" spans="1:6">
      <c r="A136" s="2081"/>
      <c r="B136" s="2078" t="s">
        <v>170</v>
      </c>
      <c r="C136" s="2081"/>
      <c r="D136" s="2841"/>
      <c r="E136" s="2413"/>
      <c r="F136" s="2413"/>
    </row>
    <row r="137" spans="1:6">
      <c r="A137" s="2081"/>
      <c r="B137" s="2078"/>
      <c r="C137" s="2081"/>
      <c r="D137" s="2841"/>
      <c r="E137" s="2413"/>
      <c r="F137" s="2413"/>
    </row>
    <row r="138" spans="1:6" ht="38.25">
      <c r="A138" s="2081"/>
      <c r="B138" s="2104" t="s">
        <v>2687</v>
      </c>
      <c r="C138" s="2081"/>
      <c r="D138" s="2841"/>
      <c r="E138" s="2413"/>
      <c r="F138" s="2413"/>
    </row>
    <row r="139" spans="1:6">
      <c r="A139" s="2081"/>
      <c r="B139" s="2080"/>
      <c r="C139" s="2081"/>
      <c r="D139" s="2841"/>
      <c r="E139" s="2413"/>
      <c r="F139" s="2413"/>
    </row>
    <row r="140" spans="1:6">
      <c r="A140" s="2081" t="s">
        <v>2689</v>
      </c>
      <c r="B140" s="2080" t="s">
        <v>506</v>
      </c>
      <c r="C140" s="2081" t="s">
        <v>88</v>
      </c>
      <c r="D140" s="2841">
        <v>2.5</v>
      </c>
      <c r="E140" s="2413"/>
      <c r="F140" s="2413">
        <f>D140*E140</f>
        <v>0</v>
      </c>
    </row>
    <row r="141" spans="1:6">
      <c r="A141" s="2081"/>
      <c r="B141" s="2080"/>
      <c r="C141" s="2081"/>
      <c r="D141" s="2841"/>
      <c r="E141" s="2413"/>
      <c r="F141" s="2413"/>
    </row>
    <row r="142" spans="1:6">
      <c r="A142" s="2081"/>
      <c r="B142" s="2073" t="s">
        <v>1110</v>
      </c>
      <c r="C142" s="2081"/>
      <c r="D142" s="2841"/>
      <c r="E142" s="2413"/>
      <c r="F142" s="2413"/>
    </row>
    <row r="143" spans="1:6">
      <c r="A143" s="2081"/>
      <c r="B143" s="2076"/>
      <c r="C143" s="2081"/>
      <c r="D143" s="2841"/>
      <c r="E143" s="2413"/>
      <c r="F143" s="2413"/>
    </row>
    <row r="144" spans="1:6">
      <c r="A144" s="2081"/>
      <c r="B144" s="2078" t="s">
        <v>314</v>
      </c>
      <c r="C144" s="2081"/>
      <c r="D144" s="2841"/>
      <c r="E144" s="2413"/>
      <c r="F144" s="2413"/>
    </row>
    <row r="145" spans="1:6">
      <c r="A145" s="2081"/>
      <c r="B145" s="2078"/>
      <c r="C145" s="2081"/>
      <c r="D145" s="2841"/>
      <c r="E145" s="2413"/>
      <c r="F145" s="2413"/>
    </row>
    <row r="146" spans="1:6" ht="25.5">
      <c r="A146" s="2081"/>
      <c r="B146" s="2842" t="s">
        <v>1444</v>
      </c>
      <c r="C146" s="2081"/>
      <c r="D146" s="2841"/>
      <c r="E146" s="2413"/>
      <c r="F146" s="2413"/>
    </row>
    <row r="147" spans="1:6">
      <c r="A147" s="2081"/>
      <c r="B147" s="2080"/>
      <c r="C147" s="2081"/>
      <c r="D147" s="2841"/>
      <c r="E147" s="2413"/>
      <c r="F147" s="2413"/>
    </row>
    <row r="148" spans="1:6">
      <c r="A148" s="1940" t="s">
        <v>2690</v>
      </c>
      <c r="B148" s="2080" t="s">
        <v>316</v>
      </c>
      <c r="C148" s="2081" t="s">
        <v>88</v>
      </c>
      <c r="D148" s="2841">
        <v>0.26</v>
      </c>
      <c r="E148" s="2413"/>
      <c r="F148" s="2413">
        <f>D148*E148</f>
        <v>0</v>
      </c>
    </row>
    <row r="149" spans="1:6">
      <c r="A149" s="2081"/>
      <c r="B149" s="2843"/>
      <c r="C149" s="2081"/>
      <c r="D149" s="2841"/>
      <c r="E149" s="2413"/>
      <c r="F149" s="2413"/>
    </row>
    <row r="150" spans="1:6">
      <c r="A150" s="2081"/>
      <c r="B150" s="2144" t="s">
        <v>321</v>
      </c>
      <c r="C150" s="2081"/>
      <c r="D150" s="2841"/>
      <c r="E150" s="2413"/>
      <c r="F150" s="2413"/>
    </row>
    <row r="151" spans="1:6">
      <c r="A151" s="2081"/>
      <c r="B151" s="2080"/>
      <c r="C151" s="2081"/>
      <c r="D151" s="2841"/>
      <c r="E151" s="2413"/>
      <c r="F151" s="2413"/>
    </row>
    <row r="152" spans="1:6">
      <c r="A152" s="2081"/>
      <c r="B152" s="2085" t="s">
        <v>317</v>
      </c>
      <c r="C152" s="2081"/>
      <c r="D152" s="2841"/>
      <c r="E152" s="2413"/>
      <c r="F152" s="2413"/>
    </row>
    <row r="153" spans="1:6">
      <c r="A153" s="2081"/>
      <c r="B153" s="2085"/>
      <c r="C153" s="2081"/>
      <c r="D153" s="2841"/>
      <c r="E153" s="2413"/>
      <c r="F153" s="2413"/>
    </row>
    <row r="154" spans="1:6" ht="25.5">
      <c r="A154" s="2081"/>
      <c r="B154" s="2104" t="s">
        <v>1336</v>
      </c>
      <c r="C154" s="2081"/>
      <c r="D154" s="2841"/>
      <c r="E154" s="2413"/>
      <c r="F154" s="2413"/>
    </row>
    <row r="155" spans="1:6">
      <c r="A155" s="2081"/>
      <c r="B155" s="2080"/>
      <c r="C155" s="2081"/>
      <c r="D155" s="2841"/>
      <c r="E155" s="2413"/>
      <c r="F155" s="2413"/>
    </row>
    <row r="156" spans="1:6">
      <c r="A156" s="1940" t="s">
        <v>2691</v>
      </c>
      <c r="B156" s="2080" t="s">
        <v>2692</v>
      </c>
      <c r="C156" s="2081" t="s">
        <v>88</v>
      </c>
      <c r="D156" s="2841">
        <v>0.9</v>
      </c>
      <c r="E156" s="2413"/>
      <c r="F156" s="2413">
        <f>D156*E156</f>
        <v>0</v>
      </c>
    </row>
    <row r="157" spans="1:6">
      <c r="A157" s="1940"/>
      <c r="B157" s="2080"/>
      <c r="C157" s="2081"/>
      <c r="D157" s="2841"/>
      <c r="E157" s="2413"/>
      <c r="F157" s="2413"/>
    </row>
    <row r="158" spans="1:6">
      <c r="A158" s="2081"/>
      <c r="B158" s="2085" t="s">
        <v>1339</v>
      </c>
      <c r="C158" s="2081"/>
      <c r="D158" s="2841"/>
      <c r="E158" s="2413"/>
      <c r="F158" s="2413"/>
    </row>
    <row r="159" spans="1:6">
      <c r="A159" s="2081"/>
      <c r="B159" s="2080"/>
      <c r="C159" s="2081"/>
      <c r="D159" s="2841"/>
      <c r="E159" s="2413"/>
      <c r="F159" s="2413"/>
    </row>
    <row r="160" spans="1:6" ht="25.5">
      <c r="A160" s="2081"/>
      <c r="B160" s="2104" t="s">
        <v>1340</v>
      </c>
      <c r="C160" s="2081"/>
      <c r="D160" s="2841"/>
      <c r="E160" s="2413"/>
      <c r="F160" s="2413"/>
    </row>
    <row r="161" spans="1:6">
      <c r="A161" s="2081"/>
      <c r="B161" s="2080"/>
      <c r="C161" s="2081"/>
      <c r="D161" s="2841"/>
      <c r="E161" s="2413"/>
      <c r="F161" s="2413"/>
    </row>
    <row r="162" spans="1:6">
      <c r="A162" s="1940" t="s">
        <v>2693</v>
      </c>
      <c r="B162" s="2080" t="s">
        <v>1445</v>
      </c>
      <c r="C162" s="2081" t="s">
        <v>88</v>
      </c>
      <c r="D162" s="2841">
        <v>2.5</v>
      </c>
      <c r="E162" s="2413"/>
      <c r="F162" s="2413">
        <f>D162*E162</f>
        <v>0</v>
      </c>
    </row>
    <row r="163" spans="1:6">
      <c r="A163" s="1940"/>
      <c r="B163" s="2080"/>
      <c r="C163" s="2081"/>
      <c r="D163" s="2841"/>
      <c r="E163" s="2413"/>
      <c r="F163" s="2413"/>
    </row>
    <row r="164" spans="1:6">
      <c r="A164" s="2081"/>
      <c r="B164" s="2073" t="s">
        <v>172</v>
      </c>
      <c r="C164" s="2081"/>
      <c r="D164" s="2841"/>
      <c r="E164" s="2413"/>
      <c r="F164" s="2413"/>
    </row>
    <row r="165" spans="1:6">
      <c r="A165" s="2081"/>
      <c r="B165" s="2080"/>
      <c r="C165" s="2081"/>
      <c r="D165" s="2841"/>
      <c r="E165" s="2413"/>
      <c r="F165" s="2413"/>
    </row>
    <row r="166" spans="1:6">
      <c r="A166" s="2081"/>
      <c r="B166" s="2144" t="s">
        <v>173</v>
      </c>
      <c r="C166" s="2081"/>
      <c r="D166" s="2841"/>
      <c r="E166" s="2413"/>
      <c r="F166" s="2413"/>
    </row>
    <row r="167" spans="1:6">
      <c r="A167" s="2081"/>
      <c r="B167" s="2080"/>
      <c r="C167" s="2081"/>
      <c r="D167" s="2841"/>
      <c r="E167" s="2413"/>
      <c r="F167" s="2413"/>
    </row>
    <row r="168" spans="1:6">
      <c r="A168" s="2081"/>
      <c r="B168" s="2078" t="s">
        <v>174</v>
      </c>
      <c r="C168" s="2081"/>
      <c r="D168" s="2841"/>
      <c r="E168" s="2413"/>
      <c r="F168" s="2413"/>
    </row>
    <row r="169" spans="1:6">
      <c r="A169" s="2081"/>
      <c r="B169" s="2076"/>
      <c r="C169" s="2081"/>
      <c r="D169" s="2841"/>
      <c r="E169" s="2413"/>
      <c r="F169" s="2413"/>
    </row>
    <row r="170" spans="1:6">
      <c r="A170" s="2081"/>
      <c r="B170" s="2104" t="s">
        <v>326</v>
      </c>
      <c r="C170" s="2081"/>
      <c r="D170" s="2841"/>
      <c r="E170" s="2413"/>
      <c r="F170" s="2413"/>
    </row>
    <row r="171" spans="1:6">
      <c r="A171" s="2081"/>
      <c r="B171" s="2080"/>
      <c r="C171" s="2081"/>
      <c r="D171" s="2841"/>
      <c r="E171" s="2413"/>
      <c r="F171" s="2413"/>
    </row>
    <row r="172" spans="1:6">
      <c r="A172" s="2081" t="s">
        <v>2694</v>
      </c>
      <c r="B172" s="2080" t="s">
        <v>1647</v>
      </c>
      <c r="C172" s="2081" t="s">
        <v>96</v>
      </c>
      <c r="D172" s="2082">
        <v>1.9</v>
      </c>
      <c r="E172" s="2413"/>
      <c r="F172" s="2413">
        <f>D172*E172</f>
        <v>0</v>
      </c>
    </row>
    <row r="173" spans="1:6">
      <c r="A173" s="2081"/>
      <c r="B173" s="2080"/>
      <c r="C173" s="2081"/>
      <c r="D173" s="2841"/>
      <c r="E173" s="2413"/>
      <c r="F173" s="2413"/>
    </row>
    <row r="174" spans="1:6">
      <c r="A174" s="2081"/>
      <c r="B174" s="2078" t="s">
        <v>176</v>
      </c>
      <c r="C174" s="2081"/>
      <c r="D174" s="2841"/>
      <c r="E174" s="2413"/>
      <c r="F174" s="2413"/>
    </row>
    <row r="175" spans="1:6">
      <c r="A175" s="2081"/>
      <c r="B175" s="2076"/>
      <c r="C175" s="2081"/>
      <c r="D175" s="2841"/>
      <c r="E175" s="2413"/>
      <c r="F175" s="2413"/>
    </row>
    <row r="176" spans="1:6">
      <c r="A176" s="2081"/>
      <c r="B176" s="2104" t="s">
        <v>177</v>
      </c>
      <c r="C176" s="2081"/>
      <c r="D176" s="2841"/>
      <c r="E176" s="2413"/>
      <c r="F176" s="2413"/>
    </row>
    <row r="177" spans="1:6">
      <c r="A177" s="2081"/>
      <c r="B177" s="2080"/>
      <c r="C177" s="2081"/>
      <c r="D177" s="2841"/>
      <c r="E177" s="2413"/>
      <c r="F177" s="2413"/>
    </row>
    <row r="178" spans="1:6">
      <c r="A178" s="2081" t="s">
        <v>2695</v>
      </c>
      <c r="B178" s="2080" t="s">
        <v>1647</v>
      </c>
      <c r="C178" s="2081" t="s">
        <v>96</v>
      </c>
      <c r="D178" s="2082">
        <v>2.1</v>
      </c>
      <c r="E178" s="2413"/>
      <c r="F178" s="2413">
        <f>D178*E178</f>
        <v>0</v>
      </c>
    </row>
    <row r="179" spans="1:6">
      <c r="A179" s="2081" t="s">
        <v>2696</v>
      </c>
      <c r="B179" s="2080" t="s">
        <v>1386</v>
      </c>
      <c r="C179" s="2081" t="s">
        <v>96</v>
      </c>
      <c r="D179" s="2082">
        <v>13.5</v>
      </c>
      <c r="E179" s="2413"/>
      <c r="F179" s="2413">
        <f>D179*E179</f>
        <v>0</v>
      </c>
    </row>
    <row r="180" spans="1:6">
      <c r="A180" s="2081"/>
      <c r="B180" s="2080"/>
      <c r="C180" s="2081"/>
      <c r="D180" s="2841"/>
      <c r="E180" s="2413"/>
      <c r="F180" s="2413"/>
    </row>
    <row r="181" spans="1:6">
      <c r="A181" s="2081"/>
      <c r="B181" s="2073" t="s">
        <v>178</v>
      </c>
      <c r="C181" s="2081"/>
      <c r="D181" s="2841"/>
      <c r="E181" s="2413"/>
      <c r="F181" s="2413"/>
    </row>
    <row r="182" spans="1:6">
      <c r="A182" s="2081"/>
      <c r="B182" s="2076"/>
      <c r="C182" s="2081"/>
      <c r="D182" s="2841"/>
      <c r="E182" s="2413"/>
      <c r="F182" s="2413"/>
    </row>
    <row r="183" spans="1:6">
      <c r="A183" s="2844"/>
      <c r="B183" s="2845" t="s">
        <v>1447</v>
      </c>
      <c r="C183" s="2844"/>
      <c r="D183" s="2846"/>
      <c r="E183" s="2847"/>
      <c r="F183" s="2847"/>
    </row>
    <row r="184" spans="1:6">
      <c r="A184" s="2844"/>
      <c r="B184" s="2845"/>
      <c r="C184" s="2844"/>
      <c r="D184" s="2846"/>
      <c r="E184" s="2847"/>
      <c r="F184" s="2847"/>
    </row>
    <row r="185" spans="1:6" ht="25.5">
      <c r="A185" s="2844"/>
      <c r="B185" s="2848" t="s">
        <v>1448</v>
      </c>
      <c r="C185" s="2844"/>
      <c r="D185" s="2846"/>
      <c r="E185" s="2847"/>
      <c r="F185" s="2847"/>
    </row>
    <row r="186" spans="1:6">
      <c r="A186" s="2081"/>
      <c r="B186" s="2076"/>
      <c r="C186" s="2081"/>
      <c r="D186" s="2841"/>
      <c r="E186" s="2413"/>
      <c r="F186" s="2413"/>
    </row>
    <row r="187" spans="1:6">
      <c r="A187" s="2081" t="s">
        <v>2697</v>
      </c>
      <c r="B187" s="2843" t="s">
        <v>514</v>
      </c>
      <c r="C187" s="2081" t="s">
        <v>86</v>
      </c>
      <c r="D187" s="2082">
        <v>0.28999999999999998</v>
      </c>
      <c r="E187" s="2849"/>
      <c r="F187" s="2413">
        <f>D187*E187</f>
        <v>0</v>
      </c>
    </row>
    <row r="188" spans="1:6">
      <c r="A188" s="2081"/>
      <c r="B188" s="2843"/>
      <c r="C188" s="2850"/>
      <c r="D188" s="2082"/>
      <c r="E188" s="2849"/>
      <c r="F188" s="2413"/>
    </row>
    <row r="189" spans="1:6">
      <c r="A189" s="1940"/>
      <c r="B189" s="2080"/>
      <c r="C189" s="2850"/>
      <c r="D189" s="2841"/>
      <c r="E189" s="2413"/>
      <c r="F189" s="2413"/>
    </row>
    <row r="190" spans="1:6">
      <c r="A190" s="2851"/>
      <c r="B190" s="2852"/>
      <c r="C190" s="2853"/>
      <c r="D190" s="2854"/>
      <c r="E190" s="2855" t="s">
        <v>48</v>
      </c>
      <c r="F190" s="2856">
        <f>SUM(F100:F188)</f>
        <v>0</v>
      </c>
    </row>
    <row r="191" spans="1:6">
      <c r="A191" s="2081"/>
      <c r="B191" s="2080"/>
      <c r="C191" s="2850"/>
      <c r="D191" s="2841"/>
      <c r="E191" s="2413"/>
      <c r="F191" s="2413"/>
    </row>
    <row r="192" spans="1:6">
      <c r="A192" s="2081"/>
      <c r="B192" s="2078"/>
      <c r="C192" s="2081"/>
      <c r="D192" s="2841"/>
      <c r="E192" s="2413"/>
      <c r="F192" s="2413"/>
    </row>
    <row r="193" spans="1:6">
      <c r="A193" s="2081"/>
      <c r="B193" s="2073" t="s">
        <v>180</v>
      </c>
      <c r="C193" s="2081"/>
      <c r="D193" s="2841"/>
      <c r="E193" s="2413"/>
      <c r="F193" s="2413"/>
    </row>
    <row r="194" spans="1:6">
      <c r="A194" s="2081"/>
      <c r="B194" s="2076"/>
      <c r="C194" s="2081"/>
      <c r="D194" s="2841"/>
      <c r="E194" s="2413"/>
      <c r="F194" s="2413"/>
    </row>
    <row r="195" spans="1:6">
      <c r="A195" s="2081"/>
      <c r="B195" s="2857" t="s">
        <v>181</v>
      </c>
      <c r="C195" s="2081"/>
      <c r="D195" s="2841"/>
      <c r="E195" s="2413"/>
      <c r="F195" s="2413"/>
    </row>
    <row r="196" spans="1:6">
      <c r="A196" s="2081"/>
      <c r="B196" s="2857"/>
      <c r="C196" s="2081"/>
      <c r="D196" s="2841"/>
      <c r="E196" s="2413"/>
      <c r="F196" s="2413"/>
    </row>
    <row r="197" spans="1:6">
      <c r="A197" s="2081"/>
      <c r="B197" s="2858" t="s">
        <v>182</v>
      </c>
      <c r="C197" s="2081"/>
      <c r="D197" s="2841"/>
      <c r="E197" s="2413"/>
      <c r="F197" s="2413"/>
    </row>
    <row r="198" spans="1:6">
      <c r="A198" s="2081"/>
      <c r="B198" s="2076"/>
      <c r="C198" s="2081"/>
      <c r="D198" s="2841"/>
      <c r="E198" s="2413"/>
      <c r="F198" s="2413"/>
    </row>
    <row r="199" spans="1:6">
      <c r="A199" s="2081" t="s">
        <v>1420</v>
      </c>
      <c r="B199" s="2859" t="s">
        <v>518</v>
      </c>
      <c r="C199" s="2844" t="s">
        <v>96</v>
      </c>
      <c r="D199" s="2846">
        <v>12.5</v>
      </c>
      <c r="E199" s="2847"/>
      <c r="F199" s="2413">
        <f>D199*E199</f>
        <v>0</v>
      </c>
    </row>
    <row r="200" spans="1:6">
      <c r="A200" s="2081"/>
      <c r="B200" s="2076"/>
      <c r="C200" s="2081"/>
      <c r="D200" s="2841"/>
      <c r="E200" s="2413"/>
      <c r="F200" s="2413"/>
    </row>
    <row r="201" spans="1:6">
      <c r="A201" s="2850"/>
      <c r="B201" s="2870"/>
      <c r="C201" s="2081"/>
      <c r="D201" s="2871"/>
      <c r="E201" s="2872"/>
      <c r="F201" s="2413"/>
    </row>
    <row r="202" spans="1:6">
      <c r="A202" s="2079"/>
      <c r="B202" s="2090" t="s">
        <v>2173</v>
      </c>
      <c r="C202" s="2081"/>
      <c r="D202" s="2095"/>
      <c r="E202" s="2187"/>
      <c r="F202" s="2075"/>
    </row>
    <row r="203" spans="1:6">
      <c r="A203" s="2079"/>
      <c r="B203" s="2090"/>
      <c r="C203" s="2081"/>
      <c r="D203" s="2095"/>
      <c r="E203" s="2187"/>
      <c r="F203" s="2075"/>
    </row>
    <row r="204" spans="1:6" ht="25.5">
      <c r="A204" s="2081"/>
      <c r="B204" s="2092" t="s">
        <v>2174</v>
      </c>
      <c r="C204" s="2081"/>
      <c r="D204" s="2096"/>
      <c r="E204" s="2187"/>
      <c r="F204" s="2075"/>
    </row>
    <row r="205" spans="1:6">
      <c r="A205" s="1940" t="s">
        <v>346</v>
      </c>
      <c r="B205" s="2076" t="s">
        <v>226</v>
      </c>
      <c r="C205" s="2081" t="s">
        <v>31</v>
      </c>
      <c r="D205" s="2096">
        <v>1</v>
      </c>
      <c r="E205" s="2873"/>
      <c r="F205" s="2075">
        <f>D205*E205</f>
        <v>0</v>
      </c>
    </row>
    <row r="206" spans="1:6">
      <c r="A206" s="2079"/>
      <c r="B206" s="2092"/>
      <c r="C206" s="2081"/>
      <c r="D206" s="2095"/>
      <c r="E206" s="2187"/>
      <c r="F206" s="2075"/>
    </row>
    <row r="207" spans="1:6">
      <c r="A207" s="2079"/>
      <c r="B207" s="2090" t="s">
        <v>2175</v>
      </c>
      <c r="C207" s="2081"/>
      <c r="D207" s="2095"/>
      <c r="E207" s="2187"/>
      <c r="F207" s="2075"/>
    </row>
    <row r="208" spans="1:6">
      <c r="A208" s="2079"/>
      <c r="B208" s="2090"/>
      <c r="C208" s="2081"/>
      <c r="D208" s="2095"/>
      <c r="E208" s="2187"/>
      <c r="F208" s="2075"/>
    </row>
    <row r="209" spans="1:6" ht="25.5">
      <c r="A209" s="2081"/>
      <c r="B209" s="2092" t="s">
        <v>2176</v>
      </c>
      <c r="C209" s="2081"/>
      <c r="D209" s="2096"/>
      <c r="E209" s="2187"/>
      <c r="F209" s="2075"/>
    </row>
    <row r="210" spans="1:6">
      <c r="A210" s="1940" t="s">
        <v>347</v>
      </c>
      <c r="B210" s="2076" t="s">
        <v>226</v>
      </c>
      <c r="C210" s="2081" t="s">
        <v>31</v>
      </c>
      <c r="D210" s="2096">
        <v>1</v>
      </c>
      <c r="E210" s="2873"/>
      <c r="F210" s="2075">
        <f>D210*E210</f>
        <v>0</v>
      </c>
    </row>
    <row r="211" spans="1:6">
      <c r="A211" s="2079"/>
      <c r="B211" s="2092"/>
      <c r="C211" s="2081"/>
      <c r="D211" s="2095"/>
      <c r="E211" s="2187"/>
      <c r="F211" s="2075"/>
    </row>
    <row r="212" spans="1:6">
      <c r="A212" s="2079"/>
      <c r="B212" s="2078" t="s">
        <v>2177</v>
      </c>
      <c r="C212" s="2081"/>
      <c r="D212" s="2095"/>
      <c r="E212" s="2187"/>
      <c r="F212" s="2075"/>
    </row>
    <row r="213" spans="1:6">
      <c r="A213" s="2079"/>
      <c r="B213" s="2078"/>
      <c r="C213" s="2081"/>
      <c r="D213" s="2095"/>
      <c r="E213" s="2187"/>
      <c r="F213" s="2075"/>
    </row>
    <row r="214" spans="1:6" ht="38.25">
      <c r="A214" s="2097" t="s">
        <v>1633</v>
      </c>
      <c r="B214" s="1994" t="s">
        <v>3087</v>
      </c>
      <c r="C214" s="1989" t="s">
        <v>31</v>
      </c>
      <c r="D214" s="2098">
        <v>14</v>
      </c>
      <c r="E214" s="2873"/>
      <c r="F214" s="2075">
        <f>D214*E214</f>
        <v>0</v>
      </c>
    </row>
    <row r="215" spans="1:6">
      <c r="A215" s="2079"/>
      <c r="B215" s="2076"/>
      <c r="C215" s="2081"/>
      <c r="D215" s="2095"/>
      <c r="E215" s="2187"/>
      <c r="F215" s="2075"/>
    </row>
    <row r="216" spans="1:6">
      <c r="A216" s="2079"/>
      <c r="B216" s="2073" t="s">
        <v>2178</v>
      </c>
      <c r="C216" s="2081"/>
      <c r="D216" s="2095"/>
      <c r="E216" s="2187"/>
      <c r="F216" s="2075"/>
    </row>
    <row r="217" spans="1:6">
      <c r="A217" s="2079"/>
      <c r="B217" s="2076"/>
      <c r="C217" s="2081"/>
      <c r="D217" s="2095"/>
      <c r="E217" s="2187"/>
      <c r="F217" s="2075"/>
    </row>
    <row r="218" spans="1:6">
      <c r="A218" s="2079"/>
      <c r="B218" s="2099" t="s">
        <v>1129</v>
      </c>
      <c r="C218" s="2081"/>
      <c r="D218" s="2095"/>
      <c r="E218" s="2187"/>
      <c r="F218" s="2075"/>
    </row>
    <row r="219" spans="1:6">
      <c r="A219" s="2079"/>
      <c r="B219" s="2100"/>
      <c r="C219" s="2081"/>
      <c r="D219" s="2095"/>
      <c r="E219" s="2187"/>
      <c r="F219" s="2075"/>
    </row>
    <row r="220" spans="1:6" ht="38.25">
      <c r="A220" s="2079"/>
      <c r="B220" s="2080" t="s">
        <v>2179</v>
      </c>
      <c r="C220" s="2081"/>
      <c r="D220" s="2095"/>
      <c r="E220" s="2187"/>
      <c r="F220" s="2075"/>
    </row>
    <row r="221" spans="1:6">
      <c r="A221" s="2079" t="s">
        <v>2698</v>
      </c>
      <c r="B221" s="2076" t="s">
        <v>2180</v>
      </c>
      <c r="C221" s="2081" t="s">
        <v>96</v>
      </c>
      <c r="D221" s="2082">
        <v>0.5</v>
      </c>
      <c r="E221" s="2873"/>
      <c r="F221" s="2075">
        <f>D221*E221</f>
        <v>0</v>
      </c>
    </row>
    <row r="222" spans="1:6">
      <c r="A222" s="2079"/>
      <c r="B222" s="2076"/>
      <c r="C222" s="2081"/>
      <c r="D222" s="2082"/>
      <c r="E222" s="2187"/>
      <c r="F222" s="2075"/>
    </row>
    <row r="223" spans="1:6">
      <c r="A223" s="2874"/>
      <c r="B223" s="2875"/>
      <c r="C223" s="2876"/>
      <c r="D223" s="2877"/>
      <c r="E223" s="2878" t="s">
        <v>48</v>
      </c>
      <c r="F223" s="2879">
        <f>SUM(F191:F222)</f>
        <v>0</v>
      </c>
    </row>
    <row r="224" spans="1:6">
      <c r="A224" s="2079"/>
      <c r="B224" s="2076"/>
      <c r="C224" s="2081"/>
      <c r="D224" s="2082"/>
      <c r="E224" s="2075"/>
      <c r="F224" s="2075"/>
    </row>
    <row r="225" spans="1:6">
      <c r="A225" s="2079"/>
      <c r="B225" s="2073" t="s">
        <v>2181</v>
      </c>
      <c r="C225" s="2081"/>
      <c r="D225" s="2082"/>
      <c r="E225" s="2075"/>
      <c r="F225" s="2075"/>
    </row>
    <row r="226" spans="1:6">
      <c r="A226" s="2079"/>
      <c r="B226" s="2073"/>
      <c r="C226" s="2081"/>
      <c r="D226" s="2082"/>
      <c r="E226" s="2075"/>
      <c r="F226" s="2075"/>
    </row>
    <row r="227" spans="1:6" ht="25.5">
      <c r="A227" s="2079" t="s">
        <v>2699</v>
      </c>
      <c r="B227" s="2102" t="s">
        <v>2182</v>
      </c>
      <c r="C227" s="2081" t="s">
        <v>31</v>
      </c>
      <c r="D227" s="2103">
        <v>1</v>
      </c>
      <c r="E227" s="2075"/>
      <c r="F227" s="2075">
        <f>D227*E227</f>
        <v>0</v>
      </c>
    </row>
    <row r="228" spans="1:6">
      <c r="A228" s="2880"/>
      <c r="B228" s="2881"/>
      <c r="C228" s="2081"/>
      <c r="D228" s="2882"/>
      <c r="E228" s="2883"/>
      <c r="F228" s="2075"/>
    </row>
    <row r="229" spans="1:6">
      <c r="A229" s="2089"/>
      <c r="B229" s="2861"/>
      <c r="C229" s="2081"/>
      <c r="D229" s="2867"/>
      <c r="E229" s="2884"/>
      <c r="F229" s="2864"/>
    </row>
    <row r="230" spans="1:6">
      <c r="A230" s="2089"/>
      <c r="B230" s="2885" t="s">
        <v>2183</v>
      </c>
      <c r="C230" s="2081"/>
      <c r="D230" s="2882"/>
      <c r="E230" s="2886"/>
      <c r="F230" s="2864"/>
    </row>
    <row r="231" spans="1:6">
      <c r="A231" s="2887"/>
      <c r="B231" s="2073"/>
      <c r="C231" s="2081"/>
      <c r="D231" s="2095"/>
      <c r="E231" s="2864"/>
      <c r="F231" s="2864"/>
    </row>
    <row r="232" spans="1:6" ht="25.5">
      <c r="A232" s="2887" t="s">
        <v>2700</v>
      </c>
      <c r="B232" s="2102" t="s">
        <v>2184</v>
      </c>
      <c r="C232" s="2081" t="s">
        <v>31</v>
      </c>
      <c r="D232" s="2103">
        <v>1</v>
      </c>
      <c r="E232" s="2888"/>
      <c r="F232" s="2864">
        <f>D232*E232</f>
        <v>0</v>
      </c>
    </row>
    <row r="233" spans="1:6">
      <c r="A233" s="2089"/>
      <c r="B233" s="2128"/>
      <c r="C233" s="2094"/>
      <c r="D233" s="2105"/>
      <c r="E233" s="2888"/>
      <c r="F233" s="2864"/>
    </row>
    <row r="234" spans="1:6">
      <c r="A234" s="2089"/>
      <c r="B234" s="2073" t="s">
        <v>2185</v>
      </c>
      <c r="C234" s="2094"/>
      <c r="D234" s="2105"/>
      <c r="E234" s="2888"/>
      <c r="F234" s="2864"/>
    </row>
    <row r="235" spans="1:6">
      <c r="A235" s="2089"/>
      <c r="B235" s="2889"/>
      <c r="C235" s="2094"/>
      <c r="D235" s="2105"/>
      <c r="E235" s="2888"/>
      <c r="F235" s="2864"/>
    </row>
    <row r="236" spans="1:6" ht="25.5">
      <c r="A236" s="2887" t="s">
        <v>2701</v>
      </c>
      <c r="B236" s="2106" t="s">
        <v>2186</v>
      </c>
      <c r="C236" s="2081" t="s">
        <v>9</v>
      </c>
      <c r="D236" s="2103">
        <v>1</v>
      </c>
      <c r="E236" s="2890"/>
      <c r="F236" s="2864">
        <f>D236*E236</f>
        <v>0</v>
      </c>
    </row>
    <row r="237" spans="1:6">
      <c r="A237" s="2887"/>
      <c r="B237" s="2106"/>
      <c r="C237" s="2081"/>
      <c r="D237" s="2103"/>
      <c r="E237" s="2864"/>
      <c r="F237" s="2864"/>
    </row>
    <row r="238" spans="1:6">
      <c r="A238" s="2887"/>
      <c r="B238" s="2106"/>
      <c r="C238" s="2081"/>
      <c r="D238" s="2103"/>
      <c r="E238" s="2864"/>
      <c r="F238" s="2864"/>
    </row>
    <row r="239" spans="1:6">
      <c r="A239" s="2887"/>
      <c r="B239" s="2106"/>
      <c r="C239" s="2081"/>
      <c r="D239" s="2103"/>
      <c r="E239" s="2864"/>
      <c r="F239" s="2864"/>
    </row>
    <row r="240" spans="1:6">
      <c r="A240" s="2887"/>
      <c r="B240" s="2106"/>
      <c r="C240" s="2081"/>
      <c r="D240" s="2103"/>
      <c r="E240" s="2864"/>
      <c r="F240" s="2864"/>
    </row>
    <row r="241" spans="1:6">
      <c r="A241" s="2887"/>
      <c r="B241" s="2106"/>
      <c r="C241" s="2081"/>
      <c r="D241" s="2103"/>
      <c r="E241" s="2864"/>
      <c r="F241" s="2864"/>
    </row>
    <row r="242" spans="1:6">
      <c r="A242" s="2887"/>
      <c r="B242" s="2106"/>
      <c r="C242" s="2081"/>
      <c r="D242" s="2103"/>
      <c r="E242" s="2864"/>
      <c r="F242" s="2864"/>
    </row>
    <row r="243" spans="1:6">
      <c r="A243" s="2887"/>
      <c r="B243" s="2106"/>
      <c r="C243" s="2081"/>
      <c r="D243" s="2103"/>
      <c r="E243" s="2864"/>
      <c r="F243" s="2864"/>
    </row>
    <row r="244" spans="1:6">
      <c r="A244" s="2887"/>
      <c r="B244" s="2106"/>
      <c r="C244" s="2081"/>
      <c r="D244" s="2103"/>
      <c r="E244" s="2864"/>
      <c r="F244" s="2864"/>
    </row>
    <row r="245" spans="1:6">
      <c r="A245" s="2887"/>
      <c r="B245" s="2106"/>
      <c r="C245" s="2081"/>
      <c r="D245" s="2103"/>
      <c r="E245" s="2864"/>
      <c r="F245" s="2864"/>
    </row>
    <row r="246" spans="1:6">
      <c r="A246" s="2887"/>
      <c r="B246" s="2106"/>
      <c r="C246" s="2081"/>
      <c r="D246" s="2103"/>
      <c r="E246" s="2864"/>
      <c r="F246" s="2864"/>
    </row>
    <row r="247" spans="1:6">
      <c r="A247" s="2887"/>
      <c r="B247" s="2106"/>
      <c r="C247" s="2081"/>
      <c r="D247" s="2103"/>
      <c r="E247" s="2864"/>
      <c r="F247" s="2864"/>
    </row>
    <row r="248" spans="1:6">
      <c r="A248" s="2887"/>
      <c r="B248" s="2106"/>
      <c r="C248" s="2081"/>
      <c r="D248" s="2103"/>
      <c r="E248" s="2864"/>
      <c r="F248" s="2864"/>
    </row>
    <row r="249" spans="1:6">
      <c r="A249" s="2887"/>
      <c r="B249" s="2106"/>
      <c r="C249" s="2081"/>
      <c r="D249" s="2103"/>
      <c r="E249" s="2864"/>
      <c r="F249" s="2864"/>
    </row>
    <row r="250" spans="1:6">
      <c r="A250" s="2079"/>
      <c r="B250" s="2106"/>
      <c r="C250" s="2081"/>
      <c r="D250" s="2103"/>
      <c r="E250" s="2075"/>
      <c r="F250" s="2075"/>
    </row>
    <row r="251" spans="1:6">
      <c r="A251" s="2079"/>
      <c r="B251" s="2106"/>
      <c r="C251" s="2081"/>
      <c r="D251" s="2103"/>
      <c r="E251" s="2075"/>
      <c r="F251" s="2075"/>
    </row>
    <row r="252" spans="1:6">
      <c r="A252" s="2079"/>
      <c r="B252" s="2106"/>
      <c r="C252" s="2081"/>
      <c r="D252" s="2103"/>
      <c r="E252" s="2075"/>
      <c r="F252" s="2075"/>
    </row>
    <row r="253" spans="1:6">
      <c r="A253" s="2079"/>
      <c r="B253" s="2106"/>
      <c r="C253" s="2081"/>
      <c r="D253" s="2103"/>
      <c r="E253" s="2075"/>
      <c r="F253" s="2075"/>
    </row>
    <row r="254" spans="1:6">
      <c r="A254" s="2079"/>
      <c r="B254" s="2106"/>
      <c r="C254" s="2081"/>
      <c r="D254" s="2103"/>
      <c r="E254" s="2075"/>
      <c r="F254" s="2075"/>
    </row>
    <row r="255" spans="1:6">
      <c r="A255" s="2079"/>
      <c r="B255" s="2106"/>
      <c r="C255" s="2081"/>
      <c r="D255" s="2103"/>
      <c r="E255" s="2075"/>
      <c r="F255" s="2075"/>
    </row>
    <row r="256" spans="1:6">
      <c r="A256" s="2079"/>
      <c r="B256" s="2106"/>
      <c r="C256" s="2081"/>
      <c r="D256" s="2103"/>
      <c r="E256" s="2075"/>
      <c r="F256" s="2075"/>
    </row>
    <row r="257" spans="1:6">
      <c r="A257" s="2079"/>
      <c r="B257" s="2106"/>
      <c r="C257" s="2081"/>
      <c r="D257" s="2103"/>
      <c r="E257" s="2075"/>
      <c r="F257" s="2075"/>
    </row>
    <row r="258" spans="1:6">
      <c r="A258" s="2079"/>
      <c r="B258" s="2106"/>
      <c r="C258" s="2081"/>
      <c r="D258" s="2103"/>
      <c r="E258" s="2075"/>
      <c r="F258" s="2075"/>
    </row>
    <row r="259" spans="1:6">
      <c r="A259" s="2079"/>
      <c r="B259" s="2106"/>
      <c r="C259" s="2081"/>
      <c r="D259" s="2103"/>
      <c r="E259" s="2075"/>
      <c r="F259" s="2075"/>
    </row>
    <row r="260" spans="1:6">
      <c r="A260" s="2079"/>
      <c r="B260" s="2106"/>
      <c r="C260" s="2081"/>
      <c r="D260" s="2103"/>
      <c r="E260" s="2075"/>
      <c r="F260" s="2075"/>
    </row>
    <row r="261" spans="1:6">
      <c r="A261" s="2079"/>
      <c r="B261" s="2106"/>
      <c r="C261" s="2081"/>
      <c r="D261" s="2103"/>
      <c r="E261" s="2075"/>
      <c r="F261" s="2075"/>
    </row>
    <row r="262" spans="1:6">
      <c r="A262" s="2079"/>
      <c r="B262" s="2106"/>
      <c r="C262" s="2081"/>
      <c r="D262" s="2103"/>
      <c r="E262" s="2075"/>
      <c r="F262" s="2075"/>
    </row>
    <row r="263" spans="1:6">
      <c r="A263" s="2079"/>
      <c r="B263" s="2106"/>
      <c r="C263" s="2081"/>
      <c r="D263" s="2103"/>
      <c r="E263" s="2075"/>
      <c r="F263" s="2075"/>
    </row>
    <row r="264" spans="1:6">
      <c r="A264" s="2079"/>
      <c r="B264" s="2106"/>
      <c r="C264" s="2081"/>
      <c r="D264" s="2103"/>
      <c r="E264" s="2075"/>
      <c r="F264" s="2075"/>
    </row>
    <row r="265" spans="1:6">
      <c r="A265" s="2079"/>
      <c r="B265" s="2106"/>
      <c r="C265" s="2081"/>
      <c r="D265" s="2103"/>
      <c r="E265" s="2075"/>
      <c r="F265" s="2075"/>
    </row>
    <row r="266" spans="1:6">
      <c r="A266" s="2079"/>
      <c r="B266" s="2106"/>
      <c r="C266" s="2081"/>
      <c r="D266" s="2103"/>
      <c r="E266" s="2075"/>
      <c r="F266" s="2075"/>
    </row>
    <row r="267" spans="1:6">
      <c r="A267" s="2079"/>
      <c r="B267" s="2106"/>
      <c r="C267" s="2081"/>
      <c r="D267" s="2103"/>
      <c r="E267" s="2075"/>
      <c r="F267" s="2075"/>
    </row>
    <row r="268" spans="1:6">
      <c r="A268" s="2079"/>
      <c r="B268" s="2106"/>
      <c r="C268" s="2081"/>
      <c r="D268" s="2103"/>
      <c r="E268" s="2075"/>
      <c r="F268" s="2075"/>
    </row>
    <row r="269" spans="1:6">
      <c r="A269" s="2079"/>
      <c r="B269" s="2106"/>
      <c r="C269" s="2081"/>
      <c r="D269" s="2103"/>
      <c r="E269" s="2075"/>
      <c r="F269" s="2075"/>
    </row>
    <row r="270" spans="1:6">
      <c r="A270" s="2079"/>
      <c r="B270" s="2106"/>
      <c r="C270" s="2081"/>
      <c r="D270" s="2103"/>
      <c r="E270" s="2075"/>
      <c r="F270" s="2075"/>
    </row>
    <row r="271" spans="1:6">
      <c r="A271" s="2079"/>
      <c r="B271" s="2106"/>
      <c r="C271" s="2081"/>
      <c r="D271" s="2103"/>
      <c r="E271" s="2075"/>
      <c r="F271" s="2075"/>
    </row>
    <row r="272" spans="1:6">
      <c r="A272" s="2079"/>
      <c r="B272" s="2106"/>
      <c r="C272" s="2081"/>
      <c r="D272" s="2103"/>
      <c r="E272" s="2075"/>
      <c r="F272" s="2075"/>
    </row>
    <row r="273" spans="1:6">
      <c r="A273" s="2079"/>
      <c r="B273" s="2106"/>
      <c r="C273" s="2081"/>
      <c r="D273" s="2103"/>
      <c r="E273" s="2075"/>
      <c r="F273" s="2075"/>
    </row>
    <row r="274" spans="1:6">
      <c r="A274" s="2079"/>
      <c r="B274" s="2106"/>
      <c r="C274" s="2081"/>
      <c r="D274" s="2103"/>
      <c r="E274" s="2075"/>
      <c r="F274" s="2075"/>
    </row>
    <row r="275" spans="1:6">
      <c r="A275" s="2079"/>
      <c r="B275" s="2106"/>
      <c r="C275" s="2081"/>
      <c r="D275" s="2103"/>
      <c r="E275" s="2075"/>
      <c r="F275" s="2075"/>
    </row>
    <row r="276" spans="1:6">
      <c r="A276" s="2079"/>
      <c r="B276" s="2106"/>
      <c r="C276" s="2081"/>
      <c r="D276" s="2103"/>
      <c r="E276" s="2075"/>
      <c r="F276" s="2075"/>
    </row>
    <row r="277" spans="1:6">
      <c r="A277" s="2079"/>
      <c r="B277" s="2106"/>
      <c r="C277" s="2081"/>
      <c r="D277" s="2103"/>
      <c r="E277" s="2075"/>
      <c r="F277" s="2075"/>
    </row>
    <row r="278" spans="1:6">
      <c r="A278" s="2079"/>
      <c r="B278" s="2106"/>
      <c r="C278" s="2081"/>
      <c r="D278" s="2103"/>
      <c r="E278" s="2075"/>
      <c r="F278" s="2075"/>
    </row>
    <row r="279" spans="1:6">
      <c r="A279" s="2079"/>
      <c r="B279" s="2106"/>
      <c r="C279" s="2081"/>
      <c r="D279" s="2103"/>
      <c r="E279" s="2075"/>
      <c r="F279" s="2075"/>
    </row>
    <row r="280" spans="1:6">
      <c r="A280" s="2079"/>
      <c r="B280" s="2106"/>
      <c r="C280" s="2081"/>
      <c r="D280" s="2103"/>
      <c r="E280" s="2075"/>
      <c r="F280" s="2075"/>
    </row>
    <row r="281" spans="1:6">
      <c r="A281" s="2079"/>
      <c r="B281" s="2106"/>
      <c r="C281" s="2081"/>
      <c r="D281" s="2103"/>
      <c r="E281" s="2075"/>
      <c r="F281" s="2075"/>
    </row>
    <row r="282" spans="1:6">
      <c r="A282" s="2079"/>
      <c r="B282" s="2106"/>
      <c r="C282" s="2081"/>
      <c r="D282" s="2103"/>
      <c r="E282" s="2075"/>
      <c r="F282" s="2075"/>
    </row>
    <row r="283" spans="1:6">
      <c r="A283" s="2079"/>
      <c r="B283" s="2106"/>
      <c r="C283" s="2081"/>
      <c r="D283" s="2103"/>
      <c r="E283" s="2075"/>
      <c r="F283" s="2075"/>
    </row>
    <row r="284" spans="1:6">
      <c r="A284" s="2079"/>
      <c r="B284" s="2106"/>
      <c r="C284" s="2081"/>
      <c r="D284" s="2103"/>
      <c r="E284" s="2075"/>
      <c r="F284" s="2075"/>
    </row>
    <row r="285" spans="1:6">
      <c r="A285" s="2079"/>
      <c r="B285" s="2106"/>
      <c r="C285" s="2081"/>
      <c r="D285" s="2103"/>
      <c r="E285" s="2075"/>
      <c r="F285" s="2075"/>
    </row>
    <row r="286" spans="1:6">
      <c r="A286" s="2079"/>
      <c r="B286" s="2106"/>
      <c r="C286" s="2081"/>
      <c r="D286" s="2103"/>
      <c r="E286" s="2075"/>
      <c r="F286" s="2075"/>
    </row>
    <row r="287" spans="1:6">
      <c r="A287" s="2079"/>
      <c r="B287" s="2106"/>
      <c r="C287" s="2081"/>
      <c r="D287" s="2103"/>
      <c r="E287" s="2075"/>
      <c r="F287" s="2075"/>
    </row>
    <row r="288" spans="1:6">
      <c r="A288" s="2079"/>
      <c r="B288" s="2106"/>
      <c r="C288" s="2081"/>
      <c r="D288" s="2103"/>
      <c r="E288" s="2075"/>
      <c r="F288" s="2075"/>
    </row>
    <row r="289" spans="1:6">
      <c r="A289" s="2079"/>
      <c r="B289" s="2106"/>
      <c r="C289" s="2081"/>
      <c r="D289" s="2103"/>
      <c r="E289" s="2075"/>
      <c r="F289" s="2075"/>
    </row>
    <row r="290" spans="1:6">
      <c r="A290" s="2079"/>
      <c r="B290" s="2080"/>
      <c r="C290" s="2081"/>
      <c r="D290" s="2082"/>
      <c r="E290" s="2075"/>
      <c r="F290" s="2075"/>
    </row>
    <row r="291" spans="1:6">
      <c r="A291" s="2891"/>
      <c r="B291" s="2892"/>
      <c r="C291" s="2893"/>
      <c r="D291" s="2894"/>
      <c r="E291" s="2878" t="s">
        <v>48</v>
      </c>
      <c r="F291" s="2895">
        <f>SUM(F224:F262)</f>
        <v>0</v>
      </c>
    </row>
    <row r="292" spans="1:6">
      <c r="A292" s="2107"/>
      <c r="B292" s="2108"/>
      <c r="C292" s="1942"/>
      <c r="D292" s="2109"/>
      <c r="E292" s="2110"/>
      <c r="F292" s="2110"/>
    </row>
    <row r="293" spans="1:6">
      <c r="A293" s="2107"/>
      <c r="B293" s="2111" t="s">
        <v>70</v>
      </c>
      <c r="C293" s="1942"/>
      <c r="D293" s="2109"/>
      <c r="E293" s="2110"/>
      <c r="F293" s="2110"/>
    </row>
    <row r="294" spans="1:6">
      <c r="A294" s="2107"/>
      <c r="B294" s="2112"/>
      <c r="C294" s="1942"/>
      <c r="D294" s="2109"/>
      <c r="E294" s="2110"/>
      <c r="F294" s="2110"/>
    </row>
    <row r="295" spans="1:6">
      <c r="A295" s="2107"/>
      <c r="B295" s="2113" t="s">
        <v>2702</v>
      </c>
      <c r="C295" s="1942"/>
      <c r="D295" s="2109"/>
      <c r="E295" s="2110"/>
      <c r="F295" s="2110">
        <f>F99</f>
        <v>0</v>
      </c>
    </row>
    <row r="296" spans="1:6">
      <c r="A296" s="2107"/>
      <c r="B296" s="2113" t="s">
        <v>2703</v>
      </c>
      <c r="C296" s="1942"/>
      <c r="D296" s="2109"/>
      <c r="E296" s="2110"/>
      <c r="F296" s="2110">
        <f>F190</f>
        <v>0</v>
      </c>
    </row>
    <row r="297" spans="1:6">
      <c r="A297" s="2107"/>
      <c r="B297" s="2113" t="s">
        <v>2704</v>
      </c>
      <c r="C297" s="1942"/>
      <c r="D297" s="2109"/>
      <c r="E297" s="2110"/>
      <c r="F297" s="2110">
        <f>F223</f>
        <v>0</v>
      </c>
    </row>
    <row r="298" spans="1:6">
      <c r="A298" s="2107"/>
      <c r="B298" s="2113" t="s">
        <v>2705</v>
      </c>
      <c r="C298" s="1942"/>
      <c r="D298" s="2109"/>
      <c r="E298" s="2110"/>
      <c r="F298" s="2110">
        <f>F291</f>
        <v>0</v>
      </c>
    </row>
    <row r="299" spans="1:6">
      <c r="A299" s="2107"/>
      <c r="B299" s="2113"/>
      <c r="C299" s="1942"/>
      <c r="D299" s="2109"/>
      <c r="E299" s="2110"/>
      <c r="F299" s="2110"/>
    </row>
    <row r="300" spans="1:6">
      <c r="A300" s="2107"/>
      <c r="B300" s="2108"/>
      <c r="C300" s="1942"/>
      <c r="D300" s="2109"/>
      <c r="E300" s="2110"/>
      <c r="F300" s="2110"/>
    </row>
    <row r="301" spans="1:6">
      <c r="A301" s="2107"/>
      <c r="B301" s="2108"/>
      <c r="C301" s="1942"/>
      <c r="D301" s="2109"/>
      <c r="E301" s="2110"/>
      <c r="F301" s="2110"/>
    </row>
    <row r="302" spans="1:6">
      <c r="A302" s="2107"/>
      <c r="B302" s="2108"/>
      <c r="C302" s="1942"/>
      <c r="D302" s="2109"/>
      <c r="E302" s="2110"/>
      <c r="F302" s="2110"/>
    </row>
    <row r="303" spans="1:6">
      <c r="A303" s="2107"/>
      <c r="B303" s="2108"/>
      <c r="C303" s="1942"/>
      <c r="D303" s="2109"/>
      <c r="E303" s="2110"/>
      <c r="F303" s="2110"/>
    </row>
    <row r="304" spans="1:6">
      <c r="A304" s="2107"/>
      <c r="B304" s="2108"/>
      <c r="C304" s="1942"/>
      <c r="D304" s="2109"/>
      <c r="E304" s="2110"/>
      <c r="F304" s="2110"/>
    </row>
    <row r="305" spans="1:6">
      <c r="A305" s="2107"/>
      <c r="B305" s="2108"/>
      <c r="C305" s="1942"/>
      <c r="D305" s="2109"/>
      <c r="E305" s="2110"/>
      <c r="F305" s="2110"/>
    </row>
    <row r="306" spans="1:6">
      <c r="A306" s="2107"/>
      <c r="B306" s="2108"/>
      <c r="C306" s="1942"/>
      <c r="D306" s="2109"/>
      <c r="E306" s="2110"/>
      <c r="F306" s="2110"/>
    </row>
    <row r="307" spans="1:6">
      <c r="A307" s="2107"/>
      <c r="B307" s="2108"/>
      <c r="C307" s="1942"/>
      <c r="D307" s="2109"/>
      <c r="E307" s="2110"/>
      <c r="F307" s="2110"/>
    </row>
    <row r="308" spans="1:6">
      <c r="A308" s="2107"/>
      <c r="B308" s="2108"/>
      <c r="C308" s="1942"/>
      <c r="D308" s="2109"/>
      <c r="E308" s="2110"/>
      <c r="F308" s="2110"/>
    </row>
    <row r="309" spans="1:6">
      <c r="A309" s="2107"/>
      <c r="B309" s="2108"/>
      <c r="C309" s="1942"/>
      <c r="D309" s="2109"/>
      <c r="E309" s="2110"/>
      <c r="F309" s="2110"/>
    </row>
    <row r="310" spans="1:6">
      <c r="A310" s="2107"/>
      <c r="B310" s="2108"/>
      <c r="C310" s="1942"/>
      <c r="D310" s="2109"/>
      <c r="E310" s="2110"/>
      <c r="F310" s="2110"/>
    </row>
    <row r="311" spans="1:6">
      <c r="A311" s="2107"/>
      <c r="B311" s="2108"/>
      <c r="C311" s="1942"/>
      <c r="D311" s="2109"/>
      <c r="E311" s="2110"/>
      <c r="F311" s="2110"/>
    </row>
    <row r="312" spans="1:6">
      <c r="A312" s="2107"/>
      <c r="B312" s="2108"/>
      <c r="C312" s="1942"/>
      <c r="D312" s="2109"/>
      <c r="E312" s="2110"/>
      <c r="F312" s="2110"/>
    </row>
    <row r="313" spans="1:6">
      <c r="A313" s="2107"/>
      <c r="B313" s="2108"/>
      <c r="C313" s="1942"/>
      <c r="D313" s="2109"/>
      <c r="E313" s="2110"/>
      <c r="F313" s="2110"/>
    </row>
    <row r="314" spans="1:6">
      <c r="A314" s="2107"/>
      <c r="B314" s="2108"/>
      <c r="C314" s="1942"/>
      <c r="D314" s="2109"/>
      <c r="E314" s="2110"/>
      <c r="F314" s="2110"/>
    </row>
    <row r="315" spans="1:6">
      <c r="A315" s="2107"/>
      <c r="B315" s="2108"/>
      <c r="C315" s="1942"/>
      <c r="D315" s="2109"/>
      <c r="E315" s="2110"/>
      <c r="F315" s="2110"/>
    </row>
    <row r="316" spans="1:6">
      <c r="A316" s="2107"/>
      <c r="B316" s="2108"/>
      <c r="C316" s="1942"/>
      <c r="D316" s="2109"/>
      <c r="E316" s="2110"/>
      <c r="F316" s="2110"/>
    </row>
    <row r="317" spans="1:6">
      <c r="A317" s="2107"/>
      <c r="B317" s="2108"/>
      <c r="C317" s="1942"/>
      <c r="D317" s="2109"/>
      <c r="E317" s="2110"/>
      <c r="F317" s="2110"/>
    </row>
    <row r="318" spans="1:6">
      <c r="A318" s="2107"/>
      <c r="B318" s="2108"/>
      <c r="C318" s="1942"/>
      <c r="D318" s="2109"/>
      <c r="E318" s="2110"/>
      <c r="F318" s="2110"/>
    </row>
    <row r="319" spans="1:6">
      <c r="A319" s="2107"/>
      <c r="B319" s="2108"/>
      <c r="C319" s="1942"/>
      <c r="D319" s="2109"/>
      <c r="E319" s="2110"/>
      <c r="F319" s="2110"/>
    </row>
    <row r="320" spans="1:6">
      <c r="A320" s="2107"/>
      <c r="B320" s="2108"/>
      <c r="C320" s="1942"/>
      <c r="D320" s="2109"/>
      <c r="E320" s="2110"/>
      <c r="F320" s="2110"/>
    </row>
    <row r="321" spans="1:6">
      <c r="A321" s="2107"/>
      <c r="B321" s="2108"/>
      <c r="C321" s="1942"/>
      <c r="D321" s="2109"/>
      <c r="E321" s="2110"/>
      <c r="F321" s="2110"/>
    </row>
    <row r="322" spans="1:6">
      <c r="A322" s="2107"/>
      <c r="B322" s="2108"/>
      <c r="C322" s="1942"/>
      <c r="D322" s="2109"/>
      <c r="E322" s="2110"/>
      <c r="F322" s="2110"/>
    </row>
    <row r="323" spans="1:6">
      <c r="A323" s="2107"/>
      <c r="B323" s="2108"/>
      <c r="C323" s="1942"/>
      <c r="D323" s="2109"/>
      <c r="E323" s="2110"/>
      <c r="F323" s="2110"/>
    </row>
    <row r="324" spans="1:6">
      <c r="A324" s="2107"/>
      <c r="B324" s="2108"/>
      <c r="C324" s="1942"/>
      <c r="D324" s="2109"/>
      <c r="E324" s="2110"/>
      <c r="F324" s="2110"/>
    </row>
    <row r="325" spans="1:6">
      <c r="A325" s="2107"/>
      <c r="B325" s="2108"/>
      <c r="C325" s="1942"/>
      <c r="D325" s="2109"/>
      <c r="E325" s="2110"/>
      <c r="F325" s="2110"/>
    </row>
    <row r="326" spans="1:6">
      <c r="A326" s="2107"/>
      <c r="B326" s="2108"/>
      <c r="C326" s="1942"/>
      <c r="D326" s="2109"/>
      <c r="E326" s="2110"/>
      <c r="F326" s="2110"/>
    </row>
    <row r="327" spans="1:6">
      <c r="A327" s="2107"/>
      <c r="B327" s="2108"/>
      <c r="C327" s="1942"/>
      <c r="D327" s="2109"/>
      <c r="E327" s="2110"/>
      <c r="F327" s="2110"/>
    </row>
    <row r="328" spans="1:6">
      <c r="A328" s="2107"/>
      <c r="B328" s="2108"/>
      <c r="C328" s="1942"/>
      <c r="D328" s="2109"/>
      <c r="E328" s="2110"/>
      <c r="F328" s="2110"/>
    </row>
    <row r="329" spans="1:6">
      <c r="A329" s="2107"/>
      <c r="B329" s="2108"/>
      <c r="C329" s="1942"/>
      <c r="D329" s="2109"/>
      <c r="E329" s="2110"/>
      <c r="F329" s="2110"/>
    </row>
    <row r="330" spans="1:6">
      <c r="A330" s="2107"/>
      <c r="B330" s="2108"/>
      <c r="C330" s="1942"/>
      <c r="D330" s="2109"/>
      <c r="E330" s="2110"/>
      <c r="F330" s="2110"/>
    </row>
    <row r="331" spans="1:6">
      <c r="A331" s="2107"/>
      <c r="B331" s="2108"/>
      <c r="C331" s="1942"/>
      <c r="D331" s="2109"/>
      <c r="E331" s="2110"/>
      <c r="F331" s="2110"/>
    </row>
    <row r="332" spans="1:6">
      <c r="A332" s="2107"/>
      <c r="B332" s="2108"/>
      <c r="C332" s="1942"/>
      <c r="D332" s="2109"/>
      <c r="E332" s="2110"/>
      <c r="F332" s="2110"/>
    </row>
    <row r="333" spans="1:6">
      <c r="A333" s="2107"/>
      <c r="B333" s="2108"/>
      <c r="C333" s="1942"/>
      <c r="D333" s="2109"/>
      <c r="E333" s="2110"/>
      <c r="F333" s="2110"/>
    </row>
    <row r="334" spans="1:6">
      <c r="A334" s="2107"/>
      <c r="B334" s="2108"/>
      <c r="C334" s="1942"/>
      <c r="D334" s="2109"/>
      <c r="E334" s="2110"/>
      <c r="F334" s="2110"/>
    </row>
    <row r="335" spans="1:6">
      <c r="A335" s="2107"/>
      <c r="B335" s="2108"/>
      <c r="C335" s="1942"/>
      <c r="D335" s="2109"/>
      <c r="E335" s="2110"/>
      <c r="F335" s="2110"/>
    </row>
    <row r="336" spans="1:6">
      <c r="A336" s="2107"/>
      <c r="B336" s="2108"/>
      <c r="C336" s="1942"/>
      <c r="D336" s="2109"/>
      <c r="E336" s="2110"/>
      <c r="F336" s="2110"/>
    </row>
    <row r="337" spans="1:6">
      <c r="A337" s="2107"/>
      <c r="B337" s="2108"/>
      <c r="C337" s="1942"/>
      <c r="D337" s="2109"/>
      <c r="E337" s="2110"/>
      <c r="F337" s="2110"/>
    </row>
    <row r="338" spans="1:6">
      <c r="A338" s="2107"/>
      <c r="B338" s="2108"/>
      <c r="C338" s="1942"/>
      <c r="D338" s="2109"/>
      <c r="E338" s="2110"/>
      <c r="F338" s="2110"/>
    </row>
    <row r="339" spans="1:6">
      <c r="A339" s="2107"/>
      <c r="B339" s="2108"/>
      <c r="C339" s="1942"/>
      <c r="D339" s="2109"/>
      <c r="E339" s="2110"/>
      <c r="F339" s="2110"/>
    </row>
    <row r="340" spans="1:6">
      <c r="A340" s="2107"/>
      <c r="B340" s="2108"/>
      <c r="C340" s="1942"/>
      <c r="D340" s="2109"/>
      <c r="E340" s="2110"/>
      <c r="F340" s="2110"/>
    </row>
    <row r="341" spans="1:6">
      <c r="A341" s="2107"/>
      <c r="B341" s="2108"/>
      <c r="C341" s="1942"/>
      <c r="D341" s="2109"/>
      <c r="E341" s="2110"/>
      <c r="F341" s="2110"/>
    </row>
    <row r="342" spans="1:6">
      <c r="A342" s="2107"/>
      <c r="B342" s="2108"/>
      <c r="C342" s="1942"/>
      <c r="D342" s="2109"/>
      <c r="E342" s="2110"/>
      <c r="F342" s="2110"/>
    </row>
    <row r="343" spans="1:6">
      <c r="A343" s="2107"/>
      <c r="B343" s="2108"/>
      <c r="C343" s="1942"/>
      <c r="D343" s="2109"/>
      <c r="E343" s="2110"/>
      <c r="F343" s="2110"/>
    </row>
    <row r="344" spans="1:6">
      <c r="A344" s="2107"/>
      <c r="B344" s="2108"/>
      <c r="C344" s="1942"/>
      <c r="D344" s="2109"/>
      <c r="E344" s="2110"/>
      <c r="F344" s="2110"/>
    </row>
    <row r="345" spans="1:6">
      <c r="A345" s="2107"/>
      <c r="B345" s="2108"/>
      <c r="C345" s="1942"/>
      <c r="D345" s="2109"/>
      <c r="E345" s="2110"/>
      <c r="F345" s="2110"/>
    </row>
    <row r="346" spans="1:6">
      <c r="A346" s="2107"/>
      <c r="B346" s="2108"/>
      <c r="C346" s="1942"/>
      <c r="D346" s="2109"/>
      <c r="E346" s="2110"/>
      <c r="F346" s="2110"/>
    </row>
    <row r="347" spans="1:6">
      <c r="A347" s="2107"/>
      <c r="B347" s="2108"/>
      <c r="C347" s="1942"/>
      <c r="D347" s="2109"/>
      <c r="E347" s="2110"/>
      <c r="F347" s="2110"/>
    </row>
    <row r="348" spans="1:6">
      <c r="A348" s="2107"/>
      <c r="B348" s="2108"/>
      <c r="C348" s="1942"/>
      <c r="D348" s="2109"/>
      <c r="E348" s="2110"/>
      <c r="F348" s="2110"/>
    </row>
    <row r="349" spans="1:6">
      <c r="A349" s="2107"/>
      <c r="B349" s="2108"/>
      <c r="C349" s="1942"/>
      <c r="D349" s="2109"/>
      <c r="E349" s="2110"/>
      <c r="F349" s="2110"/>
    </row>
    <row r="350" spans="1:6">
      <c r="A350" s="2107"/>
      <c r="B350" s="2108"/>
      <c r="C350" s="1942"/>
      <c r="D350" s="2109"/>
      <c r="E350" s="2110"/>
      <c r="F350" s="2110"/>
    </row>
    <row r="351" spans="1:6">
      <c r="A351" s="2107"/>
      <c r="B351" s="2108"/>
      <c r="C351" s="1942"/>
      <c r="D351" s="2109"/>
      <c r="E351" s="2110"/>
      <c r="F351" s="2110"/>
    </row>
    <row r="352" spans="1:6">
      <c r="A352" s="2107"/>
      <c r="B352" s="2108"/>
      <c r="C352" s="1942"/>
      <c r="D352" s="2109"/>
      <c r="E352" s="2110"/>
      <c r="F352" s="2110"/>
    </row>
    <row r="353" spans="1:6">
      <c r="A353" s="2107"/>
      <c r="B353" s="2108"/>
      <c r="C353" s="1942"/>
      <c r="D353" s="2109"/>
      <c r="E353" s="2110"/>
      <c r="F353" s="2110"/>
    </row>
    <row r="354" spans="1:6">
      <c r="A354" s="2107"/>
      <c r="B354" s="2108"/>
      <c r="C354" s="1942"/>
      <c r="D354" s="2109"/>
      <c r="E354" s="2110"/>
      <c r="F354" s="2110"/>
    </row>
    <row r="355" spans="1:6">
      <c r="A355" s="2107"/>
      <c r="B355" s="2108"/>
      <c r="C355" s="1942"/>
      <c r="D355" s="2109"/>
      <c r="E355" s="2110"/>
      <c r="F355" s="2110"/>
    </row>
    <row r="356" spans="1:6">
      <c r="A356" s="2107"/>
      <c r="B356" s="2108"/>
      <c r="C356" s="1942"/>
      <c r="D356" s="2109"/>
      <c r="E356" s="2110"/>
      <c r="F356" s="2110"/>
    </row>
    <row r="357" spans="1:6">
      <c r="A357" s="2107"/>
      <c r="B357" s="2108"/>
      <c r="C357" s="1942"/>
      <c r="D357" s="2109"/>
      <c r="E357" s="2110"/>
      <c r="F357" s="2110"/>
    </row>
    <row r="358" spans="1:6">
      <c r="A358" s="2107"/>
      <c r="B358" s="2108"/>
      <c r="C358" s="1942"/>
      <c r="D358" s="2109"/>
      <c r="E358" s="2110"/>
      <c r="F358" s="2110"/>
    </row>
    <row r="359" spans="1:6">
      <c r="A359" s="2107"/>
      <c r="B359" s="2108"/>
      <c r="C359" s="1942"/>
      <c r="D359" s="2109"/>
      <c r="E359" s="2110"/>
      <c r="F359" s="2110"/>
    </row>
    <row r="360" spans="1:6">
      <c r="A360" s="298"/>
      <c r="B360" s="299"/>
      <c r="C360" s="267"/>
      <c r="D360" s="382"/>
      <c r="E360" s="383"/>
      <c r="F360" s="383"/>
    </row>
    <row r="361" spans="1:6">
      <c r="A361" s="3485" t="s">
        <v>71</v>
      </c>
      <c r="B361" s="3486"/>
      <c r="C361" s="3486"/>
      <c r="D361" s="3486"/>
      <c r="E361" s="3486"/>
      <c r="F361" s="2896">
        <f>SUM(F293:F360)</f>
        <v>0</v>
      </c>
    </row>
    <row r="362" spans="1:6">
      <c r="A362" s="2897"/>
      <c r="B362" s="2897"/>
      <c r="C362" s="2897"/>
      <c r="D362" s="2897"/>
      <c r="E362" s="2897"/>
      <c r="F362" s="2897"/>
    </row>
    <row r="363" spans="1:6">
      <c r="A363" s="2897"/>
      <c r="B363" s="2897"/>
      <c r="C363" s="2897"/>
      <c r="D363" s="2897"/>
      <c r="E363" s="2897"/>
      <c r="F363" s="2897"/>
    </row>
    <row r="364" spans="1:6">
      <c r="A364" s="2897"/>
      <c r="B364" s="2897"/>
      <c r="C364" s="2897"/>
      <c r="D364" s="2897"/>
      <c r="E364" s="2897"/>
      <c r="F364" s="2897"/>
    </row>
    <row r="365" spans="1:6">
      <c r="A365" s="2897"/>
      <c r="B365" s="2897"/>
      <c r="C365" s="2897"/>
      <c r="D365" s="2897"/>
      <c r="E365" s="2897"/>
      <c r="F365" s="2897"/>
    </row>
    <row r="366" spans="1:6">
      <c r="A366" s="2897"/>
      <c r="B366" s="2897"/>
      <c r="C366" s="2897"/>
      <c r="D366" s="2897"/>
      <c r="E366" s="2897"/>
      <c r="F366" s="2897"/>
    </row>
    <row r="367" spans="1:6">
      <c r="A367" s="2897"/>
      <c r="B367" s="2897"/>
      <c r="C367" s="2897"/>
      <c r="D367" s="2897"/>
      <c r="E367" s="2897"/>
      <c r="F367" s="2897"/>
    </row>
    <row r="368" spans="1:6">
      <c r="A368" s="2897"/>
      <c r="B368" s="2897"/>
      <c r="C368" s="2897"/>
      <c r="D368" s="2897"/>
      <c r="E368" s="2897"/>
      <c r="F368" s="2897"/>
    </row>
    <row r="369" spans="1:6">
      <c r="A369" s="2897"/>
      <c r="B369" s="2897"/>
      <c r="C369" s="2897"/>
      <c r="D369" s="2897"/>
      <c r="E369" s="2897"/>
      <c r="F369" s="2897"/>
    </row>
    <row r="370" spans="1:6">
      <c r="A370" s="2897"/>
      <c r="B370" s="2897"/>
      <c r="C370" s="2897"/>
      <c r="D370" s="2897"/>
      <c r="E370" s="2897"/>
      <c r="F370" s="2897"/>
    </row>
    <row r="371" spans="1:6">
      <c r="A371" s="2897"/>
      <c r="B371" s="2897"/>
      <c r="C371" s="2897"/>
      <c r="D371" s="2897"/>
      <c r="E371" s="2897"/>
      <c r="F371" s="2897"/>
    </row>
    <row r="372" spans="1:6">
      <c r="A372" s="2897"/>
      <c r="B372" s="2897"/>
      <c r="C372" s="2897"/>
      <c r="D372" s="2897"/>
      <c r="E372" s="2897"/>
      <c r="F372" s="2897"/>
    </row>
    <row r="373" spans="1:6">
      <c r="A373" s="2897"/>
      <c r="B373" s="2897"/>
      <c r="C373" s="2897"/>
      <c r="D373" s="2897"/>
      <c r="E373" s="2897"/>
      <c r="F373" s="2897"/>
    </row>
    <row r="374" spans="1:6">
      <c r="A374" s="2897"/>
      <c r="B374" s="2897"/>
      <c r="C374" s="2897"/>
      <c r="D374" s="2897"/>
      <c r="E374" s="2897"/>
      <c r="F374" s="2897"/>
    </row>
    <row r="375" spans="1:6">
      <c r="A375" s="2897"/>
      <c r="B375" s="2897"/>
      <c r="C375" s="2897"/>
      <c r="D375" s="2897"/>
      <c r="E375" s="2897"/>
      <c r="F375" s="2897"/>
    </row>
    <row r="376" spans="1:6">
      <c r="A376" s="2897"/>
      <c r="B376" s="2897"/>
      <c r="C376" s="2897"/>
      <c r="D376" s="2897"/>
      <c r="E376" s="2897"/>
      <c r="F376" s="2897"/>
    </row>
  </sheetData>
  <mergeCells count="3">
    <mergeCell ref="A2:F2"/>
    <mergeCell ref="A4:B4"/>
    <mergeCell ref="A361:E361"/>
  </mergeCells>
  <pageMargins left="0.7" right="0.7" top="0.75" bottom="0.75" header="0.3" footer="0.3"/>
  <pageSetup scale="56" orientation="portrait" r:id="rId1"/>
  <rowBreaks count="3" manualBreakCount="3">
    <brk id="51" max="5" man="1"/>
    <brk id="128" max="16383" man="1"/>
    <brk id="278" max="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
  <sheetViews>
    <sheetView view="pageBreakPreview" zoomScaleNormal="100" zoomScaleSheetLayoutView="100" workbookViewId="0">
      <selection activeCell="B270" sqref="B270"/>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3482" t="s">
        <v>2544</v>
      </c>
      <c r="B2" s="3483"/>
      <c r="C2" s="3483"/>
      <c r="D2" s="3483"/>
      <c r="E2" s="3483"/>
      <c r="F2" s="3487"/>
    </row>
    <row r="3" spans="1:6">
      <c r="A3" s="2052"/>
      <c r="B3" s="2053"/>
      <c r="C3" s="2054"/>
      <c r="D3" s="2054"/>
      <c r="E3" s="2115"/>
      <c r="F3" s="2115"/>
    </row>
    <row r="4" spans="1:6">
      <c r="A4" s="3458" t="s">
        <v>2209</v>
      </c>
      <c r="B4" s="3458"/>
      <c r="C4" s="2057"/>
      <c r="D4" s="2057"/>
      <c r="E4" s="2116"/>
      <c r="F4" s="2116"/>
    </row>
    <row r="5" spans="1:6">
      <c r="A5" s="2827" t="s">
        <v>2188</v>
      </c>
      <c r="B5" s="2056"/>
      <c r="C5" s="2057"/>
      <c r="D5" s="2057"/>
      <c r="E5" s="2116"/>
      <c r="F5" s="2116"/>
    </row>
    <row r="6" spans="1:6">
      <c r="A6" s="2060"/>
      <c r="B6" s="2056"/>
      <c r="C6" s="2057"/>
      <c r="D6" s="2057"/>
      <c r="E6" s="2117"/>
      <c r="F6" s="2117"/>
    </row>
    <row r="7" spans="1:6">
      <c r="A7" s="2898" t="s">
        <v>1</v>
      </c>
      <c r="B7" s="2899" t="s">
        <v>2</v>
      </c>
      <c r="C7" s="2899" t="s">
        <v>3</v>
      </c>
      <c r="D7" s="2900" t="s">
        <v>4</v>
      </c>
      <c r="E7" s="2901" t="s">
        <v>5</v>
      </c>
      <c r="F7" s="2901" t="s">
        <v>6</v>
      </c>
    </row>
    <row r="8" spans="1:6">
      <c r="A8" s="2062"/>
      <c r="B8" s="2063"/>
      <c r="C8" s="2064"/>
      <c r="D8" s="2065"/>
      <c r="E8" s="2118" t="s">
        <v>1100</v>
      </c>
      <c r="F8" s="2118" t="s">
        <v>1100</v>
      </c>
    </row>
    <row r="9" spans="1:6">
      <c r="A9" s="2832"/>
      <c r="B9" s="2833"/>
      <c r="C9" s="2834"/>
      <c r="D9" s="2834"/>
      <c r="E9" s="2902"/>
      <c r="F9" s="2903"/>
    </row>
    <row r="10" spans="1:6">
      <c r="A10" s="2119"/>
      <c r="B10" s="2120" t="s">
        <v>161</v>
      </c>
      <c r="C10" s="2121"/>
      <c r="D10" s="2122"/>
      <c r="E10" s="2123"/>
      <c r="F10" s="2124"/>
    </row>
    <row r="11" spans="1:6">
      <c r="A11" s="2119"/>
      <c r="B11" s="2120"/>
      <c r="C11" s="2121"/>
      <c r="D11" s="2122"/>
      <c r="E11" s="2123"/>
      <c r="F11" s="2124"/>
    </row>
    <row r="12" spans="1:6" ht="51">
      <c r="A12" s="2696"/>
      <c r="B12" s="338" t="s">
        <v>2685</v>
      </c>
      <c r="C12" s="2697"/>
      <c r="D12" s="2122"/>
      <c r="E12" s="2698"/>
      <c r="F12" s="2124"/>
    </row>
    <row r="13" spans="1:6">
      <c r="A13" s="2699"/>
      <c r="B13" s="2700" t="s">
        <v>2706</v>
      </c>
      <c r="C13" s="2701"/>
      <c r="D13" s="2702"/>
      <c r="E13" s="2703"/>
      <c r="F13" s="2125"/>
    </row>
    <row r="14" spans="1:6">
      <c r="A14" s="2704"/>
      <c r="B14" s="2705" t="s">
        <v>166</v>
      </c>
      <c r="C14" s="1854"/>
      <c r="D14" s="2706"/>
      <c r="E14" s="2707"/>
      <c r="F14" s="2125"/>
    </row>
    <row r="15" spans="1:6">
      <c r="A15" s="2704"/>
      <c r="B15" s="2705"/>
      <c r="C15" s="1854"/>
      <c r="D15" s="2706"/>
      <c r="E15" s="2707"/>
      <c r="F15" s="2125"/>
    </row>
    <row r="16" spans="1:6">
      <c r="A16" s="2905"/>
      <c r="B16" s="2906" t="s">
        <v>2147</v>
      </c>
      <c r="C16" s="2887"/>
      <c r="D16" s="2907"/>
      <c r="E16" s="2908"/>
      <c r="F16" s="2908"/>
    </row>
    <row r="17" spans="1:6">
      <c r="A17" s="2905"/>
      <c r="B17" s="2906"/>
      <c r="C17" s="2887"/>
      <c r="D17" s="2907"/>
      <c r="E17" s="2908"/>
      <c r="F17" s="2908"/>
    </row>
    <row r="18" spans="1:6">
      <c r="A18" s="2081"/>
      <c r="B18" s="2078" t="s">
        <v>278</v>
      </c>
      <c r="C18" s="2081"/>
      <c r="D18" s="2841"/>
      <c r="E18" s="2413"/>
      <c r="F18" s="2908"/>
    </row>
    <row r="19" spans="1:6">
      <c r="A19" s="2081"/>
      <c r="B19" s="2078"/>
      <c r="C19" s="2081"/>
      <c r="D19" s="2841"/>
      <c r="E19" s="2413"/>
      <c r="F19" s="2908"/>
    </row>
    <row r="20" spans="1:6" ht="38.25">
      <c r="A20" s="2081"/>
      <c r="B20" s="2104" t="s">
        <v>2707</v>
      </c>
      <c r="C20" s="2081"/>
      <c r="D20" s="2841"/>
      <c r="E20" s="2413"/>
      <c r="F20" s="2908"/>
    </row>
    <row r="21" spans="1:6">
      <c r="A21" s="2081"/>
      <c r="B21" s="2080"/>
      <c r="C21" s="2081"/>
      <c r="D21" s="2841"/>
      <c r="E21" s="2413"/>
      <c r="F21" s="2908"/>
    </row>
    <row r="22" spans="1:6">
      <c r="A22" s="1940" t="s">
        <v>2211</v>
      </c>
      <c r="B22" s="2080" t="s">
        <v>2708</v>
      </c>
      <c r="C22" s="2081" t="s">
        <v>88</v>
      </c>
      <c r="D22" s="2841">
        <f>11*11*3*95%</f>
        <v>344.84999999999997</v>
      </c>
      <c r="E22" s="2413"/>
      <c r="F22" s="2413">
        <f>D22*E22</f>
        <v>0</v>
      </c>
    </row>
    <row r="23" spans="1:6">
      <c r="A23" s="2081"/>
      <c r="B23" s="2080"/>
      <c r="C23" s="2081"/>
      <c r="D23" s="2841"/>
      <c r="E23" s="2413"/>
      <c r="F23" s="2908"/>
    </row>
    <row r="24" spans="1:6">
      <c r="A24" s="2909"/>
      <c r="B24" s="2910" t="s">
        <v>282</v>
      </c>
      <c r="C24" s="2081"/>
      <c r="D24" s="2871"/>
      <c r="E24" s="2911"/>
      <c r="F24" s="2908"/>
    </row>
    <row r="25" spans="1:6">
      <c r="A25" s="2909"/>
      <c r="B25" s="2910"/>
      <c r="C25" s="2081"/>
      <c r="D25" s="2871"/>
      <c r="E25" s="2911"/>
      <c r="F25" s="2908"/>
    </row>
    <row r="26" spans="1:6" ht="25.5">
      <c r="A26" s="2909"/>
      <c r="B26" s="2912" t="s">
        <v>2709</v>
      </c>
      <c r="C26" s="2081"/>
      <c r="D26" s="2871"/>
      <c r="E26" s="2911"/>
      <c r="F26" s="2908"/>
    </row>
    <row r="27" spans="1:6">
      <c r="A27" s="2909"/>
      <c r="B27" s="2913"/>
      <c r="C27" s="2081"/>
      <c r="D27" s="2871"/>
      <c r="E27" s="2911"/>
      <c r="F27" s="2908"/>
    </row>
    <row r="28" spans="1:6">
      <c r="A28" s="2909" t="s">
        <v>489</v>
      </c>
      <c r="B28" s="2914" t="s">
        <v>2152</v>
      </c>
      <c r="C28" s="2081" t="s">
        <v>88</v>
      </c>
      <c r="D28" s="2841">
        <f>11*11*3*5%</f>
        <v>18.150000000000002</v>
      </c>
      <c r="E28" s="2911"/>
      <c r="F28" s="2413">
        <f>D28*E28</f>
        <v>0</v>
      </c>
    </row>
    <row r="29" spans="1:6">
      <c r="A29" s="2081"/>
      <c r="B29" s="2080"/>
      <c r="C29" s="2081"/>
      <c r="D29" s="2841"/>
      <c r="E29" s="2413"/>
      <c r="F29" s="2908"/>
    </row>
    <row r="30" spans="1:6">
      <c r="A30" s="2905"/>
      <c r="B30" s="2915" t="s">
        <v>284</v>
      </c>
      <c r="C30" s="2887"/>
      <c r="D30" s="2907"/>
      <c r="E30" s="2908"/>
      <c r="F30" s="2908"/>
    </row>
    <row r="31" spans="1:6">
      <c r="A31" s="2905"/>
      <c r="B31" s="2916"/>
      <c r="C31" s="2887"/>
      <c r="D31" s="2907"/>
      <c r="E31" s="2908"/>
      <c r="F31" s="2908"/>
    </row>
    <row r="32" spans="1:6">
      <c r="A32" s="2905"/>
      <c r="B32" s="2917" t="s">
        <v>492</v>
      </c>
      <c r="C32" s="2887"/>
      <c r="D32" s="2907"/>
      <c r="E32" s="2908"/>
      <c r="F32" s="2908"/>
    </row>
    <row r="33" spans="1:6">
      <c r="A33" s="2905"/>
      <c r="B33" s="2918"/>
      <c r="C33" s="2887"/>
      <c r="D33" s="2907"/>
      <c r="E33" s="2908"/>
      <c r="F33" s="2908"/>
    </row>
    <row r="34" spans="1:6" ht="25.5">
      <c r="A34" s="2905"/>
      <c r="B34" s="2919" t="s">
        <v>493</v>
      </c>
      <c r="C34" s="2887"/>
      <c r="D34" s="2907"/>
      <c r="E34" s="2908"/>
      <c r="F34" s="2908"/>
    </row>
    <row r="35" spans="1:6">
      <c r="A35" s="2905"/>
      <c r="B35" s="2916"/>
      <c r="C35" s="2887"/>
      <c r="D35" s="2907"/>
      <c r="E35" s="2908"/>
      <c r="F35" s="2908"/>
    </row>
    <row r="36" spans="1:6" ht="25.5">
      <c r="A36" s="1940" t="s">
        <v>494</v>
      </c>
      <c r="B36" s="2080" t="s">
        <v>495</v>
      </c>
      <c r="C36" s="2081" t="s">
        <v>96</v>
      </c>
      <c r="D36" s="2841">
        <v>41.401499999999999</v>
      </c>
      <c r="E36" s="2413"/>
      <c r="F36" s="2413">
        <f>D36*E36</f>
        <v>0</v>
      </c>
    </row>
    <row r="37" spans="1:6">
      <c r="A37" s="1940"/>
      <c r="B37" s="2080"/>
      <c r="C37" s="2081"/>
      <c r="D37" s="2841"/>
      <c r="E37" s="2413"/>
      <c r="F37" s="2413"/>
    </row>
    <row r="38" spans="1:6" ht="25.5">
      <c r="A38" s="2920" t="s">
        <v>496</v>
      </c>
      <c r="B38" s="2921" t="s">
        <v>290</v>
      </c>
      <c r="C38" s="2081" t="s">
        <v>96</v>
      </c>
      <c r="D38" s="2871">
        <v>5.92</v>
      </c>
      <c r="E38" s="2911"/>
      <c r="F38" s="2413">
        <f>D38*E38</f>
        <v>0</v>
      </c>
    </row>
    <row r="39" spans="1:6">
      <c r="A39" s="2081"/>
      <c r="B39" s="2080"/>
      <c r="C39" s="2081"/>
      <c r="D39" s="2841"/>
      <c r="E39" s="2413"/>
      <c r="F39" s="2413"/>
    </row>
    <row r="40" spans="1:6">
      <c r="A40" s="2081"/>
      <c r="B40" s="2085" t="s">
        <v>285</v>
      </c>
      <c r="C40" s="2081"/>
      <c r="D40" s="2841"/>
      <c r="E40" s="2413"/>
      <c r="F40" s="2413"/>
    </row>
    <row r="41" spans="1:6">
      <c r="A41" s="2081"/>
      <c r="B41" s="2922"/>
      <c r="C41" s="2081"/>
      <c r="D41" s="2841"/>
      <c r="E41" s="2413"/>
      <c r="F41" s="2413"/>
    </row>
    <row r="42" spans="1:6" ht="25.5">
      <c r="A42" s="2081"/>
      <c r="B42" s="2923" t="s">
        <v>497</v>
      </c>
      <c r="C42" s="2081"/>
      <c r="D42" s="2088"/>
      <c r="E42" s="2413"/>
      <c r="F42" s="2413"/>
    </row>
    <row r="43" spans="1:6">
      <c r="A43" s="2081"/>
      <c r="B43" s="2080"/>
      <c r="C43" s="2081"/>
      <c r="D43" s="2088"/>
      <c r="E43" s="2413"/>
      <c r="F43" s="2413"/>
    </row>
    <row r="44" spans="1:6" ht="25.5">
      <c r="A44" s="1940" t="s">
        <v>287</v>
      </c>
      <c r="B44" s="2080" t="s">
        <v>495</v>
      </c>
      <c r="C44" s="2081" t="s">
        <v>96</v>
      </c>
      <c r="D44" s="2841">
        <v>64.385599999999997</v>
      </c>
      <c r="E44" s="2413"/>
      <c r="F44" s="2413">
        <f>D44*E44</f>
        <v>0</v>
      </c>
    </row>
    <row r="45" spans="1:6">
      <c r="A45" s="1940"/>
      <c r="B45" s="2080"/>
      <c r="C45" s="2081"/>
      <c r="D45" s="2088"/>
      <c r="E45" s="2413"/>
      <c r="F45" s="2413"/>
    </row>
    <row r="46" spans="1:6" ht="25.5">
      <c r="A46" s="2920" t="s">
        <v>289</v>
      </c>
      <c r="B46" s="2921" t="s">
        <v>290</v>
      </c>
      <c r="C46" s="2081" t="s">
        <v>96</v>
      </c>
      <c r="D46" s="2862">
        <v>5.18</v>
      </c>
      <c r="E46" s="2911"/>
      <c r="F46" s="2413">
        <f>D46*E46</f>
        <v>0</v>
      </c>
    </row>
    <row r="47" spans="1:6">
      <c r="A47" s="2920"/>
      <c r="B47" s="2865"/>
      <c r="C47" s="2094"/>
      <c r="D47" s="2105"/>
      <c r="E47" s="2911"/>
      <c r="F47" s="2924"/>
    </row>
    <row r="48" spans="1:6">
      <c r="A48" s="2081"/>
      <c r="B48" s="2085" t="s">
        <v>291</v>
      </c>
      <c r="C48" s="2103"/>
      <c r="D48" s="2925"/>
      <c r="E48" s="2413"/>
      <c r="F48" s="2908"/>
    </row>
    <row r="49" spans="1:6">
      <c r="A49" s="2081"/>
      <c r="B49" s="2085"/>
      <c r="C49" s="2081"/>
      <c r="D49" s="2088"/>
      <c r="E49" s="2413"/>
      <c r="F49" s="2908"/>
    </row>
    <row r="50" spans="1:6" ht="25.5">
      <c r="A50" s="2081"/>
      <c r="B50" s="2104" t="s">
        <v>2710</v>
      </c>
      <c r="C50" s="2081"/>
      <c r="D50" s="2088"/>
      <c r="E50" s="2413"/>
      <c r="F50" s="2908"/>
    </row>
    <row r="51" spans="1:6">
      <c r="A51" s="2081"/>
      <c r="B51" s="2080"/>
      <c r="C51" s="2081"/>
      <c r="D51" s="2088"/>
      <c r="E51" s="2413"/>
      <c r="F51" s="2908"/>
    </row>
    <row r="52" spans="1:6">
      <c r="A52" s="2081" t="s">
        <v>411</v>
      </c>
      <c r="B52" s="2080" t="s">
        <v>499</v>
      </c>
      <c r="C52" s="2081" t="s">
        <v>88</v>
      </c>
      <c r="D52" s="2841">
        <f>D22*40%</f>
        <v>137.94</v>
      </c>
      <c r="E52" s="2413"/>
      <c r="F52" s="2413">
        <f>D52*E52</f>
        <v>0</v>
      </c>
    </row>
    <row r="53" spans="1:6">
      <c r="A53" s="2094" t="s">
        <v>294</v>
      </c>
      <c r="B53" s="2921" t="s">
        <v>282</v>
      </c>
      <c r="C53" s="2081" t="s">
        <v>88</v>
      </c>
      <c r="D53" s="2862">
        <f>D28*40%</f>
        <v>7.2600000000000016</v>
      </c>
      <c r="E53" s="2413"/>
      <c r="F53" s="2413">
        <f>D53*E53</f>
        <v>0</v>
      </c>
    </row>
    <row r="54" spans="1:6">
      <c r="A54" s="2081"/>
      <c r="B54" s="2080"/>
      <c r="C54" s="2081"/>
      <c r="D54" s="2088"/>
      <c r="E54" s="2413"/>
      <c r="F54" s="2908"/>
    </row>
    <row r="55" spans="1:6">
      <c r="A55" s="2081"/>
      <c r="B55" s="2080"/>
      <c r="C55" s="2081"/>
      <c r="D55" s="2088"/>
      <c r="E55" s="2413"/>
      <c r="F55" s="2413"/>
    </row>
    <row r="56" spans="1:6">
      <c r="A56" s="2926"/>
      <c r="B56" s="2927"/>
      <c r="C56" s="2928"/>
      <c r="D56" s="2929"/>
      <c r="E56" s="2930" t="s">
        <v>48</v>
      </c>
      <c r="F56" s="2931">
        <f>SUM(F13:F55)</f>
        <v>0</v>
      </c>
    </row>
    <row r="57" spans="1:6">
      <c r="A57" s="2081"/>
      <c r="B57" s="2080"/>
      <c r="C57" s="2081"/>
      <c r="D57" s="2088"/>
      <c r="E57" s="2413"/>
      <c r="F57" s="2413"/>
    </row>
    <row r="58" spans="1:6">
      <c r="A58" s="2905"/>
      <c r="B58" s="2906" t="s">
        <v>167</v>
      </c>
      <c r="C58" s="2887"/>
      <c r="D58" s="2907"/>
      <c r="E58" s="2908"/>
      <c r="F58" s="2908"/>
    </row>
    <row r="59" spans="1:6">
      <c r="A59" s="2905"/>
      <c r="B59" s="2932"/>
      <c r="C59" s="2887"/>
      <c r="D59" s="2907"/>
      <c r="E59" s="2908"/>
      <c r="F59" s="2908"/>
    </row>
    <row r="60" spans="1:6">
      <c r="A60" s="2905"/>
      <c r="B60" s="2917" t="s">
        <v>2155</v>
      </c>
      <c r="C60" s="2887"/>
      <c r="D60" s="2907"/>
      <c r="E60" s="2908"/>
      <c r="F60" s="2908"/>
    </row>
    <row r="61" spans="1:6">
      <c r="A61" s="2905"/>
      <c r="B61" s="2917"/>
      <c r="C61" s="2887"/>
      <c r="D61" s="2907"/>
      <c r="E61" s="2908"/>
      <c r="F61" s="2908"/>
    </row>
    <row r="62" spans="1:6" ht="25.5">
      <c r="A62" s="2905"/>
      <c r="B62" s="2933" t="s">
        <v>2711</v>
      </c>
      <c r="C62" s="2887"/>
      <c r="D62" s="2907"/>
      <c r="E62" s="2908"/>
      <c r="F62" s="2908"/>
    </row>
    <row r="63" spans="1:6">
      <c r="A63" s="2905"/>
      <c r="B63" s="2933"/>
      <c r="C63" s="2887"/>
      <c r="D63" s="2907"/>
      <c r="E63" s="2908"/>
      <c r="F63" s="2908"/>
    </row>
    <row r="64" spans="1:6" ht="25.5">
      <c r="A64" s="1940" t="s">
        <v>2156</v>
      </c>
      <c r="B64" s="2080" t="s">
        <v>2712</v>
      </c>
      <c r="C64" s="2081" t="s">
        <v>88</v>
      </c>
      <c r="D64" s="2082">
        <v>19.315799999999999</v>
      </c>
      <c r="E64" s="2413"/>
      <c r="F64" s="2413">
        <f>D64*E64</f>
        <v>0</v>
      </c>
    </row>
    <row r="65" spans="1:6">
      <c r="A65" s="2081" t="s">
        <v>2713</v>
      </c>
      <c r="B65" s="2080" t="s">
        <v>2714</v>
      </c>
      <c r="C65" s="2081" t="s">
        <v>88</v>
      </c>
      <c r="D65" s="2082">
        <v>6.4091999999999993</v>
      </c>
      <c r="E65" s="2413"/>
      <c r="F65" s="2413">
        <f>D65*E65</f>
        <v>0</v>
      </c>
    </row>
    <row r="66" spans="1:6">
      <c r="A66" s="2934"/>
      <c r="B66" s="2128"/>
      <c r="C66" s="2094"/>
      <c r="D66" s="2935"/>
      <c r="E66" s="2936"/>
      <c r="F66" s="2937"/>
    </row>
    <row r="67" spans="1:6">
      <c r="A67" s="2089"/>
      <c r="B67" s="2865"/>
      <c r="C67" s="2094"/>
      <c r="D67" s="2935"/>
      <c r="E67" s="2936"/>
      <c r="F67" s="2937"/>
    </row>
    <row r="68" spans="1:6">
      <c r="A68" s="2938"/>
      <c r="B68" s="495" t="s">
        <v>306</v>
      </c>
      <c r="C68" s="1942"/>
      <c r="D68" s="2273"/>
      <c r="E68" s="2939"/>
      <c r="F68" s="2940"/>
    </row>
    <row r="69" spans="1:6">
      <c r="A69" s="2938"/>
      <c r="B69" s="493"/>
      <c r="C69" s="1942"/>
      <c r="D69" s="2273"/>
      <c r="E69" s="2939"/>
      <c r="F69" s="2940"/>
    </row>
    <row r="70" spans="1:6">
      <c r="A70" s="2938"/>
      <c r="B70" s="495" t="s">
        <v>307</v>
      </c>
      <c r="C70" s="1942"/>
      <c r="D70" s="2273"/>
      <c r="E70" s="2939"/>
      <c r="F70" s="2940"/>
    </row>
    <row r="71" spans="1:6">
      <c r="A71" s="2938"/>
      <c r="B71" s="493"/>
      <c r="C71" s="1942"/>
      <c r="D71" s="2273"/>
      <c r="E71" s="2939"/>
      <c r="F71" s="2940"/>
    </row>
    <row r="72" spans="1:6">
      <c r="A72" s="2938"/>
      <c r="B72" s="2941" t="s">
        <v>168</v>
      </c>
      <c r="C72" s="1942"/>
      <c r="D72" s="2273"/>
      <c r="E72" s="2939"/>
      <c r="F72" s="2940"/>
    </row>
    <row r="73" spans="1:6">
      <c r="A73" s="2938"/>
      <c r="B73" s="2941"/>
      <c r="C73" s="1942"/>
      <c r="D73" s="2273"/>
      <c r="E73" s="2939"/>
      <c r="F73" s="2940"/>
    </row>
    <row r="74" spans="1:6">
      <c r="A74" s="2938"/>
      <c r="B74" s="1212" t="s">
        <v>309</v>
      </c>
      <c r="C74" s="1942"/>
      <c r="D74" s="2273"/>
      <c r="E74" s="2939"/>
      <c r="F74" s="2940"/>
    </row>
    <row r="75" spans="1:6">
      <c r="A75" s="2938"/>
      <c r="B75" s="1212"/>
      <c r="C75" s="1942"/>
      <c r="D75" s="2273"/>
      <c r="E75" s="2939"/>
      <c r="F75" s="2940"/>
    </row>
    <row r="76" spans="1:6" ht="38.25">
      <c r="A76" s="2938"/>
      <c r="B76" s="492" t="s">
        <v>1109</v>
      </c>
      <c r="C76" s="1942"/>
      <c r="D76" s="2273"/>
      <c r="E76" s="2939"/>
      <c r="F76" s="2940"/>
    </row>
    <row r="77" spans="1:6">
      <c r="A77" s="2938"/>
      <c r="B77" s="493"/>
      <c r="C77" s="1942"/>
      <c r="D77" s="2273"/>
      <c r="E77" s="2939"/>
      <c r="F77" s="2940"/>
    </row>
    <row r="78" spans="1:6">
      <c r="A78" s="2938" t="s">
        <v>2715</v>
      </c>
      <c r="B78" s="493" t="s">
        <v>2716</v>
      </c>
      <c r="C78" s="1942" t="s">
        <v>88</v>
      </c>
      <c r="D78" s="2273">
        <v>1.1000000000000001</v>
      </c>
      <c r="E78" s="2942"/>
      <c r="F78" s="2943">
        <f>E78*D78</f>
        <v>0</v>
      </c>
    </row>
    <row r="79" spans="1:6">
      <c r="A79" s="2938"/>
      <c r="B79" s="371"/>
      <c r="C79" s="1942"/>
      <c r="D79" s="2273"/>
      <c r="E79" s="2939"/>
      <c r="F79" s="2940"/>
    </row>
    <row r="80" spans="1:6">
      <c r="A80" s="2938"/>
      <c r="B80" s="1212" t="s">
        <v>170</v>
      </c>
      <c r="C80" s="1942"/>
      <c r="D80" s="2273"/>
      <c r="E80" s="2939"/>
      <c r="F80" s="2940"/>
    </row>
    <row r="81" spans="1:6">
      <c r="A81" s="2938"/>
      <c r="B81" s="1212"/>
      <c r="C81" s="1942"/>
      <c r="D81" s="2273"/>
      <c r="E81" s="2939"/>
      <c r="F81" s="2940"/>
    </row>
    <row r="82" spans="1:6" ht="38.25">
      <c r="A82" s="2938"/>
      <c r="B82" s="492" t="s">
        <v>1334</v>
      </c>
      <c r="C82" s="1942"/>
      <c r="D82" s="2273"/>
      <c r="E82" s="2939"/>
      <c r="F82" s="2940"/>
    </row>
    <row r="83" spans="1:6">
      <c r="A83" s="2938"/>
      <c r="B83" s="493"/>
      <c r="C83" s="1942"/>
      <c r="D83" s="2273"/>
      <c r="E83" s="2939"/>
      <c r="F83" s="2940"/>
    </row>
    <row r="84" spans="1:6">
      <c r="A84" s="2938" t="s">
        <v>2717</v>
      </c>
      <c r="B84" s="493" t="s">
        <v>2716</v>
      </c>
      <c r="C84" s="1942" t="s">
        <v>88</v>
      </c>
      <c r="D84" s="2273">
        <v>11.01</v>
      </c>
      <c r="E84" s="2942"/>
      <c r="F84" s="2940">
        <f>E84*D84</f>
        <v>0</v>
      </c>
    </row>
    <row r="85" spans="1:6">
      <c r="A85" s="2938"/>
      <c r="B85" s="371"/>
      <c r="C85" s="1942"/>
      <c r="D85" s="2273"/>
      <c r="E85" s="2939"/>
      <c r="F85" s="2940"/>
    </row>
    <row r="86" spans="1:6">
      <c r="A86" s="2938"/>
      <c r="B86" s="490" t="s">
        <v>1110</v>
      </c>
      <c r="C86" s="1942"/>
      <c r="D86" s="2273"/>
      <c r="E86" s="2939"/>
      <c r="F86" s="2940"/>
    </row>
    <row r="87" spans="1:6">
      <c r="A87" s="2938"/>
      <c r="B87" s="371"/>
      <c r="C87" s="1942"/>
      <c r="D87" s="2273"/>
      <c r="E87" s="2939"/>
      <c r="F87" s="2940"/>
    </row>
    <row r="88" spans="1:6">
      <c r="A88" s="2938"/>
      <c r="B88" s="1212" t="s">
        <v>314</v>
      </c>
      <c r="C88" s="1942"/>
      <c r="D88" s="2273"/>
      <c r="E88" s="2939"/>
      <c r="F88" s="2940"/>
    </row>
    <row r="89" spans="1:6">
      <c r="A89" s="2938"/>
      <c r="B89" s="1212"/>
      <c r="C89" s="1942"/>
      <c r="D89" s="2273"/>
      <c r="E89" s="2939"/>
      <c r="F89" s="2940"/>
    </row>
    <row r="90" spans="1:6">
      <c r="A90" s="2938"/>
      <c r="B90" s="372" t="s">
        <v>2718</v>
      </c>
      <c r="C90" s="1942"/>
      <c r="D90" s="2273"/>
      <c r="E90" s="2939"/>
      <c r="F90" s="2940"/>
    </row>
    <row r="91" spans="1:6">
      <c r="A91" s="2938"/>
      <c r="B91" s="493"/>
      <c r="C91" s="1942"/>
      <c r="D91" s="2273"/>
      <c r="E91" s="2939"/>
      <c r="F91" s="2940"/>
    </row>
    <row r="92" spans="1:6">
      <c r="A92" s="2944" t="s">
        <v>1378</v>
      </c>
      <c r="B92" s="493" t="s">
        <v>316</v>
      </c>
      <c r="C92" s="1942" t="s">
        <v>88</v>
      </c>
      <c r="D92" s="2273">
        <v>1.1000000000000001</v>
      </c>
      <c r="E92" s="2942"/>
      <c r="F92" s="2940">
        <f>E92*D92</f>
        <v>0</v>
      </c>
    </row>
    <row r="93" spans="1:6">
      <c r="A93" s="2944"/>
      <c r="B93" s="493"/>
      <c r="C93" s="1942"/>
      <c r="D93" s="2273"/>
      <c r="E93" s="2942"/>
      <c r="F93" s="2940"/>
    </row>
    <row r="94" spans="1:6">
      <c r="A94" s="2938"/>
      <c r="B94" s="493"/>
      <c r="C94" s="1942"/>
      <c r="D94" s="2273"/>
      <c r="E94" s="2939"/>
      <c r="F94" s="2940"/>
    </row>
    <row r="95" spans="1:6">
      <c r="A95" s="2938"/>
      <c r="B95" s="2945" t="s">
        <v>321</v>
      </c>
      <c r="C95" s="1942"/>
      <c r="D95" s="2273"/>
      <c r="E95" s="2939"/>
      <c r="F95" s="2940"/>
    </row>
    <row r="96" spans="1:6">
      <c r="A96" s="2938"/>
      <c r="B96" s="2917" t="s">
        <v>317</v>
      </c>
      <c r="C96" s="1942"/>
      <c r="D96" s="2273"/>
      <c r="E96" s="2939"/>
      <c r="F96" s="2940"/>
    </row>
    <row r="97" spans="1:6" ht="25.5">
      <c r="A97" s="2938"/>
      <c r="B97" s="492" t="s">
        <v>2719</v>
      </c>
      <c r="C97" s="1942"/>
      <c r="D97" s="2273"/>
      <c r="E97" s="2939"/>
      <c r="F97" s="2940"/>
    </row>
    <row r="98" spans="1:6">
      <c r="A98" s="2938"/>
      <c r="B98" s="493"/>
      <c r="C98" s="1942"/>
      <c r="D98" s="2273"/>
      <c r="E98" s="2939"/>
      <c r="F98" s="2940"/>
    </row>
    <row r="99" spans="1:6">
      <c r="A99" s="2944" t="s">
        <v>322</v>
      </c>
      <c r="B99" s="493" t="s">
        <v>2692</v>
      </c>
      <c r="C99" s="1942" t="s">
        <v>88</v>
      </c>
      <c r="D99" s="2273">
        <v>11.01</v>
      </c>
      <c r="E99" s="2942"/>
      <c r="F99" s="2943">
        <f>E99*D99</f>
        <v>0</v>
      </c>
    </row>
    <row r="100" spans="1:6">
      <c r="A100" s="2944"/>
      <c r="B100" s="493"/>
      <c r="C100" s="1942"/>
      <c r="D100" s="2273"/>
      <c r="E100" s="2942"/>
      <c r="F100" s="2943"/>
    </row>
    <row r="101" spans="1:6">
      <c r="A101" s="2944"/>
      <c r="B101" s="2915" t="s">
        <v>321</v>
      </c>
      <c r="C101" s="2887"/>
      <c r="D101" s="2946"/>
      <c r="E101" s="2908"/>
      <c r="F101" s="2908"/>
    </row>
    <row r="102" spans="1:6">
      <c r="A102" s="2944"/>
      <c r="B102" s="2916"/>
      <c r="C102" s="2887"/>
      <c r="D102" s="2946"/>
      <c r="E102" s="2908"/>
      <c r="F102" s="2908"/>
    </row>
    <row r="103" spans="1:6">
      <c r="A103" s="2944"/>
      <c r="B103" s="2917" t="s">
        <v>317</v>
      </c>
      <c r="C103" s="2887"/>
      <c r="D103" s="2946"/>
      <c r="E103" s="2908"/>
      <c r="F103" s="2908"/>
    </row>
    <row r="104" spans="1:6">
      <c r="A104" s="2944"/>
      <c r="B104" s="2916"/>
      <c r="C104" s="2887"/>
      <c r="D104" s="2946"/>
      <c r="E104" s="2908"/>
      <c r="F104" s="2908"/>
    </row>
    <row r="105" spans="1:6" ht="25.5">
      <c r="A105" s="2944"/>
      <c r="B105" s="2933" t="s">
        <v>2720</v>
      </c>
      <c r="C105" s="2887"/>
      <c r="D105" s="2946"/>
      <c r="E105" s="2908"/>
      <c r="F105" s="2908"/>
    </row>
    <row r="106" spans="1:6">
      <c r="A106" s="2944"/>
      <c r="B106" s="2916"/>
      <c r="C106" s="2887"/>
      <c r="D106" s="2946"/>
      <c r="E106" s="2908"/>
      <c r="F106" s="2908"/>
    </row>
    <row r="107" spans="1:6">
      <c r="A107" s="2938" t="s">
        <v>2721</v>
      </c>
      <c r="B107" s="2916" t="s">
        <v>316</v>
      </c>
      <c r="C107" s="2887" t="s">
        <v>88</v>
      </c>
      <c r="D107" s="2947">
        <v>0.31</v>
      </c>
      <c r="E107" s="2413"/>
      <c r="F107" s="2413">
        <f>D107*E107</f>
        <v>0</v>
      </c>
    </row>
    <row r="108" spans="1:6">
      <c r="A108" s="2938"/>
      <c r="B108" s="2916"/>
      <c r="C108" s="2887"/>
      <c r="D108" s="2947"/>
      <c r="E108" s="2413"/>
      <c r="F108" s="2413"/>
    </row>
    <row r="109" spans="1:6">
      <c r="A109" s="2938"/>
      <c r="B109" s="2945" t="s">
        <v>1339</v>
      </c>
      <c r="C109" s="2887"/>
      <c r="D109" s="2947"/>
      <c r="E109" s="2413"/>
      <c r="F109" s="2413"/>
    </row>
    <row r="110" spans="1:6">
      <c r="A110" s="2938"/>
      <c r="B110" s="2916"/>
      <c r="C110" s="2887"/>
      <c r="D110" s="2946"/>
      <c r="E110" s="2908"/>
      <c r="F110" s="2908"/>
    </row>
    <row r="111" spans="1:6" ht="25.5">
      <c r="A111" s="2938"/>
      <c r="B111" s="492" t="s">
        <v>1340</v>
      </c>
      <c r="C111" s="1942"/>
      <c r="D111" s="2273"/>
      <c r="E111" s="2939"/>
      <c r="F111" s="2940"/>
    </row>
    <row r="112" spans="1:6">
      <c r="A112" s="2938"/>
      <c r="B112" s="493"/>
      <c r="C112" s="1942"/>
      <c r="D112" s="2273"/>
      <c r="E112" s="2939"/>
      <c r="F112" s="2940"/>
    </row>
    <row r="113" spans="1:6">
      <c r="A113" s="2944" t="s">
        <v>1341</v>
      </c>
      <c r="B113" s="2916" t="s">
        <v>316</v>
      </c>
      <c r="C113" s="1942" t="s">
        <v>88</v>
      </c>
      <c r="D113" s="2273">
        <v>1.05</v>
      </c>
      <c r="E113" s="2413"/>
      <c r="F113" s="2943">
        <f>E113*D113</f>
        <v>0</v>
      </c>
    </row>
    <row r="114" spans="1:6">
      <c r="A114" s="2860"/>
      <c r="B114" s="2204"/>
      <c r="C114" s="1942"/>
      <c r="D114" s="2209"/>
      <c r="E114" s="2948"/>
      <c r="F114" s="2949"/>
    </row>
    <row r="115" spans="1:6">
      <c r="A115" s="2938"/>
      <c r="B115" s="493"/>
      <c r="C115" s="1942"/>
      <c r="D115" s="2273"/>
      <c r="E115" s="2939"/>
      <c r="F115" s="2943"/>
    </row>
    <row r="116" spans="1:6">
      <c r="A116" s="2950"/>
      <c r="B116" s="2951"/>
      <c r="C116" s="2952"/>
      <c r="D116" s="2953"/>
      <c r="E116" s="2954" t="s">
        <v>48</v>
      </c>
      <c r="F116" s="2955">
        <f>SUM(F57:F115)</f>
        <v>0</v>
      </c>
    </row>
    <row r="117" spans="1:6">
      <c r="A117" s="2938"/>
      <c r="B117" s="493"/>
      <c r="C117" s="1942"/>
      <c r="D117" s="2273"/>
      <c r="E117" s="2939"/>
      <c r="F117" s="2940"/>
    </row>
    <row r="118" spans="1:6">
      <c r="A118" s="2905"/>
      <c r="B118" s="2906" t="s">
        <v>172</v>
      </c>
      <c r="C118" s="2887"/>
      <c r="D118" s="2946"/>
      <c r="E118" s="2908"/>
      <c r="F118" s="2908"/>
    </row>
    <row r="119" spans="1:6">
      <c r="A119" s="2905"/>
      <c r="B119" s="2932"/>
      <c r="C119" s="2887"/>
      <c r="D119" s="2946"/>
      <c r="E119" s="2908"/>
      <c r="F119" s="2908"/>
    </row>
    <row r="120" spans="1:6">
      <c r="A120" s="2905"/>
      <c r="B120" s="2915" t="s">
        <v>173</v>
      </c>
      <c r="C120" s="2887"/>
      <c r="D120" s="2946"/>
      <c r="E120" s="2908"/>
      <c r="F120" s="2908"/>
    </row>
    <row r="121" spans="1:6">
      <c r="A121" s="2905"/>
      <c r="B121" s="2916"/>
      <c r="C121" s="2887"/>
      <c r="D121" s="2946"/>
      <c r="E121" s="2908"/>
      <c r="F121" s="2908"/>
    </row>
    <row r="122" spans="1:6">
      <c r="A122" s="2905"/>
      <c r="B122" s="2956" t="s">
        <v>2722</v>
      </c>
      <c r="C122" s="2887"/>
      <c r="D122" s="2946"/>
      <c r="E122" s="2908"/>
      <c r="F122" s="2908"/>
    </row>
    <row r="123" spans="1:6">
      <c r="A123" s="2905"/>
      <c r="B123" s="2932"/>
      <c r="C123" s="2887"/>
      <c r="D123" s="2946"/>
      <c r="E123" s="2908"/>
      <c r="F123" s="2908"/>
    </row>
    <row r="124" spans="1:6">
      <c r="A124" s="2905"/>
      <c r="B124" s="2933" t="s">
        <v>326</v>
      </c>
      <c r="C124" s="2887"/>
      <c r="D124" s="2957"/>
      <c r="E124" s="2908"/>
      <c r="F124" s="2908"/>
    </row>
    <row r="125" spans="1:6">
      <c r="A125" s="2905"/>
      <c r="B125" s="2916"/>
      <c r="C125" s="2887"/>
      <c r="D125" s="2957"/>
      <c r="E125" s="2908"/>
      <c r="F125" s="2908"/>
    </row>
    <row r="126" spans="1:6">
      <c r="A126" s="2905" t="s">
        <v>329</v>
      </c>
      <c r="B126" s="2916" t="s">
        <v>2723</v>
      </c>
      <c r="C126" s="2887" t="s">
        <v>96</v>
      </c>
      <c r="D126" s="2947">
        <v>10.89</v>
      </c>
      <c r="E126" s="2958"/>
      <c r="F126" s="2413">
        <f>D126*E126</f>
        <v>0</v>
      </c>
    </row>
    <row r="127" spans="1:6">
      <c r="A127" s="2905"/>
      <c r="B127" s="2916"/>
      <c r="C127" s="2887"/>
      <c r="D127" s="2947"/>
      <c r="E127" s="2958"/>
      <c r="F127" s="2908"/>
    </row>
    <row r="128" spans="1:6">
      <c r="A128" s="2905"/>
      <c r="B128" s="2933" t="s">
        <v>177</v>
      </c>
      <c r="C128" s="2887"/>
      <c r="D128" s="2947"/>
      <c r="E128" s="2908"/>
      <c r="F128" s="2908"/>
    </row>
    <row r="129" spans="1:6">
      <c r="A129" s="2905"/>
      <c r="B129" s="2916"/>
      <c r="C129" s="2887"/>
      <c r="D129" s="2947"/>
      <c r="E129" s="2908"/>
      <c r="F129" s="2908"/>
    </row>
    <row r="130" spans="1:6">
      <c r="A130" s="2905" t="s">
        <v>1385</v>
      </c>
      <c r="B130" s="2916" t="s">
        <v>2723</v>
      </c>
      <c r="C130" s="2887" t="s">
        <v>96</v>
      </c>
      <c r="D130" s="2947">
        <v>34.57</v>
      </c>
      <c r="E130" s="2413"/>
      <c r="F130" s="2413">
        <f>D130*E130</f>
        <v>0</v>
      </c>
    </row>
    <row r="131" spans="1:6">
      <c r="A131" s="2959"/>
      <c r="B131" s="2932"/>
      <c r="C131" s="2960"/>
      <c r="D131" s="2961"/>
      <c r="E131" s="2908"/>
      <c r="F131" s="2908"/>
    </row>
    <row r="132" spans="1:6">
      <c r="A132" s="2905"/>
      <c r="B132" s="2906" t="s">
        <v>178</v>
      </c>
      <c r="C132" s="2887"/>
      <c r="D132" s="2946"/>
      <c r="E132" s="2908"/>
      <c r="F132" s="2908"/>
    </row>
    <row r="133" spans="1:6">
      <c r="A133" s="2905"/>
      <c r="B133" s="2906"/>
      <c r="C133" s="2887"/>
      <c r="D133" s="2946"/>
      <c r="E133" s="2908"/>
      <c r="F133" s="2908"/>
    </row>
    <row r="134" spans="1:6">
      <c r="A134" s="2905"/>
      <c r="B134" s="2956" t="s">
        <v>331</v>
      </c>
      <c r="C134" s="2887"/>
      <c r="D134" s="2946"/>
      <c r="E134" s="2908"/>
      <c r="F134" s="2908"/>
    </row>
    <row r="135" spans="1:6">
      <c r="A135" s="2905"/>
      <c r="B135" s="2956"/>
      <c r="C135" s="2887"/>
      <c r="D135" s="2946"/>
      <c r="E135" s="2908"/>
      <c r="F135" s="2908"/>
    </row>
    <row r="136" spans="1:6" ht="25.5">
      <c r="A136" s="2905"/>
      <c r="B136" s="2933" t="s">
        <v>2724</v>
      </c>
      <c r="C136" s="2887"/>
      <c r="D136" s="2946"/>
      <c r="E136" s="2908"/>
      <c r="F136" s="2908"/>
    </row>
    <row r="137" spans="1:6">
      <c r="A137" s="2905"/>
      <c r="B137" s="2932"/>
      <c r="C137" s="2887"/>
      <c r="D137" s="2946"/>
      <c r="E137" s="2908"/>
      <c r="F137" s="2908"/>
    </row>
    <row r="138" spans="1:6">
      <c r="A138" s="2905" t="s">
        <v>2725</v>
      </c>
      <c r="B138" s="2962" t="s">
        <v>514</v>
      </c>
      <c r="C138" s="2887" t="s">
        <v>86</v>
      </c>
      <c r="D138" s="2963">
        <v>0.81</v>
      </c>
      <c r="E138" s="2964"/>
      <c r="F138" s="2413">
        <f>D138*E138</f>
        <v>0</v>
      </c>
    </row>
    <row r="139" spans="1:6">
      <c r="A139" s="2905"/>
      <c r="B139" s="2962"/>
      <c r="C139" s="2887"/>
      <c r="D139" s="2947"/>
      <c r="E139" s="2964"/>
      <c r="F139" s="2908"/>
    </row>
    <row r="140" spans="1:6">
      <c r="A140" s="2959"/>
      <c r="B140" s="2956" t="s">
        <v>181</v>
      </c>
      <c r="C140" s="2960"/>
      <c r="D140" s="2965"/>
      <c r="E140" s="2908"/>
      <c r="F140" s="2908"/>
    </row>
    <row r="141" spans="1:6">
      <c r="A141" s="2959"/>
      <c r="B141" s="2932"/>
      <c r="C141" s="2960"/>
      <c r="D141" s="2965"/>
      <c r="E141" s="2908"/>
      <c r="F141" s="2908"/>
    </row>
    <row r="142" spans="1:6">
      <c r="A142" s="2959"/>
      <c r="B142" s="2966" t="s">
        <v>182</v>
      </c>
      <c r="C142" s="2960"/>
      <c r="D142" s="2965"/>
      <c r="E142" s="2908"/>
      <c r="F142" s="2908"/>
    </row>
    <row r="143" spans="1:6">
      <c r="A143" s="2959"/>
      <c r="B143" s="2932"/>
      <c r="C143" s="2960"/>
      <c r="D143" s="2965"/>
      <c r="E143" s="2967"/>
      <c r="F143" s="2908"/>
    </row>
    <row r="144" spans="1:6">
      <c r="A144" s="2905" t="s">
        <v>363</v>
      </c>
      <c r="B144" s="2932" t="s">
        <v>364</v>
      </c>
      <c r="C144" s="2960" t="s">
        <v>96</v>
      </c>
      <c r="D144" s="2961">
        <v>100</v>
      </c>
      <c r="E144" s="2908"/>
      <c r="F144" s="2413">
        <f>D144*E144</f>
        <v>0</v>
      </c>
    </row>
    <row r="145" spans="1:6">
      <c r="A145" s="2959"/>
      <c r="B145" s="2932"/>
      <c r="C145" s="2960"/>
      <c r="D145" s="2961"/>
      <c r="E145" s="2908"/>
      <c r="F145" s="2908"/>
    </row>
    <row r="146" spans="1:6">
      <c r="A146" s="2905"/>
      <c r="B146" s="2915" t="s">
        <v>1160</v>
      </c>
      <c r="C146" s="2887"/>
      <c r="D146" s="2947"/>
      <c r="E146" s="2908"/>
      <c r="F146" s="2908"/>
    </row>
    <row r="147" spans="1:6">
      <c r="A147" s="2905"/>
      <c r="B147" s="2962"/>
      <c r="C147" s="2887"/>
      <c r="D147" s="2947"/>
      <c r="E147" s="2964"/>
      <c r="F147" s="2908"/>
    </row>
    <row r="148" spans="1:6">
      <c r="A148" s="2959"/>
      <c r="B148" s="2956" t="s">
        <v>1619</v>
      </c>
      <c r="C148" s="2887"/>
      <c r="D148" s="2968"/>
      <c r="E148" s="2908"/>
      <c r="F148" s="2908"/>
    </row>
    <row r="149" spans="1:6">
      <c r="A149" s="2959"/>
      <c r="B149" s="2932"/>
      <c r="C149" s="2887"/>
      <c r="D149" s="2968"/>
      <c r="E149" s="2908"/>
      <c r="F149" s="2908"/>
    </row>
    <row r="150" spans="1:6" ht="25.5">
      <c r="A150" s="2959"/>
      <c r="B150" s="2933" t="s">
        <v>3088</v>
      </c>
      <c r="C150" s="2887"/>
      <c r="D150" s="2968"/>
      <c r="E150" s="2908"/>
      <c r="F150" s="2908"/>
    </row>
    <row r="151" spans="1:6">
      <c r="A151" s="2959"/>
      <c r="B151" s="2932"/>
      <c r="C151" s="2887"/>
      <c r="D151" s="2968"/>
      <c r="E151" s="2908"/>
      <c r="F151" s="2908"/>
    </row>
    <row r="152" spans="1:6">
      <c r="A152" s="2969" t="s">
        <v>2726</v>
      </c>
      <c r="B152" s="2932" t="s">
        <v>2205</v>
      </c>
      <c r="C152" s="2887" t="s">
        <v>209</v>
      </c>
      <c r="D152" s="2907">
        <v>10</v>
      </c>
      <c r="E152" s="2413"/>
      <c r="F152" s="2413">
        <f>D152*E152</f>
        <v>0</v>
      </c>
    </row>
    <row r="153" spans="1:6">
      <c r="A153" s="2905"/>
      <c r="B153" s="2962"/>
      <c r="C153" s="2887"/>
      <c r="D153" s="2947"/>
      <c r="E153" s="2964"/>
      <c r="F153" s="2908"/>
    </row>
    <row r="154" spans="1:6">
      <c r="A154" s="1942"/>
      <c r="B154" s="2073" t="s">
        <v>184</v>
      </c>
      <c r="C154" s="1942"/>
      <c r="D154" s="2209"/>
      <c r="E154" s="2413"/>
      <c r="F154" s="2908"/>
    </row>
    <row r="155" spans="1:6">
      <c r="A155" s="1942"/>
      <c r="B155" s="2202"/>
      <c r="C155" s="1942"/>
      <c r="D155" s="2209"/>
      <c r="E155" s="2413"/>
      <c r="F155" s="2908"/>
    </row>
    <row r="156" spans="1:6">
      <c r="A156" s="2860"/>
      <c r="B156" s="2144" t="s">
        <v>232</v>
      </c>
      <c r="C156" s="1942"/>
      <c r="D156" s="2151"/>
      <c r="E156" s="2413"/>
      <c r="F156" s="2908"/>
    </row>
    <row r="157" spans="1:6">
      <c r="A157" s="2860"/>
      <c r="B157" s="2202"/>
      <c r="C157" s="1942"/>
      <c r="D157" s="2151"/>
      <c r="E157" s="2413"/>
      <c r="F157" s="2908"/>
    </row>
    <row r="158" spans="1:6">
      <c r="A158" s="2081"/>
      <c r="B158" s="2085" t="s">
        <v>185</v>
      </c>
      <c r="C158" s="2081"/>
      <c r="D158" s="2103"/>
      <c r="E158" s="2413"/>
      <c r="F158" s="2908"/>
    </row>
    <row r="159" spans="1:6">
      <c r="A159" s="2081"/>
      <c r="B159" s="2080"/>
      <c r="C159" s="2081"/>
      <c r="D159" s="2103"/>
      <c r="E159" s="2413"/>
      <c r="F159" s="2908"/>
    </row>
    <row r="160" spans="1:6" ht="25.5">
      <c r="A160" s="1942"/>
      <c r="B160" s="2842" t="s">
        <v>2727</v>
      </c>
      <c r="C160" s="1942"/>
      <c r="D160" s="2151"/>
      <c r="E160" s="2413"/>
      <c r="F160" s="2908"/>
    </row>
    <row r="161" spans="1:6">
      <c r="A161" s="1942"/>
      <c r="B161" s="2970"/>
      <c r="C161" s="1942"/>
      <c r="D161" s="2151"/>
      <c r="E161" s="2413"/>
      <c r="F161" s="2908"/>
    </row>
    <row r="162" spans="1:6">
      <c r="A162" s="2860" t="s">
        <v>2728</v>
      </c>
      <c r="B162" s="2970" t="s">
        <v>2729</v>
      </c>
      <c r="C162" s="1942" t="s">
        <v>31</v>
      </c>
      <c r="D162" s="2151">
        <v>1</v>
      </c>
      <c r="E162" s="2413"/>
      <c r="F162" s="2413">
        <f>D162*E162</f>
        <v>0</v>
      </c>
    </row>
    <row r="163" spans="1:6">
      <c r="A163" s="2860" t="s">
        <v>2730</v>
      </c>
      <c r="B163" s="2970" t="s">
        <v>2731</v>
      </c>
      <c r="C163" s="1942" t="s">
        <v>31</v>
      </c>
      <c r="D163" s="2151">
        <v>4</v>
      </c>
      <c r="E163" s="2413"/>
      <c r="F163" s="2413">
        <f>D163*E163</f>
        <v>0</v>
      </c>
    </row>
    <row r="164" spans="1:6">
      <c r="A164" s="2905"/>
      <c r="B164" s="2962"/>
      <c r="C164" s="2887"/>
      <c r="D164" s="2947"/>
      <c r="E164" s="2964"/>
      <c r="F164" s="2908"/>
    </row>
    <row r="165" spans="1:6">
      <c r="A165" s="2971"/>
      <c r="B165" s="2078" t="s">
        <v>1170</v>
      </c>
      <c r="C165" s="1943"/>
      <c r="D165" s="2972"/>
      <c r="E165" s="2413"/>
      <c r="F165" s="2908"/>
    </row>
    <row r="166" spans="1:6">
      <c r="A166" s="2971"/>
      <c r="B166" s="2078"/>
      <c r="C166" s="1943"/>
      <c r="D166" s="2972"/>
      <c r="E166" s="2413"/>
      <c r="F166" s="2908"/>
    </row>
    <row r="167" spans="1:6" ht="25.5">
      <c r="A167" s="2973"/>
      <c r="B167" s="2842" t="s">
        <v>2732</v>
      </c>
      <c r="C167" s="1943"/>
      <c r="D167" s="2974"/>
      <c r="E167" s="2413"/>
      <c r="F167" s="2908"/>
    </row>
    <row r="168" spans="1:6">
      <c r="A168" s="2973"/>
      <c r="B168" s="2076"/>
      <c r="C168" s="1943"/>
      <c r="D168" s="2974"/>
      <c r="E168" s="2413"/>
      <c r="F168" s="2908"/>
    </row>
    <row r="169" spans="1:6">
      <c r="A169" s="2975" t="s">
        <v>2733</v>
      </c>
      <c r="B169" s="1943" t="s">
        <v>2990</v>
      </c>
      <c r="C169" s="2081" t="s">
        <v>31</v>
      </c>
      <c r="D169" s="2103">
        <v>2</v>
      </c>
      <c r="E169" s="2413"/>
      <c r="F169" s="2413">
        <f>D169*E169</f>
        <v>0</v>
      </c>
    </row>
    <row r="170" spans="1:6">
      <c r="A170" s="2975"/>
      <c r="B170" s="1943"/>
      <c r="C170" s="2081"/>
      <c r="D170" s="2103"/>
      <c r="E170" s="2872"/>
      <c r="F170" s="2908"/>
    </row>
    <row r="171" spans="1:6">
      <c r="A171" s="2975"/>
      <c r="B171" s="1943"/>
      <c r="C171" s="2081"/>
      <c r="D171" s="2103"/>
      <c r="E171" s="2872"/>
      <c r="F171" s="2908"/>
    </row>
    <row r="172" spans="1:6">
      <c r="A172" s="2905"/>
      <c r="B172" s="2962"/>
      <c r="C172" s="2887"/>
      <c r="D172" s="2947"/>
      <c r="E172" s="2964"/>
      <c r="F172" s="2908"/>
    </row>
    <row r="173" spans="1:6">
      <c r="A173" s="2905"/>
      <c r="B173" s="2962"/>
      <c r="C173" s="2887"/>
      <c r="D173" s="2947"/>
      <c r="E173" s="2964"/>
      <c r="F173" s="2908"/>
    </row>
    <row r="174" spans="1:6">
      <c r="A174" s="2976"/>
      <c r="B174" s="2977"/>
      <c r="C174" s="2978"/>
      <c r="D174" s="2979"/>
      <c r="E174" s="2980" t="s">
        <v>48</v>
      </c>
      <c r="F174" s="2981">
        <f>SUM(F117:F173)</f>
        <v>0</v>
      </c>
    </row>
    <row r="175" spans="1:6">
      <c r="A175" s="2905"/>
      <c r="B175" s="2962"/>
      <c r="C175" s="2887"/>
      <c r="D175" s="2947"/>
      <c r="E175" s="2964"/>
      <c r="F175" s="2908"/>
    </row>
    <row r="176" spans="1:6">
      <c r="A176" s="2973"/>
      <c r="B176" s="2078" t="s">
        <v>373</v>
      </c>
      <c r="C176" s="2081"/>
      <c r="D176" s="2841"/>
      <c r="E176" s="2982"/>
      <c r="F176" s="2908"/>
    </row>
    <row r="177" spans="1:6">
      <c r="A177" s="2973"/>
      <c r="B177" s="2104"/>
      <c r="C177" s="2081"/>
      <c r="D177" s="2841"/>
      <c r="E177" s="2982"/>
      <c r="F177" s="2908"/>
    </row>
    <row r="178" spans="1:6" ht="25.5">
      <c r="A178" s="2973"/>
      <c r="B178" s="2104" t="s">
        <v>2734</v>
      </c>
      <c r="C178" s="2081"/>
      <c r="D178" s="2841"/>
      <c r="E178" s="2982"/>
      <c r="F178" s="2908"/>
    </row>
    <row r="179" spans="1:6">
      <c r="A179" s="2983"/>
      <c r="B179" s="2076"/>
      <c r="C179" s="2081"/>
      <c r="D179" s="2841"/>
      <c r="E179" s="2982"/>
      <c r="F179" s="2908"/>
    </row>
    <row r="180" spans="1:6">
      <c r="A180" s="2984" t="s">
        <v>2735</v>
      </c>
      <c r="B180" s="2080" t="s">
        <v>2736</v>
      </c>
      <c r="C180" s="2081" t="s">
        <v>31</v>
      </c>
      <c r="D180" s="2985">
        <v>1</v>
      </c>
      <c r="E180" s="2413"/>
      <c r="F180" s="2413">
        <f>D180*E180</f>
        <v>0</v>
      </c>
    </row>
    <row r="181" spans="1:6">
      <c r="A181" s="2984" t="s">
        <v>2737</v>
      </c>
      <c r="B181" s="2080" t="s">
        <v>3089</v>
      </c>
      <c r="C181" s="2081" t="s">
        <v>31</v>
      </c>
      <c r="D181" s="2985">
        <v>1</v>
      </c>
      <c r="E181" s="2413"/>
      <c r="F181" s="2413">
        <f>D181*E181</f>
        <v>0</v>
      </c>
    </row>
    <row r="182" spans="1:6">
      <c r="A182" s="2984" t="s">
        <v>2738</v>
      </c>
      <c r="B182" s="2080" t="s">
        <v>3090</v>
      </c>
      <c r="C182" s="2081" t="s">
        <v>31</v>
      </c>
      <c r="D182" s="2985">
        <v>1</v>
      </c>
      <c r="E182" s="2413"/>
      <c r="F182" s="2413">
        <f>D182*E182</f>
        <v>0</v>
      </c>
    </row>
    <row r="183" spans="1:6">
      <c r="A183" s="2984" t="s">
        <v>2739</v>
      </c>
      <c r="B183" s="2080" t="s">
        <v>3091</v>
      </c>
      <c r="C183" s="2081" t="s">
        <v>31</v>
      </c>
      <c r="D183" s="2985">
        <v>4</v>
      </c>
      <c r="E183" s="2413"/>
      <c r="F183" s="2413">
        <f>D183*E183</f>
        <v>0</v>
      </c>
    </row>
    <row r="184" spans="1:6">
      <c r="A184" s="2081"/>
      <c r="B184" s="2078"/>
      <c r="C184" s="2081"/>
      <c r="D184" s="2841"/>
      <c r="E184" s="2413"/>
      <c r="F184" s="2908"/>
    </row>
    <row r="185" spans="1:6" ht="25.5">
      <c r="A185" s="2973"/>
      <c r="B185" s="2104" t="s">
        <v>2740</v>
      </c>
      <c r="C185" s="2081"/>
      <c r="D185" s="2841"/>
      <c r="E185" s="2982"/>
      <c r="F185" s="2908"/>
    </row>
    <row r="186" spans="1:6">
      <c r="A186" s="2983"/>
      <c r="B186" s="2076"/>
      <c r="C186" s="2081"/>
      <c r="D186" s="2841"/>
      <c r="E186" s="2982"/>
      <c r="F186" s="2908"/>
    </row>
    <row r="187" spans="1:6">
      <c r="A187" s="2984" t="s">
        <v>2741</v>
      </c>
      <c r="B187" s="2080" t="s">
        <v>2742</v>
      </c>
      <c r="C187" s="2081" t="s">
        <v>31</v>
      </c>
      <c r="D187" s="2985">
        <v>1</v>
      </c>
      <c r="E187" s="2413"/>
      <c r="F187" s="2413">
        <f>D187*E187</f>
        <v>0</v>
      </c>
    </row>
    <row r="188" spans="1:6">
      <c r="A188" s="2984" t="s">
        <v>2743</v>
      </c>
      <c r="B188" s="2080" t="s">
        <v>3092</v>
      </c>
      <c r="C188" s="2081" t="s">
        <v>31</v>
      </c>
      <c r="D188" s="2985">
        <v>1</v>
      </c>
      <c r="E188" s="2413"/>
      <c r="F188" s="2413">
        <f>D188*E188</f>
        <v>0</v>
      </c>
    </row>
    <row r="189" spans="1:6">
      <c r="A189" s="1940"/>
      <c r="B189" s="2076"/>
      <c r="C189" s="2081"/>
      <c r="D189" s="2841"/>
      <c r="E189" s="2413"/>
      <c r="F189" s="2908"/>
    </row>
    <row r="190" spans="1:6">
      <c r="A190" s="2860"/>
      <c r="B190" s="2986" t="s">
        <v>1051</v>
      </c>
      <c r="C190" s="2970"/>
      <c r="D190" s="2987"/>
      <c r="E190" s="2982"/>
      <c r="F190" s="2908"/>
    </row>
    <row r="191" spans="1:6">
      <c r="A191" s="2860"/>
      <c r="B191" s="2986"/>
      <c r="C191" s="2970"/>
      <c r="D191" s="2987"/>
      <c r="E191" s="2982"/>
      <c r="F191" s="2908"/>
    </row>
    <row r="192" spans="1:6" ht="25.5">
      <c r="A192" s="2860"/>
      <c r="B192" s="2438" t="s">
        <v>2744</v>
      </c>
      <c r="C192" s="2970"/>
      <c r="D192" s="2987"/>
      <c r="E192" s="2982"/>
      <c r="F192" s="2908"/>
    </row>
    <row r="193" spans="1:6">
      <c r="A193" s="2860"/>
      <c r="B193" s="2438"/>
      <c r="C193" s="2970"/>
      <c r="D193" s="2987"/>
      <c r="E193" s="2982"/>
      <c r="F193" s="2908"/>
    </row>
    <row r="194" spans="1:6">
      <c r="A194" s="1942" t="s">
        <v>2745</v>
      </c>
      <c r="B194" s="1944" t="s">
        <v>3093</v>
      </c>
      <c r="C194" s="1942" t="s">
        <v>31</v>
      </c>
      <c r="D194" s="2988">
        <v>1</v>
      </c>
      <c r="E194" s="2982"/>
      <c r="F194" s="2413">
        <f>D194*E194</f>
        <v>0</v>
      </c>
    </row>
    <row r="195" spans="1:6">
      <c r="A195" s="2989"/>
      <c r="B195" s="2932"/>
      <c r="C195" s="2989"/>
      <c r="D195" s="2990"/>
      <c r="E195" s="2413"/>
      <c r="F195" s="2908"/>
    </row>
    <row r="196" spans="1:6">
      <c r="A196" s="2905"/>
      <c r="B196" s="2915" t="s">
        <v>242</v>
      </c>
      <c r="C196" s="2887"/>
      <c r="D196" s="2957"/>
      <c r="E196" s="2908"/>
      <c r="F196" s="2908"/>
    </row>
    <row r="197" spans="1:6">
      <c r="A197" s="2905"/>
      <c r="B197" s="2906" t="s">
        <v>1076</v>
      </c>
      <c r="C197" s="2887"/>
      <c r="D197" s="2957"/>
      <c r="E197" s="2908"/>
      <c r="F197" s="2908"/>
    </row>
    <row r="198" spans="1:6">
      <c r="A198" s="2905"/>
      <c r="B198" s="2932"/>
      <c r="C198" s="2887"/>
      <c r="D198" s="2957"/>
      <c r="E198" s="2908"/>
      <c r="F198" s="2908"/>
    </row>
    <row r="199" spans="1:6">
      <c r="A199" s="2905"/>
      <c r="B199" s="2956" t="s">
        <v>2746</v>
      </c>
      <c r="C199" s="2887"/>
      <c r="D199" s="2957"/>
      <c r="E199" s="2908"/>
      <c r="F199" s="2908"/>
    </row>
    <row r="200" spans="1:6">
      <c r="A200" s="2905"/>
      <c r="B200" s="2956"/>
      <c r="C200" s="2887"/>
      <c r="D200" s="2957"/>
      <c r="E200" s="2908"/>
      <c r="F200" s="2908"/>
    </row>
    <row r="201" spans="1:6" ht="63.75">
      <c r="A201" s="2905"/>
      <c r="B201" s="2933" t="s">
        <v>2204</v>
      </c>
      <c r="C201" s="2887"/>
      <c r="D201" s="2957"/>
      <c r="E201" s="2908"/>
      <c r="F201" s="2908"/>
    </row>
    <row r="202" spans="1:6">
      <c r="A202" s="2905"/>
      <c r="B202" s="2932"/>
      <c r="C202" s="2887"/>
      <c r="D202" s="2957"/>
      <c r="E202" s="2908"/>
      <c r="F202" s="2908"/>
    </row>
    <row r="203" spans="1:6">
      <c r="A203" s="2960" t="s">
        <v>1268</v>
      </c>
      <c r="B203" s="2932" t="s">
        <v>2205</v>
      </c>
      <c r="C203" s="2887" t="s">
        <v>31</v>
      </c>
      <c r="D203" s="2957">
        <v>1</v>
      </c>
      <c r="E203" s="2908"/>
      <c r="F203" s="2413">
        <f>D203*E203</f>
        <v>0</v>
      </c>
    </row>
    <row r="204" spans="1:6">
      <c r="A204" s="2960"/>
      <c r="B204" s="2932"/>
      <c r="C204" s="2887"/>
      <c r="D204" s="2957"/>
      <c r="E204" s="2908"/>
      <c r="F204" s="2908"/>
    </row>
    <row r="205" spans="1:6" ht="25.5">
      <c r="A205" s="2905"/>
      <c r="B205" s="2915" t="s">
        <v>195</v>
      </c>
      <c r="C205" s="2887"/>
      <c r="D205" s="2957"/>
      <c r="E205" s="2908"/>
      <c r="F205" s="2908"/>
    </row>
    <row r="206" spans="1:6">
      <c r="A206" s="2905"/>
      <c r="B206" s="2915"/>
      <c r="C206" s="2887"/>
      <c r="D206" s="2957"/>
      <c r="E206" s="2908"/>
      <c r="F206" s="2908"/>
    </row>
    <row r="207" spans="1:6">
      <c r="A207" s="1942"/>
      <c r="B207" s="2201" t="s">
        <v>265</v>
      </c>
      <c r="C207" s="1942"/>
      <c r="D207" s="2151"/>
      <c r="E207" s="2413"/>
      <c r="F207" s="2991"/>
    </row>
    <row r="208" spans="1:6">
      <c r="A208" s="1942"/>
      <c r="B208" s="2202"/>
      <c r="C208" s="1942"/>
      <c r="D208" s="2151"/>
      <c r="E208" s="2413"/>
      <c r="F208" s="2991"/>
    </row>
    <row r="209" spans="1:6">
      <c r="A209" s="1942"/>
      <c r="B209" s="2992" t="s">
        <v>1080</v>
      </c>
      <c r="C209" s="1942"/>
      <c r="D209" s="2151"/>
      <c r="E209" s="2413"/>
      <c r="F209" s="2991"/>
    </row>
    <row r="210" spans="1:6">
      <c r="A210" s="1942"/>
      <c r="B210" s="2992"/>
      <c r="C210" s="1942"/>
      <c r="D210" s="2151"/>
      <c r="E210" s="2413"/>
      <c r="F210" s="2991"/>
    </row>
    <row r="211" spans="1:6">
      <c r="A211" s="1942"/>
      <c r="B211" s="2207" t="s">
        <v>266</v>
      </c>
      <c r="C211" s="1942"/>
      <c r="D211" s="2151"/>
      <c r="E211" s="2413"/>
      <c r="F211" s="2991"/>
    </row>
    <row r="212" spans="1:6">
      <c r="A212" s="1942"/>
      <c r="B212" s="2202"/>
      <c r="C212" s="1942"/>
      <c r="D212" s="2151"/>
      <c r="E212" s="2413"/>
      <c r="F212" s="2991"/>
    </row>
    <row r="213" spans="1:6">
      <c r="A213" s="1942" t="s">
        <v>267</v>
      </c>
      <c r="B213" s="2202" t="s">
        <v>268</v>
      </c>
      <c r="C213" s="1942" t="s">
        <v>88</v>
      </c>
      <c r="D213" s="2211">
        <v>0.77000000000000013</v>
      </c>
      <c r="E213" s="2413"/>
      <c r="F213" s="2993">
        <f>D213*E213</f>
        <v>0</v>
      </c>
    </row>
    <row r="214" spans="1:6">
      <c r="A214" s="1942"/>
      <c r="B214" s="2202"/>
      <c r="C214" s="1942"/>
      <c r="D214" s="2211"/>
      <c r="E214" s="2413"/>
      <c r="F214" s="2991"/>
    </row>
    <row r="215" spans="1:6">
      <c r="A215" s="2905"/>
      <c r="B215" s="2906" t="s">
        <v>2747</v>
      </c>
      <c r="C215" s="2887"/>
      <c r="D215" s="2957"/>
      <c r="E215" s="2908"/>
      <c r="F215" s="2991"/>
    </row>
    <row r="216" spans="1:6">
      <c r="A216" s="2960"/>
      <c r="B216" s="2932"/>
      <c r="C216" s="2887"/>
      <c r="D216" s="2957"/>
      <c r="E216" s="2908"/>
      <c r="F216" s="2991"/>
    </row>
    <row r="217" spans="1:6" ht="25.5">
      <c r="A217" s="2905"/>
      <c r="B217" s="2994" t="s">
        <v>2748</v>
      </c>
      <c r="C217" s="2887"/>
      <c r="D217" s="2957"/>
      <c r="E217" s="2908"/>
      <c r="F217" s="2991"/>
    </row>
    <row r="218" spans="1:6">
      <c r="A218" s="2905"/>
      <c r="B218" s="2932"/>
      <c r="C218" s="2887"/>
      <c r="D218" s="2957"/>
      <c r="E218" s="2908"/>
      <c r="F218" s="2991"/>
    </row>
    <row r="219" spans="1:6">
      <c r="A219" s="2905" t="s">
        <v>2749</v>
      </c>
      <c r="B219" s="2932" t="s">
        <v>2936</v>
      </c>
      <c r="C219" s="2887" t="s">
        <v>209</v>
      </c>
      <c r="D219" s="2957">
        <v>14</v>
      </c>
      <c r="E219" s="2908"/>
      <c r="F219" s="2993">
        <f>D219*E219</f>
        <v>0</v>
      </c>
    </row>
    <row r="220" spans="1:6">
      <c r="A220" s="2905"/>
      <c r="B220" s="2932"/>
      <c r="C220" s="2887"/>
      <c r="D220" s="2957"/>
      <c r="E220" s="2908"/>
      <c r="F220" s="2991"/>
    </row>
    <row r="221" spans="1:6">
      <c r="A221" s="2905"/>
      <c r="B221" s="2906" t="s">
        <v>269</v>
      </c>
      <c r="C221" s="2887"/>
      <c r="D221" s="2957"/>
      <c r="E221" s="2908"/>
      <c r="F221" s="2991"/>
    </row>
    <row r="222" spans="1:6">
      <c r="A222" s="2960"/>
      <c r="B222" s="2932"/>
      <c r="C222" s="2887"/>
      <c r="D222" s="2957"/>
      <c r="E222" s="2908"/>
      <c r="F222" s="2991"/>
    </row>
    <row r="223" spans="1:6" ht="25.5">
      <c r="A223" s="2959"/>
      <c r="B223" s="2994" t="s">
        <v>272</v>
      </c>
      <c r="C223" s="2960"/>
      <c r="D223" s="2995"/>
      <c r="E223" s="2908"/>
      <c r="F223" s="2991"/>
    </row>
    <row r="224" spans="1:6">
      <c r="A224" s="2959"/>
      <c r="B224" s="2932"/>
      <c r="C224" s="2960"/>
      <c r="D224" s="2995"/>
      <c r="E224" s="2908"/>
      <c r="F224" s="2991"/>
    </row>
    <row r="225" spans="1:6">
      <c r="A225" s="2959" t="s">
        <v>273</v>
      </c>
      <c r="B225" s="2932" t="s">
        <v>2936</v>
      </c>
      <c r="C225" s="2960" t="s">
        <v>209</v>
      </c>
      <c r="D225" s="2995">
        <v>14</v>
      </c>
      <c r="E225" s="2908"/>
      <c r="F225" s="2993">
        <f>D225*E225</f>
        <v>0</v>
      </c>
    </row>
    <row r="226" spans="1:6">
      <c r="A226" s="2976"/>
      <c r="B226" s="2977"/>
      <c r="C226" s="2978"/>
      <c r="D226" s="2979"/>
      <c r="E226" s="2980" t="s">
        <v>48</v>
      </c>
      <c r="F226" s="2996">
        <f>SUM(F175:F225)</f>
        <v>0</v>
      </c>
    </row>
    <row r="227" spans="1:6">
      <c r="A227" s="2997"/>
      <c r="B227" s="2208"/>
      <c r="C227" s="1942"/>
      <c r="D227" s="2211"/>
      <c r="E227" s="2998"/>
      <c r="F227" s="2999"/>
    </row>
    <row r="228" spans="1:6">
      <c r="A228" s="3000"/>
      <c r="B228" s="2889" t="s">
        <v>198</v>
      </c>
      <c r="C228" s="3001"/>
      <c r="D228" s="3002"/>
      <c r="E228" s="3003"/>
      <c r="F228" s="2937"/>
    </row>
    <row r="229" spans="1:6">
      <c r="A229" s="3000"/>
      <c r="B229" s="3004"/>
      <c r="C229" s="3001"/>
      <c r="D229" s="3002"/>
      <c r="E229" s="3003"/>
      <c r="F229" s="2937"/>
    </row>
    <row r="230" spans="1:6">
      <c r="A230" s="3005"/>
      <c r="B230" s="2889" t="s">
        <v>2189</v>
      </c>
      <c r="C230" s="2094"/>
      <c r="D230" s="3006"/>
      <c r="E230" s="3003"/>
      <c r="F230" s="2937"/>
    </row>
    <row r="231" spans="1:6">
      <c r="A231" s="3005"/>
      <c r="B231" s="2889"/>
      <c r="C231" s="2094"/>
      <c r="D231" s="3006"/>
      <c r="E231" s="3003"/>
      <c r="F231" s="2937"/>
    </row>
    <row r="232" spans="1:6" ht="38.25">
      <c r="A232" s="2089" t="s">
        <v>2190</v>
      </c>
      <c r="B232" s="2865" t="s">
        <v>2191</v>
      </c>
      <c r="C232" s="2094" t="s">
        <v>96</v>
      </c>
      <c r="D232" s="2105">
        <v>108.16</v>
      </c>
      <c r="E232" s="2936"/>
      <c r="F232" s="2937">
        <f>D232*E232</f>
        <v>0</v>
      </c>
    </row>
    <row r="233" spans="1:6">
      <c r="A233" s="3005"/>
      <c r="B233" s="2128"/>
      <c r="C233" s="2094"/>
      <c r="D233" s="3006"/>
      <c r="E233" s="3007"/>
      <c r="F233" s="2937"/>
    </row>
    <row r="234" spans="1:6">
      <c r="A234" s="3005"/>
      <c r="B234" s="2906" t="s">
        <v>2160</v>
      </c>
      <c r="C234" s="2094"/>
      <c r="D234" s="3006"/>
      <c r="E234" s="3007"/>
      <c r="F234" s="2937"/>
    </row>
    <row r="235" spans="1:6">
      <c r="A235" s="3005"/>
      <c r="B235" s="2128"/>
      <c r="C235" s="2094"/>
      <c r="D235" s="3006"/>
      <c r="E235" s="3007"/>
      <c r="F235" s="2937"/>
    </row>
    <row r="236" spans="1:6">
      <c r="A236" s="3008"/>
      <c r="B236" s="3009" t="s">
        <v>2192</v>
      </c>
      <c r="C236" s="2272"/>
      <c r="D236" s="2164"/>
      <c r="E236" s="3003"/>
      <c r="F236" s="2937"/>
    </row>
    <row r="237" spans="1:6">
      <c r="A237" s="3008"/>
      <c r="B237" s="3009"/>
      <c r="C237" s="2272"/>
      <c r="D237" s="2164"/>
      <c r="E237" s="3003"/>
      <c r="F237" s="2937"/>
    </row>
    <row r="238" spans="1:6">
      <c r="A238" s="2089" t="s">
        <v>2750</v>
      </c>
      <c r="B238" s="3010" t="s">
        <v>2193</v>
      </c>
      <c r="C238" s="2094" t="s">
        <v>88</v>
      </c>
      <c r="D238" s="2711">
        <v>5.8</v>
      </c>
      <c r="E238" s="2936"/>
      <c r="F238" s="2937">
        <f>D238*E238</f>
        <v>0</v>
      </c>
    </row>
    <row r="239" spans="1:6">
      <c r="A239" s="2089"/>
      <c r="B239" s="3010"/>
      <c r="C239" s="2094"/>
      <c r="D239" s="2711"/>
      <c r="E239" s="3003"/>
      <c r="F239" s="2937"/>
    </row>
    <row r="240" spans="1:6" ht="25.5">
      <c r="A240" s="2089" t="s">
        <v>2751</v>
      </c>
      <c r="B240" s="3010" t="s">
        <v>2194</v>
      </c>
      <c r="C240" s="2094" t="s">
        <v>88</v>
      </c>
      <c r="D240" s="2711">
        <v>8.25</v>
      </c>
      <c r="E240" s="3003"/>
      <c r="F240" s="2937">
        <f>D240*E240</f>
        <v>0</v>
      </c>
    </row>
    <row r="241" spans="1:6">
      <c r="A241" s="2089"/>
      <c r="B241" s="3010"/>
      <c r="C241" s="2094"/>
      <c r="D241" s="2711"/>
      <c r="E241" s="3007"/>
      <c r="F241" s="2937"/>
    </row>
    <row r="242" spans="1:6" ht="25.5">
      <c r="A242" s="2089" t="s">
        <v>2752</v>
      </c>
      <c r="B242" s="3010" t="s">
        <v>2195</v>
      </c>
      <c r="C242" s="2094" t="s">
        <v>88</v>
      </c>
      <c r="D242" s="2711">
        <v>34</v>
      </c>
      <c r="E242" s="2936"/>
      <c r="F242" s="2937">
        <f>D242*E242</f>
        <v>0</v>
      </c>
    </row>
    <row r="243" spans="1:6">
      <c r="A243" s="2089"/>
      <c r="B243" s="3010"/>
      <c r="C243" s="2094"/>
      <c r="D243" s="2131"/>
      <c r="E243" s="3003"/>
      <c r="F243" s="2937"/>
    </row>
    <row r="244" spans="1:6" ht="27.75">
      <c r="A244" s="2089" t="s">
        <v>2753</v>
      </c>
      <c r="B244" s="3010" t="s">
        <v>2754</v>
      </c>
      <c r="C244" s="2094" t="s">
        <v>31</v>
      </c>
      <c r="D244" s="2132">
        <v>600</v>
      </c>
      <c r="E244" s="2936"/>
      <c r="F244" s="2937">
        <f>D244*E244</f>
        <v>0</v>
      </c>
    </row>
    <row r="245" spans="1:6">
      <c r="A245" s="2089"/>
      <c r="B245" s="3010"/>
      <c r="C245" s="2094"/>
      <c r="D245" s="2935"/>
      <c r="E245" s="3003"/>
      <c r="F245" s="2937"/>
    </row>
    <row r="246" spans="1:6">
      <c r="A246" s="3011"/>
      <c r="B246" s="3009" t="s">
        <v>2196</v>
      </c>
      <c r="C246" s="2094"/>
      <c r="D246" s="2935"/>
      <c r="E246" s="3003"/>
      <c r="F246" s="2937"/>
    </row>
    <row r="247" spans="1:6">
      <c r="A247" s="3011"/>
      <c r="B247" s="3009"/>
      <c r="C247" s="2094"/>
      <c r="D247" s="2935"/>
      <c r="E247" s="3003"/>
      <c r="F247" s="2937"/>
    </row>
    <row r="248" spans="1:6" ht="38.25">
      <c r="A248" s="3012"/>
      <c r="B248" s="2865" t="s">
        <v>2197</v>
      </c>
      <c r="C248" s="2094"/>
      <c r="D248" s="3013"/>
      <c r="E248" s="3014"/>
      <c r="F248" s="2937"/>
    </row>
    <row r="249" spans="1:6">
      <c r="A249" s="3012"/>
      <c r="B249" s="2865"/>
      <c r="C249" s="2094"/>
      <c r="D249" s="3013"/>
      <c r="E249" s="3014"/>
      <c r="F249" s="2937"/>
    </row>
    <row r="250" spans="1:6">
      <c r="A250" s="2089" t="s">
        <v>2755</v>
      </c>
      <c r="B250" s="2865" t="s">
        <v>2198</v>
      </c>
      <c r="C250" s="2094" t="s">
        <v>31</v>
      </c>
      <c r="D250" s="3015">
        <v>4</v>
      </c>
      <c r="E250" s="2873"/>
      <c r="F250" s="2127">
        <f>D250*E250</f>
        <v>0</v>
      </c>
    </row>
    <row r="251" spans="1:6">
      <c r="A251" s="2133"/>
      <c r="B251" s="3016"/>
      <c r="C251" s="3017"/>
      <c r="D251" s="3018"/>
      <c r="E251" s="2126"/>
      <c r="F251" s="2127"/>
    </row>
    <row r="252" spans="1:6">
      <c r="A252" s="2133"/>
      <c r="B252" s="3009" t="s">
        <v>2199</v>
      </c>
      <c r="C252" s="3017"/>
      <c r="D252" s="3018"/>
      <c r="E252" s="2126"/>
      <c r="F252" s="2127"/>
    </row>
    <row r="253" spans="1:6">
      <c r="A253" s="2133"/>
      <c r="B253" s="3016"/>
      <c r="C253" s="3017"/>
      <c r="D253" s="3018"/>
      <c r="E253" s="2126"/>
      <c r="F253" s="2127"/>
    </row>
    <row r="254" spans="1:6" ht="25.5">
      <c r="A254" s="2089" t="s">
        <v>2756</v>
      </c>
      <c r="B254" s="2135" t="s">
        <v>2200</v>
      </c>
      <c r="C254" s="2094" t="s">
        <v>155</v>
      </c>
      <c r="D254" s="3019">
        <v>1</v>
      </c>
      <c r="E254" s="2873"/>
      <c r="F254" s="2127">
        <f>D254*E254</f>
        <v>0</v>
      </c>
    </row>
    <row r="255" spans="1:6">
      <c r="A255" s="2089"/>
      <c r="B255" s="2135"/>
      <c r="C255" s="2094"/>
      <c r="D255" s="3019"/>
      <c r="E255" s="2126"/>
      <c r="F255" s="2127"/>
    </row>
    <row r="256" spans="1:6" ht="25.5">
      <c r="A256" s="2089" t="s">
        <v>2757</v>
      </c>
      <c r="B256" s="3016" t="s">
        <v>2201</v>
      </c>
      <c r="C256" s="3017" t="s">
        <v>88</v>
      </c>
      <c r="D256" s="3018">
        <v>2</v>
      </c>
      <c r="E256" s="2873"/>
      <c r="F256" s="2127">
        <f>D256*E256</f>
        <v>0</v>
      </c>
    </row>
    <row r="257" spans="1:6">
      <c r="A257" s="2089"/>
      <c r="B257" s="3016"/>
      <c r="C257" s="3017"/>
      <c r="D257" s="3018"/>
      <c r="E257" s="2126"/>
      <c r="F257" s="2127"/>
    </row>
    <row r="258" spans="1:6">
      <c r="A258" s="2089" t="s">
        <v>2758</v>
      </c>
      <c r="B258" s="2128" t="s">
        <v>2202</v>
      </c>
      <c r="C258" s="2094" t="s">
        <v>88</v>
      </c>
      <c r="D258" s="2105">
        <v>75</v>
      </c>
      <c r="E258" s="3020"/>
      <c r="F258" s="2127">
        <f>D258*E258</f>
        <v>0</v>
      </c>
    </row>
    <row r="259" spans="1:6">
      <c r="A259" s="2089"/>
      <c r="B259" s="2128"/>
      <c r="C259" s="2094"/>
      <c r="D259" s="2105"/>
      <c r="E259" s="2126"/>
      <c r="F259" s="2127"/>
    </row>
    <row r="260" spans="1:6">
      <c r="A260" s="2136"/>
      <c r="B260" s="2137"/>
      <c r="C260" s="2138"/>
      <c r="D260" s="2139"/>
      <c r="E260" s="3021"/>
      <c r="F260" s="2140"/>
    </row>
    <row r="261" spans="1:6">
      <c r="A261" s="3022"/>
      <c r="B261" s="3023"/>
      <c r="C261" s="3024"/>
      <c r="D261" s="3025"/>
      <c r="E261" s="3026" t="s">
        <v>48</v>
      </c>
      <c r="F261" s="3027">
        <f>SUM(F227:F259)</f>
        <v>0</v>
      </c>
    </row>
    <row r="262" spans="1:6">
      <c r="A262" s="2141"/>
      <c r="B262" s="1941"/>
      <c r="C262" s="2068"/>
      <c r="D262" s="2069"/>
      <c r="E262" s="2142"/>
      <c r="F262" s="2143"/>
    </row>
    <row r="263" spans="1:6">
      <c r="A263" s="2079"/>
      <c r="B263" s="2144" t="s">
        <v>2206</v>
      </c>
      <c r="C263" s="2081"/>
      <c r="D263" s="2096"/>
      <c r="E263" s="2145"/>
      <c r="F263" s="2145"/>
    </row>
    <row r="264" spans="1:6">
      <c r="A264" s="2079"/>
      <c r="B264" s="2144"/>
      <c r="C264" s="2081"/>
      <c r="D264" s="2096"/>
      <c r="E264" s="2145"/>
      <c r="F264" s="2145"/>
    </row>
    <row r="265" spans="1:6" ht="38.25">
      <c r="A265" s="2079"/>
      <c r="B265" s="2080" t="s">
        <v>2207</v>
      </c>
      <c r="C265" s="2081"/>
      <c r="D265" s="2096"/>
      <c r="E265" s="2145"/>
      <c r="F265" s="2146"/>
    </row>
    <row r="266" spans="1:6">
      <c r="A266" s="3028" t="s">
        <v>273</v>
      </c>
      <c r="B266" s="2076" t="s">
        <v>2936</v>
      </c>
      <c r="C266" s="2844" t="s">
        <v>209</v>
      </c>
      <c r="D266" s="3029">
        <v>11</v>
      </c>
      <c r="E266" s="3020"/>
      <c r="F266" s="2146">
        <f>D266*E266</f>
        <v>0</v>
      </c>
    </row>
    <row r="267" spans="1:6">
      <c r="A267" s="2148"/>
      <c r="B267" s="1596"/>
      <c r="C267" s="2149"/>
      <c r="D267" s="2150"/>
      <c r="E267" s="2145"/>
      <c r="F267" s="2146"/>
    </row>
    <row r="268" spans="1:6">
      <c r="A268" s="2148"/>
      <c r="B268" s="1596"/>
      <c r="C268" s="2149"/>
      <c r="D268" s="2151"/>
      <c r="E268" s="2145"/>
      <c r="F268" s="2145"/>
    </row>
    <row r="269" spans="1:6">
      <c r="A269" s="2148"/>
      <c r="B269" s="1596"/>
      <c r="C269" s="2149"/>
      <c r="D269" s="2151"/>
      <c r="E269" s="2145"/>
      <c r="F269" s="2145"/>
    </row>
    <row r="270" spans="1:6">
      <c r="A270" s="2148"/>
      <c r="B270" s="1596"/>
      <c r="C270" s="2149"/>
      <c r="D270" s="2151"/>
      <c r="E270" s="2145"/>
      <c r="F270" s="2145"/>
    </row>
    <row r="271" spans="1:6">
      <c r="A271" s="2148"/>
      <c r="B271" s="1596"/>
      <c r="C271" s="2149"/>
      <c r="D271" s="2151"/>
      <c r="E271" s="2145"/>
      <c r="F271" s="2145"/>
    </row>
    <row r="272" spans="1:6">
      <c r="A272" s="2148"/>
      <c r="B272" s="1596"/>
      <c r="C272" s="2149"/>
      <c r="D272" s="2151"/>
      <c r="E272" s="2145"/>
      <c r="F272" s="2145"/>
    </row>
    <row r="273" spans="1:6">
      <c r="A273" s="2148"/>
      <c r="B273" s="1596"/>
      <c r="C273" s="2149"/>
      <c r="D273" s="2151"/>
      <c r="E273" s="2145"/>
      <c r="F273" s="2145"/>
    </row>
    <row r="274" spans="1:6">
      <c r="A274" s="2148"/>
      <c r="B274" s="1596"/>
      <c r="C274" s="2149"/>
      <c r="D274" s="2151"/>
      <c r="E274" s="2145"/>
      <c r="F274" s="2145"/>
    </row>
    <row r="275" spans="1:6">
      <c r="A275" s="2148"/>
      <c r="B275" s="1596"/>
      <c r="C275" s="2149"/>
      <c r="D275" s="2151"/>
      <c r="E275" s="2145"/>
      <c r="F275" s="2145"/>
    </row>
    <row r="276" spans="1:6">
      <c r="A276" s="2148"/>
      <c r="B276" s="1596"/>
      <c r="C276" s="2149"/>
      <c r="D276" s="2151"/>
      <c r="E276" s="2145"/>
      <c r="F276" s="2145"/>
    </row>
    <row r="277" spans="1:6">
      <c r="A277" s="2148"/>
      <c r="B277" s="1596"/>
      <c r="C277" s="2149"/>
      <c r="D277" s="2151"/>
      <c r="E277" s="2145"/>
      <c r="F277" s="2145"/>
    </row>
    <row r="278" spans="1:6">
      <c r="A278" s="2148"/>
      <c r="B278" s="1596"/>
      <c r="C278" s="2149"/>
      <c r="D278" s="2151"/>
      <c r="E278" s="2145"/>
      <c r="F278" s="2145"/>
    </row>
    <row r="279" spans="1:6">
      <c r="A279" s="2148"/>
      <c r="B279" s="1596"/>
      <c r="C279" s="2149"/>
      <c r="D279" s="2151"/>
      <c r="E279" s="2145"/>
      <c r="F279" s="2145"/>
    </row>
    <row r="280" spans="1:6">
      <c r="A280" s="2148"/>
      <c r="B280" s="1596"/>
      <c r="C280" s="2149"/>
      <c r="D280" s="2151"/>
      <c r="E280" s="2145"/>
      <c r="F280" s="2145"/>
    </row>
    <row r="281" spans="1:6">
      <c r="A281" s="2148"/>
      <c r="B281" s="1596"/>
      <c r="C281" s="2149"/>
      <c r="D281" s="2151"/>
      <c r="E281" s="2145"/>
      <c r="F281" s="2145"/>
    </row>
    <row r="282" spans="1:6">
      <c r="A282" s="2148"/>
      <c r="B282" s="1596"/>
      <c r="C282" s="2149"/>
      <c r="D282" s="2151"/>
      <c r="E282" s="2145"/>
      <c r="F282" s="2145"/>
    </row>
    <row r="283" spans="1:6">
      <c r="A283" s="2148"/>
      <c r="B283" s="1596"/>
      <c r="C283" s="2149"/>
      <c r="D283" s="2151"/>
      <c r="E283" s="2145"/>
      <c r="F283" s="2145"/>
    </row>
    <row r="284" spans="1:6">
      <c r="A284" s="2148"/>
      <c r="B284" s="1596"/>
      <c r="C284" s="2149"/>
      <c r="D284" s="2151"/>
      <c r="E284" s="2145"/>
      <c r="F284" s="2145"/>
    </row>
    <row r="285" spans="1:6">
      <c r="A285" s="2148"/>
      <c r="B285" s="1596"/>
      <c r="C285" s="2149"/>
      <c r="D285" s="2151"/>
      <c r="E285" s="2145"/>
      <c r="F285" s="2145"/>
    </row>
    <row r="286" spans="1:6">
      <c r="A286" s="2148"/>
      <c r="B286" s="1596"/>
      <c r="C286" s="2149"/>
      <c r="D286" s="2151"/>
      <c r="E286" s="2145"/>
      <c r="F286" s="2145"/>
    </row>
    <row r="287" spans="1:6">
      <c r="A287" s="2148"/>
      <c r="B287" s="1596"/>
      <c r="C287" s="2149"/>
      <c r="D287" s="2151"/>
      <c r="E287" s="2145"/>
      <c r="F287" s="2145"/>
    </row>
    <row r="288" spans="1:6">
      <c r="A288" s="2148"/>
      <c r="B288" s="1596"/>
      <c r="C288" s="2149"/>
      <c r="D288" s="2151"/>
      <c r="E288" s="2145"/>
      <c r="F288" s="2145"/>
    </row>
    <row r="289" spans="1:6">
      <c r="A289" s="2148"/>
      <c r="B289" s="1596"/>
      <c r="C289" s="2149"/>
      <c r="D289" s="2151"/>
      <c r="E289" s="2145"/>
      <c r="F289" s="2145"/>
    </row>
    <row r="290" spans="1:6">
      <c r="A290" s="2148"/>
      <c r="B290" s="1596"/>
      <c r="C290" s="2149"/>
      <c r="D290" s="2151"/>
      <c r="E290" s="2145"/>
      <c r="F290" s="2145"/>
    </row>
    <row r="291" spans="1:6">
      <c r="A291" s="2148"/>
      <c r="B291" s="1596"/>
      <c r="C291" s="2149"/>
      <c r="D291" s="2151"/>
      <c r="E291" s="2145"/>
      <c r="F291" s="2145"/>
    </row>
    <row r="292" spans="1:6">
      <c r="A292" s="2148"/>
      <c r="B292" s="1596"/>
      <c r="C292" s="2149"/>
      <c r="D292" s="2151"/>
      <c r="E292" s="2145"/>
      <c r="F292" s="2145"/>
    </row>
    <row r="293" spans="1:6">
      <c r="A293" s="2148"/>
      <c r="B293" s="1596"/>
      <c r="C293" s="2149"/>
      <c r="D293" s="2151"/>
      <c r="E293" s="2145"/>
      <c r="F293" s="2145"/>
    </row>
    <row r="294" spans="1:6">
      <c r="A294" s="2148"/>
      <c r="B294" s="1596"/>
      <c r="C294" s="2149"/>
      <c r="D294" s="2151"/>
      <c r="E294" s="2145"/>
      <c r="F294" s="2145"/>
    </row>
    <row r="295" spans="1:6">
      <c r="A295" s="2148"/>
      <c r="B295" s="1596"/>
      <c r="C295" s="2149"/>
      <c r="D295" s="2151"/>
      <c r="E295" s="2145"/>
      <c r="F295" s="2145"/>
    </row>
    <row r="296" spans="1:6">
      <c r="A296" s="2148"/>
      <c r="B296" s="1596"/>
      <c r="C296" s="2149"/>
      <c r="D296" s="2151"/>
      <c r="E296" s="2145"/>
      <c r="F296" s="2145"/>
    </row>
    <row r="297" spans="1:6">
      <c r="A297" s="2148"/>
      <c r="B297" s="1596"/>
      <c r="C297" s="2149"/>
      <c r="D297" s="2151"/>
      <c r="E297" s="2145"/>
      <c r="F297" s="2145"/>
    </row>
    <row r="298" spans="1:6">
      <c r="A298" s="2148"/>
      <c r="B298" s="1596"/>
      <c r="C298" s="2149"/>
      <c r="D298" s="2151"/>
      <c r="E298" s="2145"/>
      <c r="F298" s="2145"/>
    </row>
    <row r="299" spans="1:6">
      <c r="A299" s="2148"/>
      <c r="B299" s="1596"/>
      <c r="C299" s="2149"/>
      <c r="D299" s="2151"/>
      <c r="E299" s="2145"/>
      <c r="F299" s="2145"/>
    </row>
    <row r="300" spans="1:6">
      <c r="A300" s="2148"/>
      <c r="B300" s="1596"/>
      <c r="C300" s="2149"/>
      <c r="D300" s="2151"/>
      <c r="E300" s="2145"/>
      <c r="F300" s="2145"/>
    </row>
    <row r="301" spans="1:6">
      <c r="A301" s="2148"/>
      <c r="B301" s="1596"/>
      <c r="C301" s="2149"/>
      <c r="D301" s="2151"/>
      <c r="E301" s="2145"/>
      <c r="F301" s="2145"/>
    </row>
    <row r="302" spans="1:6">
      <c r="A302" s="2148"/>
      <c r="B302" s="1596"/>
      <c r="C302" s="2149"/>
      <c r="D302" s="2151"/>
      <c r="E302" s="2145"/>
      <c r="F302" s="2145"/>
    </row>
    <row r="303" spans="1:6">
      <c r="A303" s="2148"/>
      <c r="B303" s="1596"/>
      <c r="C303" s="2149"/>
      <c r="D303" s="2151"/>
      <c r="E303" s="2145"/>
      <c r="F303" s="2145"/>
    </row>
    <row r="304" spans="1:6">
      <c r="A304" s="2148"/>
      <c r="B304" s="1596"/>
      <c r="C304" s="2149"/>
      <c r="D304" s="2151"/>
      <c r="E304" s="2145"/>
      <c r="F304" s="2145"/>
    </row>
    <row r="305" spans="1:6">
      <c r="A305" s="2148"/>
      <c r="B305" s="1596"/>
      <c r="C305" s="2149"/>
      <c r="D305" s="2151"/>
      <c r="E305" s="2145"/>
      <c r="F305" s="2145"/>
    </row>
    <row r="306" spans="1:6">
      <c r="A306" s="2148"/>
      <c r="B306" s="1596"/>
      <c r="C306" s="2149"/>
      <c r="D306" s="2151"/>
      <c r="E306" s="2145"/>
      <c r="F306" s="2145"/>
    </row>
    <row r="307" spans="1:6">
      <c r="A307" s="2148"/>
      <c r="B307" s="1596"/>
      <c r="C307" s="2149"/>
      <c r="D307" s="2151"/>
      <c r="E307" s="2145"/>
      <c r="F307" s="2145"/>
    </row>
    <row r="308" spans="1:6">
      <c r="A308" s="2148"/>
      <c r="B308" s="1596"/>
      <c r="C308" s="2149"/>
      <c r="D308" s="2151"/>
      <c r="E308" s="2145"/>
      <c r="F308" s="2145"/>
    </row>
    <row r="309" spans="1:6">
      <c r="A309" s="2148"/>
      <c r="B309" s="1596"/>
      <c r="C309" s="2149"/>
      <c r="D309" s="2151"/>
      <c r="E309" s="2145"/>
      <c r="F309" s="2145"/>
    </row>
    <row r="310" spans="1:6">
      <c r="A310" s="2148"/>
      <c r="B310" s="1596"/>
      <c r="C310" s="2149"/>
      <c r="D310" s="2151"/>
      <c r="E310" s="2145"/>
      <c r="F310" s="2145"/>
    </row>
    <row r="311" spans="1:6">
      <c r="A311" s="2148"/>
      <c r="B311" s="1596"/>
      <c r="C311" s="2149"/>
      <c r="D311" s="2151"/>
      <c r="E311" s="2145"/>
      <c r="F311" s="2145"/>
    </row>
    <row r="312" spans="1:6">
      <c r="A312" s="3031"/>
      <c r="B312" s="3032"/>
      <c r="C312" s="3033"/>
      <c r="D312" s="3034"/>
      <c r="E312" s="3026" t="s">
        <v>48</v>
      </c>
      <c r="F312" s="3027">
        <f>SUM(F262:F311)</f>
        <v>0</v>
      </c>
    </row>
    <row r="313" spans="1:6">
      <c r="A313" s="2107"/>
      <c r="B313" s="2108"/>
      <c r="C313" s="1942"/>
      <c r="D313" s="2109"/>
      <c r="E313" s="2110"/>
      <c r="F313" s="2110"/>
    </row>
    <row r="314" spans="1:6">
      <c r="A314" s="2107"/>
      <c r="B314" s="2111" t="s">
        <v>70</v>
      </c>
      <c r="C314" s="1942"/>
      <c r="D314" s="2109"/>
      <c r="E314" s="2110"/>
      <c r="F314" s="2110"/>
    </row>
    <row r="315" spans="1:6">
      <c r="A315" s="2107"/>
      <c r="B315" s="2112"/>
      <c r="C315" s="1942"/>
      <c r="D315" s="2109"/>
      <c r="E315" s="2110"/>
      <c r="F315" s="2110"/>
    </row>
    <row r="316" spans="1:6">
      <c r="A316" s="2107"/>
      <c r="B316" s="2113"/>
      <c r="C316" s="1942"/>
      <c r="D316" s="2109"/>
      <c r="E316" s="2110"/>
      <c r="F316" s="2110"/>
    </row>
    <row r="317" spans="1:6">
      <c r="A317" s="2107"/>
      <c r="B317" s="2113"/>
      <c r="C317" s="1942"/>
      <c r="D317" s="2109"/>
      <c r="E317" s="2110"/>
      <c r="F317" s="2110"/>
    </row>
    <row r="318" spans="1:6">
      <c r="A318" s="2107"/>
      <c r="B318" s="2113"/>
      <c r="C318" s="1942"/>
      <c r="D318" s="2109"/>
      <c r="E318" s="2110"/>
      <c r="F318" s="2110"/>
    </row>
    <row r="319" spans="1:6">
      <c r="A319" s="2107"/>
      <c r="B319" s="2113"/>
      <c r="C319" s="1942"/>
      <c r="D319" s="2109"/>
      <c r="E319" s="2110"/>
      <c r="F319" s="2110"/>
    </row>
    <row r="320" spans="1:6">
      <c r="A320" s="2107"/>
      <c r="B320" s="3035" t="s">
        <v>2759</v>
      </c>
      <c r="C320" s="1942"/>
      <c r="D320" s="2109"/>
      <c r="E320" s="2110"/>
      <c r="F320" s="2110">
        <f>F116</f>
        <v>0</v>
      </c>
    </row>
    <row r="321" spans="1:6">
      <c r="A321" s="2107"/>
      <c r="B321" s="3035" t="s">
        <v>2760</v>
      </c>
      <c r="C321" s="1942"/>
      <c r="D321" s="2109"/>
      <c r="E321" s="2110"/>
      <c r="F321" s="2110">
        <f>F174</f>
        <v>0</v>
      </c>
    </row>
    <row r="322" spans="1:6">
      <c r="A322" s="2107"/>
      <c r="B322" s="3035" t="s">
        <v>2761</v>
      </c>
      <c r="C322" s="1942"/>
      <c r="D322" s="2109"/>
      <c r="E322" s="2110"/>
      <c r="F322" s="2110">
        <f>F226</f>
        <v>0</v>
      </c>
    </row>
    <row r="323" spans="1:6">
      <c r="A323" s="2107"/>
      <c r="B323" s="3035" t="s">
        <v>2762</v>
      </c>
      <c r="C323" s="1942"/>
      <c r="D323" s="2109"/>
      <c r="E323" s="2110"/>
      <c r="F323" s="2110">
        <f>F261</f>
        <v>0</v>
      </c>
    </row>
    <row r="324" spans="1:6">
      <c r="A324" s="2107"/>
      <c r="B324" s="3035" t="s">
        <v>2763</v>
      </c>
      <c r="C324" s="1942"/>
      <c r="D324" s="2109"/>
      <c r="E324" s="2110"/>
      <c r="F324" s="2110">
        <f>F312</f>
        <v>0</v>
      </c>
    </row>
    <row r="325" spans="1:6">
      <c r="A325" s="2107"/>
      <c r="B325" s="2108"/>
      <c r="C325" s="1942"/>
      <c r="D325" s="2109"/>
      <c r="E325" s="2110"/>
      <c r="F325" s="2110"/>
    </row>
    <row r="326" spans="1:6">
      <c r="A326" s="2107"/>
      <c r="B326" s="2108"/>
      <c r="C326" s="1942"/>
      <c r="D326" s="2109"/>
      <c r="E326" s="2110"/>
      <c r="F326" s="2110"/>
    </row>
    <row r="327" spans="1:6">
      <c r="A327" s="2107"/>
      <c r="B327" s="2108"/>
      <c r="C327" s="1942"/>
      <c r="D327" s="2109"/>
      <c r="E327" s="2110"/>
      <c r="F327" s="2110"/>
    </row>
    <row r="328" spans="1:6">
      <c r="A328" s="2107"/>
      <c r="B328" s="2108"/>
      <c r="C328" s="1942"/>
      <c r="D328" s="2109"/>
      <c r="E328" s="2110"/>
      <c r="F328" s="2110"/>
    </row>
    <row r="329" spans="1:6">
      <c r="A329" s="2152"/>
      <c r="B329" s="3036"/>
      <c r="C329" s="3037"/>
      <c r="D329" s="3038"/>
      <c r="E329" s="3039"/>
      <c r="F329" s="3040"/>
    </row>
    <row r="330" spans="1:6">
      <c r="A330" s="2152"/>
      <c r="B330" s="2153" t="s">
        <v>2208</v>
      </c>
      <c r="C330" s="2154"/>
      <c r="D330" s="2155"/>
      <c r="E330" s="2156"/>
      <c r="F330" s="2157">
        <f>SUM(F314:F328)</f>
        <v>0</v>
      </c>
    </row>
    <row r="331" spans="1:6">
      <c r="A331" s="2152"/>
      <c r="B331" s="2153"/>
      <c r="C331" s="2154"/>
      <c r="D331" s="2155"/>
      <c r="E331" s="2156"/>
      <c r="F331" s="2157"/>
    </row>
    <row r="332" spans="1:6">
      <c r="A332" s="2152"/>
      <c r="B332" s="3036"/>
      <c r="C332" s="3037"/>
      <c r="D332" s="3038"/>
      <c r="E332" s="3039"/>
      <c r="F332" s="3040"/>
    </row>
    <row r="333" spans="1:6">
      <c r="A333" s="2152"/>
      <c r="B333" s="2153" t="s">
        <v>2660</v>
      </c>
      <c r="C333" s="2154" t="s">
        <v>31</v>
      </c>
      <c r="D333" s="2712">
        <v>4</v>
      </c>
      <c r="E333" s="2156">
        <f>F330</f>
        <v>0</v>
      </c>
      <c r="F333" s="3041">
        <f>D333*E333</f>
        <v>0</v>
      </c>
    </row>
    <row r="334" spans="1:6">
      <c r="A334" s="2107"/>
      <c r="B334" s="2108"/>
      <c r="C334" s="1942"/>
      <c r="D334" s="2109"/>
      <c r="E334" s="2110"/>
      <c r="F334" s="2110"/>
    </row>
    <row r="335" spans="1:6">
      <c r="A335" s="2107"/>
      <c r="B335" s="2108"/>
      <c r="C335" s="1942"/>
      <c r="D335" s="2109"/>
      <c r="E335" s="2110"/>
      <c r="F335" s="2110"/>
    </row>
    <row r="336" spans="1:6">
      <c r="A336" s="2107"/>
      <c r="B336" s="2108"/>
      <c r="C336" s="1942"/>
      <c r="D336" s="2109"/>
      <c r="E336" s="2110"/>
      <c r="F336" s="2110"/>
    </row>
    <row r="337" spans="1:6">
      <c r="A337" s="2107"/>
      <c r="B337" s="2108"/>
      <c r="C337" s="1942"/>
      <c r="D337" s="2109"/>
      <c r="E337" s="2110"/>
      <c r="F337" s="2110"/>
    </row>
    <row r="338" spans="1:6">
      <c r="A338" s="2107"/>
      <c r="B338" s="2108"/>
      <c r="C338" s="1942"/>
      <c r="D338" s="2109"/>
      <c r="E338" s="2110"/>
      <c r="F338" s="2110"/>
    </row>
    <row r="339" spans="1:6">
      <c r="A339" s="2107"/>
      <c r="B339" s="2108"/>
      <c r="C339" s="1942"/>
      <c r="D339" s="2109"/>
      <c r="E339" s="2110"/>
      <c r="F339" s="2110"/>
    </row>
    <row r="340" spans="1:6">
      <c r="A340" s="2107"/>
      <c r="B340" s="2108"/>
      <c r="C340" s="1942"/>
      <c r="D340" s="2109"/>
      <c r="E340" s="2110"/>
      <c r="F340" s="2110"/>
    </row>
    <row r="341" spans="1:6">
      <c r="A341" s="2107"/>
      <c r="B341" s="2108"/>
      <c r="C341" s="1942"/>
      <c r="D341" s="2109"/>
      <c r="E341" s="2110"/>
      <c r="F341" s="2110"/>
    </row>
    <row r="342" spans="1:6">
      <c r="A342" s="2107"/>
      <c r="B342" s="2108"/>
      <c r="C342" s="1942"/>
      <c r="D342" s="2109"/>
      <c r="E342" s="2110"/>
      <c r="F342" s="2110"/>
    </row>
    <row r="343" spans="1:6">
      <c r="A343" s="2107"/>
      <c r="B343" s="2108"/>
      <c r="C343" s="1942"/>
      <c r="D343" s="2109"/>
      <c r="E343" s="2110"/>
      <c r="F343" s="2110"/>
    </row>
    <row r="344" spans="1:6">
      <c r="A344" s="2107"/>
      <c r="B344" s="2108"/>
      <c r="C344" s="1942"/>
      <c r="D344" s="2109"/>
      <c r="E344" s="2110"/>
      <c r="F344" s="2110"/>
    </row>
    <row r="345" spans="1:6">
      <c r="A345" s="2107"/>
      <c r="B345" s="2108"/>
      <c r="C345" s="1942"/>
      <c r="D345" s="2109"/>
      <c r="E345" s="2110"/>
      <c r="F345" s="2110"/>
    </row>
    <row r="346" spans="1:6">
      <c r="A346" s="2107"/>
      <c r="B346" s="2108"/>
      <c r="C346" s="1942"/>
      <c r="D346" s="2109"/>
      <c r="E346" s="2110"/>
      <c r="F346" s="2110"/>
    </row>
    <row r="347" spans="1:6">
      <c r="A347" s="2107"/>
      <c r="B347" s="2108"/>
      <c r="C347" s="1942"/>
      <c r="D347" s="2109"/>
      <c r="E347" s="2110"/>
      <c r="F347" s="2110"/>
    </row>
    <row r="348" spans="1:6">
      <c r="A348" s="2107"/>
      <c r="B348" s="2108"/>
      <c r="C348" s="1942"/>
      <c r="D348" s="2109"/>
      <c r="E348" s="2110"/>
      <c r="F348" s="2110"/>
    </row>
    <row r="349" spans="1:6">
      <c r="A349" s="2107"/>
      <c r="B349" s="2108"/>
      <c r="C349" s="1942"/>
      <c r="D349" s="2109"/>
      <c r="E349" s="2110"/>
      <c r="F349" s="2110"/>
    </row>
    <row r="350" spans="1:6">
      <c r="A350" s="2107"/>
      <c r="B350" s="2108"/>
      <c r="C350" s="1942"/>
      <c r="D350" s="2109"/>
      <c r="E350" s="2110"/>
      <c r="F350" s="2110"/>
    </row>
    <row r="351" spans="1:6">
      <c r="A351" s="2107"/>
      <c r="B351" s="2108"/>
      <c r="C351" s="1942"/>
      <c r="D351" s="2109"/>
      <c r="E351" s="2110"/>
      <c r="F351" s="2110"/>
    </row>
    <row r="352" spans="1:6">
      <c r="A352" s="2107"/>
      <c r="B352" s="2108"/>
      <c r="C352" s="1942"/>
      <c r="D352" s="2109"/>
      <c r="E352" s="2110"/>
      <c r="F352" s="2110"/>
    </row>
    <row r="353" spans="1:6">
      <c r="A353" s="2107"/>
      <c r="B353" s="2108"/>
      <c r="C353" s="1942"/>
      <c r="D353" s="2109"/>
      <c r="E353" s="2110"/>
      <c r="F353" s="2110"/>
    </row>
    <row r="354" spans="1:6">
      <c r="A354" s="2107"/>
      <c r="B354" s="2108"/>
      <c r="C354" s="1942"/>
      <c r="D354" s="2109"/>
      <c r="E354" s="2110"/>
      <c r="F354" s="2110"/>
    </row>
    <row r="355" spans="1:6">
      <c r="A355" s="2107"/>
      <c r="B355" s="2108"/>
      <c r="C355" s="1942"/>
      <c r="D355" s="2109"/>
      <c r="E355" s="2110"/>
      <c r="F355" s="2110"/>
    </row>
    <row r="356" spans="1:6">
      <c r="A356" s="2107"/>
      <c r="B356" s="2108"/>
      <c r="C356" s="1942"/>
      <c r="D356" s="2109"/>
      <c r="E356" s="2110"/>
      <c r="F356" s="2110"/>
    </row>
    <row r="357" spans="1:6">
      <c r="A357" s="2107"/>
      <c r="B357" s="2108"/>
      <c r="C357" s="1942"/>
      <c r="D357" s="2109"/>
      <c r="E357" s="2110"/>
      <c r="F357" s="2110"/>
    </row>
    <row r="358" spans="1:6">
      <c r="A358" s="2107"/>
      <c r="B358" s="2108"/>
      <c r="C358" s="1942"/>
      <c r="D358" s="2109"/>
      <c r="E358" s="2110"/>
      <c r="F358" s="2110"/>
    </row>
    <row r="359" spans="1:6">
      <c r="A359" s="2107"/>
      <c r="B359" s="2108"/>
      <c r="C359" s="1942"/>
      <c r="D359" s="2109"/>
      <c r="E359" s="2110"/>
      <c r="F359" s="2110"/>
    </row>
    <row r="360" spans="1:6">
      <c r="A360" s="2107"/>
      <c r="B360" s="2108"/>
      <c r="C360" s="1942"/>
      <c r="D360" s="2109"/>
      <c r="E360" s="2110"/>
      <c r="F360" s="2110"/>
    </row>
    <row r="361" spans="1:6">
      <c r="A361" s="2107"/>
      <c r="B361" s="2108"/>
      <c r="C361" s="1942"/>
      <c r="D361" s="2109"/>
      <c r="E361" s="2110"/>
      <c r="F361" s="2110"/>
    </row>
    <row r="362" spans="1:6">
      <c r="A362" s="2107"/>
      <c r="B362" s="2108"/>
      <c r="C362" s="1942"/>
      <c r="D362" s="2109"/>
      <c r="E362" s="2110"/>
      <c r="F362" s="2110"/>
    </row>
    <row r="363" spans="1:6">
      <c r="A363" s="2107"/>
      <c r="B363" s="2108"/>
      <c r="C363" s="1942"/>
      <c r="D363" s="2109"/>
      <c r="E363" s="2110"/>
      <c r="F363" s="2110"/>
    </row>
    <row r="364" spans="1:6">
      <c r="A364" s="2107"/>
      <c r="B364" s="2108"/>
      <c r="C364" s="1942"/>
      <c r="D364" s="2109"/>
      <c r="E364" s="2110"/>
      <c r="F364" s="2110"/>
    </row>
    <row r="365" spans="1:6">
      <c r="A365" s="2107"/>
      <c r="B365" s="2108"/>
      <c r="C365" s="1942"/>
      <c r="D365" s="2109"/>
      <c r="E365" s="2110"/>
      <c r="F365" s="2110"/>
    </row>
    <row r="366" spans="1:6">
      <c r="A366" s="2107"/>
      <c r="B366" s="2108"/>
      <c r="C366" s="1942"/>
      <c r="D366" s="2109"/>
      <c r="E366" s="2110"/>
      <c r="F366" s="2110"/>
    </row>
    <row r="367" spans="1:6">
      <c r="A367" s="2107"/>
      <c r="B367" s="2108"/>
      <c r="C367" s="1942"/>
      <c r="D367" s="2109"/>
      <c r="E367" s="2110"/>
      <c r="F367" s="2110"/>
    </row>
    <row r="368" spans="1:6">
      <c r="A368" s="2107"/>
      <c r="B368" s="2108"/>
      <c r="C368" s="1942"/>
      <c r="D368" s="2109"/>
      <c r="E368" s="2110"/>
      <c r="F368" s="2110"/>
    </row>
    <row r="369" spans="1:6">
      <c r="A369" s="2107"/>
      <c r="B369" s="2108"/>
      <c r="C369" s="1942"/>
      <c r="D369" s="2109"/>
      <c r="E369" s="2110"/>
      <c r="F369" s="2110"/>
    </row>
    <row r="370" spans="1:6">
      <c r="A370" s="2107"/>
      <c r="B370" s="2108"/>
      <c r="C370" s="1942"/>
      <c r="D370" s="2109"/>
      <c r="E370" s="2110"/>
      <c r="F370" s="2110"/>
    </row>
    <row r="371" spans="1:6">
      <c r="A371" s="2107"/>
      <c r="B371" s="2108"/>
      <c r="C371" s="1942"/>
      <c r="D371" s="2109"/>
      <c r="E371" s="2110"/>
      <c r="F371" s="2110"/>
    </row>
    <row r="372" spans="1:6">
      <c r="A372" s="2107"/>
      <c r="B372" s="2108"/>
      <c r="C372" s="1942"/>
      <c r="D372" s="2109"/>
      <c r="E372" s="2110"/>
      <c r="F372" s="2110"/>
    </row>
    <row r="373" spans="1:6">
      <c r="A373" s="2107"/>
      <c r="B373" s="2108"/>
      <c r="C373" s="1942"/>
      <c r="D373" s="2109"/>
      <c r="E373" s="2110"/>
      <c r="F373" s="2110"/>
    </row>
    <row r="374" spans="1:6">
      <c r="A374" s="2107"/>
      <c r="B374" s="2108"/>
      <c r="C374" s="1942"/>
      <c r="D374" s="2109"/>
      <c r="E374" s="2110"/>
      <c r="F374" s="2110"/>
    </row>
    <row r="375" spans="1:6">
      <c r="A375" s="2107"/>
      <c r="B375" s="2108"/>
      <c r="C375" s="1942"/>
      <c r="D375" s="2109"/>
      <c r="E375" s="2110"/>
      <c r="F375" s="2110"/>
    </row>
    <row r="376" spans="1:6">
      <c r="A376" s="2107"/>
      <c r="B376" s="2108"/>
      <c r="C376" s="1942"/>
      <c r="D376" s="2109"/>
      <c r="E376" s="2110"/>
      <c r="F376" s="2110"/>
    </row>
    <row r="377" spans="1:6">
      <c r="A377" s="2107"/>
      <c r="B377" s="2108"/>
      <c r="C377" s="1942"/>
      <c r="D377" s="2109"/>
      <c r="E377" s="2110"/>
      <c r="F377" s="2110"/>
    </row>
    <row r="378" spans="1:6">
      <c r="A378" s="2107"/>
      <c r="B378" s="2108"/>
      <c r="C378" s="1942"/>
      <c r="D378" s="2109"/>
      <c r="E378" s="2110"/>
      <c r="F378" s="2110"/>
    </row>
    <row r="379" spans="1:6">
      <c r="A379" s="2107"/>
      <c r="B379" s="2108"/>
      <c r="C379" s="1942"/>
      <c r="D379" s="2109"/>
      <c r="E379" s="2110"/>
      <c r="F379" s="2110"/>
    </row>
    <row r="380" spans="1:6">
      <c r="A380" s="2107"/>
      <c r="B380" s="2108"/>
      <c r="C380" s="1942"/>
      <c r="D380" s="2109"/>
      <c r="E380" s="2110"/>
      <c r="F380" s="2110"/>
    </row>
    <row r="381" spans="1:6">
      <c r="A381" s="2107"/>
      <c r="B381" s="2108"/>
      <c r="C381" s="1942"/>
      <c r="D381" s="2109"/>
      <c r="E381" s="2110"/>
      <c r="F381" s="2110"/>
    </row>
    <row r="382" spans="1:6">
      <c r="A382" s="298"/>
      <c r="B382" s="299"/>
      <c r="C382" s="267"/>
      <c r="D382" s="382"/>
      <c r="E382" s="383"/>
      <c r="F382" s="383"/>
    </row>
    <row r="383" spans="1:6">
      <c r="A383" s="3488" t="s">
        <v>71</v>
      </c>
      <c r="B383" s="3489"/>
      <c r="C383" s="3489"/>
      <c r="D383" s="3489"/>
      <c r="E383" s="3489"/>
      <c r="F383" s="2114">
        <f>SUM(F332:F382)</f>
        <v>0</v>
      </c>
    </row>
  </sheetData>
  <mergeCells count="3">
    <mergeCell ref="A2:F2"/>
    <mergeCell ref="A4:B4"/>
    <mergeCell ref="A383:E383"/>
  </mergeCells>
  <pageMargins left="0.7" right="0.7" top="0.75" bottom="0.75" header="0.3" footer="0.3"/>
  <pageSetup scale="63" orientation="portrait" r:id="rId1"/>
  <rowBreaks count="3" manualBreakCount="3">
    <brk id="59" max="5" man="1"/>
    <brk id="122" max="5" man="1"/>
    <brk id="143" max="5"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8"/>
  <sheetViews>
    <sheetView view="pageBreakPreview" zoomScale="98" zoomScaleNormal="100" zoomScaleSheetLayoutView="98" workbookViewId="0">
      <selection activeCell="B144" sqref="B144"/>
    </sheetView>
  </sheetViews>
  <sheetFormatPr defaultRowHeight="15"/>
  <cols>
    <col min="1" max="1" width="10.5703125" customWidth="1"/>
    <col min="2" max="2" width="51.42578125" customWidth="1"/>
    <col min="3" max="3" width="7.140625" customWidth="1"/>
    <col min="4" max="4" width="10.28515625" bestFit="1" customWidth="1"/>
    <col min="5" max="5" width="14.5703125" customWidth="1"/>
    <col min="6" max="6" width="11.28515625" bestFit="1" customWidth="1"/>
  </cols>
  <sheetData>
    <row r="1" spans="1:6" ht="15" customHeight="1">
      <c r="A1" s="2052" t="s">
        <v>2129</v>
      </c>
      <c r="B1" s="2052"/>
      <c r="C1" s="2052"/>
      <c r="D1" s="2052"/>
      <c r="E1" s="2052"/>
      <c r="F1" s="2052"/>
    </row>
    <row r="2" spans="1:6">
      <c r="A2" s="3482" t="s">
        <v>2526</v>
      </c>
      <c r="B2" s="3483"/>
      <c r="C2" s="3483"/>
      <c r="D2" s="3483"/>
      <c r="E2" s="3483"/>
      <c r="F2" s="3484"/>
    </row>
    <row r="3" spans="1:6">
      <c r="A3" s="2052"/>
      <c r="B3" s="2053"/>
      <c r="C3" s="2054"/>
      <c r="D3" s="2054"/>
      <c r="E3" s="2158"/>
      <c r="F3" s="2158"/>
    </row>
    <row r="4" spans="1:6">
      <c r="A4" s="3458" t="s">
        <v>2223</v>
      </c>
      <c r="B4" s="3458"/>
      <c r="C4" s="2057"/>
      <c r="D4" s="2057"/>
      <c r="E4" s="2159"/>
      <c r="F4" s="2159"/>
    </row>
    <row r="5" spans="1:6">
      <c r="A5" s="2827" t="s">
        <v>2770</v>
      </c>
      <c r="B5" s="3042"/>
      <c r="C5" s="3043"/>
      <c r="D5" s="3044"/>
      <c r="E5" s="3045"/>
      <c r="F5" s="3045"/>
    </row>
    <row r="6" spans="1:6">
      <c r="A6" s="3043"/>
      <c r="B6" s="3042"/>
      <c r="C6" s="3043"/>
      <c r="D6" s="3044"/>
      <c r="E6" s="3045"/>
      <c r="F6" s="3045"/>
    </row>
    <row r="7" spans="1:6">
      <c r="A7" s="3046" t="s">
        <v>1</v>
      </c>
      <c r="B7" s="3046" t="s">
        <v>2</v>
      </c>
      <c r="C7" s="3046" t="s">
        <v>3</v>
      </c>
      <c r="D7" s="3047" t="s">
        <v>4</v>
      </c>
      <c r="E7" s="3048" t="s">
        <v>5</v>
      </c>
      <c r="F7" s="3049" t="s">
        <v>6</v>
      </c>
    </row>
    <row r="8" spans="1:6">
      <c r="A8" s="3050"/>
      <c r="B8" s="3051"/>
      <c r="C8" s="3050"/>
      <c r="D8" s="3052"/>
      <c r="E8" s="3053" t="s">
        <v>1100</v>
      </c>
      <c r="F8" s="3054" t="s">
        <v>1100</v>
      </c>
    </row>
    <row r="9" spans="1:6">
      <c r="A9" s="3055"/>
      <c r="B9" s="3056"/>
      <c r="C9" s="3055"/>
      <c r="D9" s="3057"/>
      <c r="E9" s="3058"/>
      <c r="F9" s="3058"/>
    </row>
    <row r="10" spans="1:6">
      <c r="A10" s="3059"/>
      <c r="B10" s="3060" t="s">
        <v>161</v>
      </c>
      <c r="C10" s="3059"/>
      <c r="D10" s="3061"/>
      <c r="E10" s="3062"/>
      <c r="F10" s="3062"/>
    </row>
    <row r="11" spans="1:6">
      <c r="A11" s="3059"/>
      <c r="B11" s="3063"/>
      <c r="C11" s="3059"/>
      <c r="D11" s="3061"/>
      <c r="E11" s="3062"/>
      <c r="F11" s="3062"/>
    </row>
    <row r="12" spans="1:6" ht="51">
      <c r="A12" s="3059"/>
      <c r="B12" s="2904" t="s">
        <v>2771</v>
      </c>
      <c r="C12" s="3059"/>
      <c r="D12" s="3061"/>
      <c r="E12" s="3062"/>
      <c r="F12" s="3062"/>
    </row>
    <row r="13" spans="1:6">
      <c r="A13" s="3059"/>
      <c r="B13" s="3063"/>
      <c r="C13" s="3059"/>
      <c r="D13" s="3061"/>
      <c r="E13" s="3062"/>
      <c r="F13" s="3062"/>
    </row>
    <row r="14" spans="1:6">
      <c r="A14" s="3064"/>
      <c r="B14" s="2101" t="s">
        <v>166</v>
      </c>
      <c r="C14" s="3064"/>
      <c r="D14" s="3065"/>
      <c r="E14" s="3066"/>
      <c r="F14" s="3066"/>
    </row>
    <row r="15" spans="1:6">
      <c r="A15" s="3064"/>
      <c r="B15" s="3067"/>
      <c r="C15" s="3064"/>
      <c r="D15" s="3065"/>
      <c r="E15" s="3066"/>
      <c r="F15" s="3066"/>
    </row>
    <row r="16" spans="1:6">
      <c r="A16" s="3064"/>
      <c r="B16" s="2101" t="s">
        <v>277</v>
      </c>
      <c r="C16" s="3064"/>
      <c r="D16" s="3065"/>
      <c r="E16" s="3066"/>
      <c r="F16" s="3066"/>
    </row>
    <row r="17" spans="1:6">
      <c r="A17" s="3064"/>
      <c r="B17" s="2101"/>
      <c r="C17" s="3064"/>
      <c r="D17" s="3065"/>
      <c r="E17" s="3066"/>
      <c r="F17" s="3066"/>
    </row>
    <row r="18" spans="1:6">
      <c r="A18" s="3064"/>
      <c r="B18" s="3068" t="s">
        <v>278</v>
      </c>
      <c r="C18" s="3064"/>
      <c r="D18" s="3069"/>
      <c r="E18" s="3066"/>
      <c r="F18" s="3066"/>
    </row>
    <row r="19" spans="1:6">
      <c r="A19" s="3064"/>
      <c r="B19" s="3068"/>
      <c r="C19" s="3064"/>
      <c r="D19" s="3065"/>
      <c r="E19" s="3066"/>
      <c r="F19" s="3066"/>
    </row>
    <row r="20" spans="1:6" ht="38.25">
      <c r="A20" s="3064"/>
      <c r="B20" s="2104" t="s">
        <v>279</v>
      </c>
      <c r="C20" s="3064"/>
      <c r="D20" s="3065"/>
      <c r="E20" s="3066"/>
      <c r="F20" s="3066"/>
    </row>
    <row r="21" spans="1:6">
      <c r="A21" s="3064"/>
      <c r="B21" s="3067"/>
      <c r="C21" s="3064"/>
      <c r="D21" s="3065"/>
      <c r="E21" s="3066"/>
      <c r="F21" s="3066"/>
    </row>
    <row r="22" spans="1:6">
      <c r="A22" s="2909" t="s">
        <v>485</v>
      </c>
      <c r="B22" s="2914" t="s">
        <v>2152</v>
      </c>
      <c r="C22" s="2081" t="s">
        <v>88</v>
      </c>
      <c r="D22" s="2862">
        <v>4.8048000000000002</v>
      </c>
      <c r="E22" s="3070"/>
      <c r="F22" s="2413">
        <f>D22*E22</f>
        <v>0</v>
      </c>
    </row>
    <row r="23" spans="1:6">
      <c r="A23" s="3064"/>
      <c r="B23" s="3071"/>
      <c r="C23" s="3064"/>
      <c r="D23" s="3072"/>
      <c r="E23" s="3073"/>
      <c r="F23" s="3073"/>
    </row>
    <row r="24" spans="1:6" ht="38.25" customHeight="1">
      <c r="A24" s="3064"/>
      <c r="B24" s="3068" t="s">
        <v>282</v>
      </c>
      <c r="C24" s="3064"/>
      <c r="D24" s="3074"/>
      <c r="E24" s="3073"/>
      <c r="F24" s="3073"/>
    </row>
    <row r="25" spans="1:6">
      <c r="A25" s="3064"/>
      <c r="B25" s="3068"/>
      <c r="C25" s="3064"/>
      <c r="D25" s="3074"/>
      <c r="E25" s="3073"/>
      <c r="F25" s="3073"/>
    </row>
    <row r="26" spans="1:6" ht="25.5">
      <c r="A26" s="3064"/>
      <c r="B26" s="3075" t="s">
        <v>1513</v>
      </c>
      <c r="C26" s="3064"/>
      <c r="D26" s="3074"/>
      <c r="E26" s="3073"/>
      <c r="F26" s="3073"/>
    </row>
    <row r="27" spans="1:6">
      <c r="A27" s="3064"/>
      <c r="B27" s="3067"/>
      <c r="C27" s="3064"/>
      <c r="D27" s="3074"/>
      <c r="E27" s="3073"/>
      <c r="F27" s="3073"/>
    </row>
    <row r="28" spans="1:6">
      <c r="A28" s="2909" t="s">
        <v>489</v>
      </c>
      <c r="B28" s="2914" t="s">
        <v>2152</v>
      </c>
      <c r="C28" s="2081" t="s">
        <v>88</v>
      </c>
      <c r="D28" s="2862">
        <v>0.5</v>
      </c>
      <c r="E28" s="2911"/>
      <c r="F28" s="2413">
        <f>D28*E28</f>
        <v>0</v>
      </c>
    </row>
    <row r="29" spans="1:6">
      <c r="A29" s="2081"/>
      <c r="B29" s="2144"/>
      <c r="C29" s="2081"/>
      <c r="D29" s="2088"/>
      <c r="E29" s="2413"/>
      <c r="F29" s="2413"/>
    </row>
    <row r="30" spans="1:6">
      <c r="A30" s="2081"/>
      <c r="B30" s="2144" t="s">
        <v>284</v>
      </c>
      <c r="C30" s="2081"/>
      <c r="D30" s="2088"/>
      <c r="E30" s="2413"/>
      <c r="F30" s="2413"/>
    </row>
    <row r="31" spans="1:6">
      <c r="A31" s="2081"/>
      <c r="B31" s="2080"/>
      <c r="C31" s="2081"/>
      <c r="D31" s="2088"/>
      <c r="E31" s="2413"/>
      <c r="F31" s="2413"/>
    </row>
    <row r="32" spans="1:6">
      <c r="A32" s="3064"/>
      <c r="B32" s="3076" t="s">
        <v>285</v>
      </c>
      <c r="C32" s="3064"/>
      <c r="D32" s="3077"/>
      <c r="E32" s="3073"/>
      <c r="F32" s="3073"/>
    </row>
    <row r="33" spans="1:6">
      <c r="A33" s="3064"/>
      <c r="B33" s="3076"/>
      <c r="C33" s="3064"/>
      <c r="D33" s="3077"/>
      <c r="E33" s="3073"/>
      <c r="F33" s="3073"/>
    </row>
    <row r="34" spans="1:6" ht="25.5">
      <c r="A34" s="3064"/>
      <c r="B34" s="3075" t="s">
        <v>497</v>
      </c>
      <c r="C34" s="3064"/>
      <c r="D34" s="3077"/>
      <c r="E34" s="3073"/>
      <c r="F34" s="3073"/>
    </row>
    <row r="35" spans="1:6">
      <c r="A35" s="3064"/>
      <c r="B35" s="3071"/>
      <c r="C35" s="3064"/>
      <c r="D35" s="3077"/>
      <c r="E35" s="3073"/>
      <c r="F35" s="3073"/>
    </row>
    <row r="36" spans="1:6" ht="38.25">
      <c r="A36" s="3078" t="s">
        <v>287</v>
      </c>
      <c r="B36" s="3071" t="s">
        <v>288</v>
      </c>
      <c r="C36" s="3064" t="s">
        <v>96</v>
      </c>
      <c r="D36" s="3077">
        <v>9.6096000000000004</v>
      </c>
      <c r="E36" s="3073"/>
      <c r="F36" s="2413">
        <f>D36*E36</f>
        <v>0</v>
      </c>
    </row>
    <row r="37" spans="1:6">
      <c r="A37" s="2081"/>
      <c r="B37" s="2085"/>
      <c r="C37" s="2081"/>
      <c r="D37" s="2841"/>
      <c r="E37" s="2413"/>
      <c r="F37" s="2413"/>
    </row>
    <row r="38" spans="1:6" ht="25.5">
      <c r="A38" s="3078" t="s">
        <v>289</v>
      </c>
      <c r="B38" s="3071" t="s">
        <v>290</v>
      </c>
      <c r="C38" s="3064" t="s">
        <v>96</v>
      </c>
      <c r="D38" s="3077">
        <v>3.1812</v>
      </c>
      <c r="E38" s="3073"/>
      <c r="F38" s="2413">
        <f>D38*E38</f>
        <v>0</v>
      </c>
    </row>
    <row r="39" spans="1:6">
      <c r="A39" s="3078"/>
      <c r="B39" s="3071"/>
      <c r="C39" s="3064"/>
      <c r="D39" s="3077"/>
      <c r="E39" s="3073"/>
      <c r="F39" s="3073"/>
    </row>
    <row r="40" spans="1:6">
      <c r="A40" s="2081"/>
      <c r="B40" s="3079" t="s">
        <v>291</v>
      </c>
      <c r="C40" s="2103"/>
      <c r="D40" s="3080"/>
      <c r="E40" s="2413"/>
      <c r="F40" s="2413"/>
    </row>
    <row r="41" spans="1:6">
      <c r="A41" s="2081"/>
      <c r="B41" s="2106"/>
      <c r="C41" s="2081"/>
      <c r="D41" s="2841"/>
      <c r="E41" s="2413"/>
      <c r="F41" s="2413"/>
    </row>
    <row r="42" spans="1:6" ht="25.5">
      <c r="A42" s="2081"/>
      <c r="B42" s="2848" t="s">
        <v>1329</v>
      </c>
      <c r="C42" s="2081"/>
      <c r="D42" s="2841"/>
      <c r="E42" s="2413"/>
      <c r="F42" s="2413"/>
    </row>
    <row r="43" spans="1:6">
      <c r="A43" s="2081"/>
      <c r="B43" s="2106"/>
      <c r="C43" s="2081"/>
      <c r="D43" s="2841"/>
      <c r="E43" s="2413"/>
      <c r="F43" s="2413"/>
    </row>
    <row r="44" spans="1:6">
      <c r="A44" s="2081" t="s">
        <v>411</v>
      </c>
      <c r="B44" s="2106" t="s">
        <v>293</v>
      </c>
      <c r="C44" s="2081" t="s">
        <v>88</v>
      </c>
      <c r="D44" s="2841">
        <v>4.8048000000000002</v>
      </c>
      <c r="E44" s="2413"/>
      <c r="F44" s="2413">
        <f>D44*E44</f>
        <v>0</v>
      </c>
    </row>
    <row r="45" spans="1:6">
      <c r="A45" s="2081" t="s">
        <v>294</v>
      </c>
      <c r="B45" s="2080" t="s">
        <v>282</v>
      </c>
      <c r="C45" s="2081" t="s">
        <v>88</v>
      </c>
      <c r="D45" s="2841">
        <v>0.5</v>
      </c>
      <c r="E45" s="2413"/>
      <c r="F45" s="2413">
        <f>D45*E45</f>
        <v>0</v>
      </c>
    </row>
    <row r="46" spans="1:6">
      <c r="A46" s="2081"/>
      <c r="B46" s="2080"/>
      <c r="C46" s="2081"/>
      <c r="D46" s="2841"/>
      <c r="E46" s="2413"/>
      <c r="F46" s="2413"/>
    </row>
    <row r="47" spans="1:6">
      <c r="A47" s="3064"/>
      <c r="B47" s="3081" t="s">
        <v>306</v>
      </c>
      <c r="C47" s="3064"/>
      <c r="D47" s="3077"/>
      <c r="E47" s="3073"/>
      <c r="F47" s="3073"/>
    </row>
    <row r="48" spans="1:6">
      <c r="A48" s="3064"/>
      <c r="B48" s="3071"/>
      <c r="C48" s="3064"/>
      <c r="D48" s="3077"/>
      <c r="E48" s="3073"/>
      <c r="F48" s="3073"/>
    </row>
    <row r="49" spans="1:6">
      <c r="A49" s="3064"/>
      <c r="B49" s="3081" t="s">
        <v>307</v>
      </c>
      <c r="C49" s="3064"/>
      <c r="D49" s="3077"/>
      <c r="E49" s="3073"/>
      <c r="F49" s="3073"/>
    </row>
    <row r="50" spans="1:6">
      <c r="A50" s="3064"/>
      <c r="B50" s="3071"/>
      <c r="C50" s="3064"/>
      <c r="D50" s="3077"/>
      <c r="E50" s="3073"/>
      <c r="F50" s="3073"/>
    </row>
    <row r="51" spans="1:6">
      <c r="A51" s="3064"/>
      <c r="B51" s="3076" t="s">
        <v>168</v>
      </c>
      <c r="C51" s="3064"/>
      <c r="D51" s="3077"/>
      <c r="E51" s="3073"/>
      <c r="F51" s="3073"/>
    </row>
    <row r="52" spans="1:6">
      <c r="A52" s="3064"/>
      <c r="B52" s="3076"/>
      <c r="C52" s="3064"/>
      <c r="D52" s="3077"/>
      <c r="E52" s="3073"/>
      <c r="F52" s="3073"/>
    </row>
    <row r="53" spans="1:6">
      <c r="A53" s="3064"/>
      <c r="B53" s="3068" t="s">
        <v>309</v>
      </c>
      <c r="C53" s="3064"/>
      <c r="D53" s="3077"/>
      <c r="E53" s="3073"/>
      <c r="F53" s="3073"/>
    </row>
    <row r="54" spans="1:6" ht="38.25">
      <c r="A54" s="3064"/>
      <c r="B54" s="3082" t="s">
        <v>310</v>
      </c>
      <c r="C54" s="3064"/>
      <c r="D54" s="3077"/>
      <c r="E54" s="3073"/>
      <c r="F54" s="3073"/>
    </row>
    <row r="55" spans="1:6">
      <c r="A55" s="3064"/>
      <c r="B55" s="3071"/>
      <c r="C55" s="3064"/>
      <c r="D55" s="3077"/>
      <c r="E55" s="3073"/>
      <c r="F55" s="3073"/>
    </row>
    <row r="56" spans="1:6">
      <c r="A56" s="3064" t="s">
        <v>311</v>
      </c>
      <c r="B56" s="3071" t="s">
        <v>506</v>
      </c>
      <c r="C56" s="3064" t="s">
        <v>88</v>
      </c>
      <c r="D56" s="3077">
        <v>0.51</v>
      </c>
      <c r="E56" s="3073"/>
      <c r="F56" s="2413">
        <f>D56*E56</f>
        <v>0</v>
      </c>
    </row>
    <row r="57" spans="1:6">
      <c r="A57" s="3083"/>
      <c r="B57" s="3084"/>
      <c r="C57" s="3085"/>
      <c r="D57" s="3086"/>
      <c r="E57" s="3087" t="s">
        <v>48</v>
      </c>
      <c r="F57" s="3088">
        <f>SUM(F12:F56)</f>
        <v>0</v>
      </c>
    </row>
    <row r="58" spans="1:6">
      <c r="A58" s="3064"/>
      <c r="B58" s="3068"/>
      <c r="C58" s="3064"/>
      <c r="D58" s="3072"/>
      <c r="E58" s="3073"/>
      <c r="F58" s="3073"/>
    </row>
    <row r="59" spans="1:6">
      <c r="A59" s="3064"/>
      <c r="B59" s="3068" t="s">
        <v>170</v>
      </c>
      <c r="C59" s="3064"/>
      <c r="D59" s="3077"/>
      <c r="E59" s="3073"/>
      <c r="F59" s="3073"/>
    </row>
    <row r="60" spans="1:6">
      <c r="A60" s="3064"/>
      <c r="B60" s="3068"/>
      <c r="C60" s="3064"/>
      <c r="D60" s="3077"/>
      <c r="E60" s="3073"/>
      <c r="F60" s="3073"/>
    </row>
    <row r="61" spans="1:6" ht="38.25">
      <c r="A61" s="3064"/>
      <c r="B61" s="3082" t="s">
        <v>2687</v>
      </c>
      <c r="C61" s="3064"/>
      <c r="D61" s="3077"/>
      <c r="E61" s="3073"/>
      <c r="F61" s="3073"/>
    </row>
    <row r="62" spans="1:6">
      <c r="A62" s="3064"/>
      <c r="B62" s="3071"/>
      <c r="C62" s="3064"/>
      <c r="D62" s="3077"/>
      <c r="E62" s="3073"/>
      <c r="F62" s="3073"/>
    </row>
    <row r="63" spans="1:6">
      <c r="A63" s="3064" t="s">
        <v>171</v>
      </c>
      <c r="B63" s="3071" t="s">
        <v>506</v>
      </c>
      <c r="C63" s="3064" t="s">
        <v>88</v>
      </c>
      <c r="D63" s="3077">
        <v>4.9827000000000004</v>
      </c>
      <c r="E63" s="3073"/>
      <c r="F63" s="2413">
        <f>D63*E63</f>
        <v>0</v>
      </c>
    </row>
    <row r="64" spans="1:6">
      <c r="A64" s="3064"/>
      <c r="B64" s="3071"/>
      <c r="C64" s="3064"/>
      <c r="D64" s="3077"/>
      <c r="E64" s="3073"/>
      <c r="F64" s="3073"/>
    </row>
    <row r="65" spans="1:6">
      <c r="A65" s="3064"/>
      <c r="B65" s="2101" t="s">
        <v>1110</v>
      </c>
      <c r="C65" s="3064"/>
      <c r="D65" s="3077"/>
      <c r="E65" s="3073"/>
      <c r="F65" s="3073"/>
    </row>
    <row r="66" spans="1:6">
      <c r="A66" s="3064"/>
      <c r="B66" s="3067"/>
      <c r="C66" s="3064"/>
      <c r="D66" s="3077"/>
      <c r="E66" s="3073"/>
      <c r="F66" s="3073"/>
    </row>
    <row r="67" spans="1:6">
      <c r="A67" s="3064"/>
      <c r="B67" s="3068" t="s">
        <v>314</v>
      </c>
      <c r="C67" s="3064"/>
      <c r="D67" s="3077"/>
      <c r="E67" s="3073"/>
      <c r="F67" s="3073"/>
    </row>
    <row r="68" spans="1:6">
      <c r="A68" s="3064"/>
      <c r="B68" s="3068"/>
      <c r="C68" s="3064"/>
      <c r="D68" s="3077"/>
      <c r="E68" s="3073"/>
      <c r="F68" s="3073"/>
    </row>
    <row r="69" spans="1:6" ht="25.5">
      <c r="A69" s="3064"/>
      <c r="B69" s="3075" t="s">
        <v>1444</v>
      </c>
      <c r="C69" s="3064"/>
      <c r="D69" s="3077"/>
      <c r="E69" s="3073"/>
      <c r="F69" s="3073"/>
    </row>
    <row r="70" spans="1:6">
      <c r="A70" s="3064"/>
      <c r="B70" s="3071"/>
      <c r="C70" s="3064"/>
      <c r="D70" s="3077"/>
      <c r="E70" s="3073"/>
      <c r="F70" s="3073"/>
    </row>
    <row r="71" spans="1:6">
      <c r="A71" s="3078" t="s">
        <v>315</v>
      </c>
      <c r="B71" s="3071" t="s">
        <v>316</v>
      </c>
      <c r="C71" s="3064" t="s">
        <v>88</v>
      </c>
      <c r="D71" s="3077">
        <v>0.51</v>
      </c>
      <c r="E71" s="3073"/>
      <c r="F71" s="2413">
        <f>D71*E71</f>
        <v>0</v>
      </c>
    </row>
    <row r="72" spans="1:6" ht="68.25" customHeight="1">
      <c r="A72" s="3064"/>
      <c r="B72" s="3089"/>
      <c r="C72" s="3064"/>
      <c r="D72" s="3077"/>
      <c r="E72" s="3073"/>
      <c r="F72" s="3073"/>
    </row>
    <row r="73" spans="1:6">
      <c r="A73" s="3064"/>
      <c r="B73" s="3081" t="s">
        <v>321</v>
      </c>
      <c r="C73" s="3064"/>
      <c r="D73" s="3077"/>
      <c r="E73" s="3073"/>
      <c r="F73" s="3073"/>
    </row>
    <row r="74" spans="1:6">
      <c r="A74" s="3064"/>
      <c r="B74" s="3071"/>
      <c r="C74" s="3064"/>
      <c r="D74" s="3077"/>
      <c r="E74" s="3073"/>
      <c r="F74" s="3073"/>
    </row>
    <row r="75" spans="1:6">
      <c r="A75" s="3064"/>
      <c r="B75" s="3076" t="s">
        <v>317</v>
      </c>
      <c r="C75" s="3064"/>
      <c r="D75" s="3077"/>
      <c r="E75" s="3073"/>
      <c r="F75" s="3073"/>
    </row>
    <row r="76" spans="1:6">
      <c r="A76" s="3064"/>
      <c r="B76" s="3076"/>
      <c r="C76" s="3064"/>
      <c r="D76" s="3077"/>
      <c r="E76" s="3073"/>
      <c r="F76" s="3073"/>
    </row>
    <row r="77" spans="1:6" ht="25.5">
      <c r="A77" s="3064"/>
      <c r="B77" s="3082" t="s">
        <v>1336</v>
      </c>
      <c r="C77" s="3064"/>
      <c r="D77" s="3077"/>
      <c r="E77" s="3073"/>
      <c r="F77" s="3073"/>
    </row>
    <row r="78" spans="1:6">
      <c r="A78" s="3064"/>
      <c r="B78" s="3071"/>
      <c r="C78" s="3064"/>
      <c r="D78" s="3077"/>
      <c r="E78" s="3073"/>
      <c r="F78" s="3073"/>
    </row>
    <row r="79" spans="1:6">
      <c r="A79" s="3078" t="s">
        <v>322</v>
      </c>
      <c r="B79" s="3071" t="s">
        <v>1445</v>
      </c>
      <c r="C79" s="3064" t="s">
        <v>88</v>
      </c>
      <c r="D79" s="3077">
        <v>1.8002999999999998</v>
      </c>
      <c r="E79" s="3073"/>
      <c r="F79" s="2413">
        <f>D79*E79</f>
        <v>0</v>
      </c>
    </row>
    <row r="80" spans="1:6">
      <c r="A80" s="3078"/>
      <c r="B80" s="3071"/>
      <c r="C80" s="3064"/>
      <c r="D80" s="3077"/>
      <c r="E80" s="3073"/>
      <c r="F80" s="3073"/>
    </row>
    <row r="81" spans="1:6">
      <c r="A81" s="3064"/>
      <c r="B81" s="3076" t="s">
        <v>1339</v>
      </c>
      <c r="C81" s="3064"/>
      <c r="D81" s="3077"/>
      <c r="E81" s="3073"/>
      <c r="F81" s="3073"/>
    </row>
    <row r="82" spans="1:6">
      <c r="A82" s="3064"/>
      <c r="B82" s="3071"/>
      <c r="C82" s="3064"/>
      <c r="D82" s="3077"/>
      <c r="E82" s="3073"/>
      <c r="F82" s="3073"/>
    </row>
    <row r="83" spans="1:6" ht="25.5">
      <c r="A83" s="3064"/>
      <c r="B83" s="3082" t="s">
        <v>1340</v>
      </c>
      <c r="C83" s="3064"/>
      <c r="D83" s="3077"/>
      <c r="E83" s="3073"/>
      <c r="F83" s="3073"/>
    </row>
    <row r="84" spans="1:6">
      <c r="A84" s="3064"/>
      <c r="B84" s="3071"/>
      <c r="C84" s="3064"/>
      <c r="D84" s="3077"/>
      <c r="E84" s="3073"/>
      <c r="F84" s="3073"/>
    </row>
    <row r="85" spans="1:6">
      <c r="A85" s="3078" t="s">
        <v>1341</v>
      </c>
      <c r="B85" s="3071" t="s">
        <v>1445</v>
      </c>
      <c r="C85" s="3064" t="s">
        <v>88</v>
      </c>
      <c r="D85" s="3077">
        <v>3.1823999999999999</v>
      </c>
      <c r="E85" s="3073"/>
      <c r="F85" s="2413">
        <f>D85*E85</f>
        <v>0</v>
      </c>
    </row>
    <row r="86" spans="1:6">
      <c r="A86" s="3078"/>
      <c r="B86" s="3071"/>
      <c r="C86" s="3064"/>
      <c r="D86" s="3077"/>
      <c r="E86" s="3073"/>
      <c r="F86" s="3073"/>
    </row>
    <row r="87" spans="1:6">
      <c r="A87" s="3064"/>
      <c r="B87" s="2101" t="s">
        <v>172</v>
      </c>
      <c r="C87" s="3064"/>
      <c r="D87" s="3077"/>
      <c r="E87" s="3073"/>
      <c r="F87" s="3073"/>
    </row>
    <row r="88" spans="1:6">
      <c r="A88" s="3064"/>
      <c r="B88" s="3071"/>
      <c r="C88" s="3064"/>
      <c r="D88" s="3077"/>
      <c r="E88" s="3073"/>
      <c r="F88" s="3073"/>
    </row>
    <row r="89" spans="1:6">
      <c r="A89" s="3064"/>
      <c r="B89" s="3081" t="s">
        <v>173</v>
      </c>
      <c r="C89" s="3064"/>
      <c r="D89" s="3077"/>
      <c r="E89" s="3073"/>
      <c r="F89" s="3073"/>
    </row>
    <row r="90" spans="1:6">
      <c r="A90" s="3064"/>
      <c r="B90" s="3071"/>
      <c r="C90" s="3064"/>
      <c r="D90" s="3077"/>
      <c r="E90" s="3073"/>
      <c r="F90" s="3073"/>
    </row>
    <row r="91" spans="1:6">
      <c r="A91" s="3064"/>
      <c r="B91" s="3068" t="s">
        <v>174</v>
      </c>
      <c r="C91" s="3064"/>
      <c r="D91" s="3077"/>
      <c r="E91" s="3073"/>
      <c r="F91" s="3073"/>
    </row>
    <row r="92" spans="1:6">
      <c r="A92" s="3064"/>
      <c r="B92" s="3067"/>
      <c r="C92" s="3064"/>
      <c r="D92" s="3077"/>
      <c r="E92" s="3073"/>
      <c r="F92" s="3073"/>
    </row>
    <row r="93" spans="1:6">
      <c r="A93" s="3064"/>
      <c r="B93" s="3082" t="s">
        <v>326</v>
      </c>
      <c r="C93" s="3064"/>
      <c r="D93" s="3077"/>
      <c r="E93" s="3073"/>
      <c r="F93" s="3073"/>
    </row>
    <row r="94" spans="1:6">
      <c r="A94" s="3064"/>
      <c r="B94" s="3071"/>
      <c r="C94" s="3064"/>
      <c r="D94" s="3077"/>
      <c r="E94" s="3073"/>
      <c r="F94" s="3073"/>
    </row>
    <row r="95" spans="1:6">
      <c r="A95" s="2081" t="s">
        <v>175</v>
      </c>
      <c r="B95" s="2080" t="s">
        <v>1647</v>
      </c>
      <c r="C95" s="2081" t="s">
        <v>96</v>
      </c>
      <c r="D95" s="2082">
        <v>2.34</v>
      </c>
      <c r="E95" s="2413"/>
      <c r="F95" s="2413">
        <f>D95*E95</f>
        <v>0</v>
      </c>
    </row>
    <row r="96" spans="1:6">
      <c r="A96" s="2081"/>
      <c r="B96" s="2080"/>
      <c r="C96" s="2081"/>
      <c r="D96" s="3077"/>
      <c r="E96" s="2413"/>
      <c r="F96" s="2413"/>
    </row>
    <row r="97" spans="1:6">
      <c r="A97" s="3064"/>
      <c r="B97" s="3068" t="s">
        <v>176</v>
      </c>
      <c r="C97" s="3064"/>
      <c r="D97" s="3077"/>
      <c r="E97" s="3073"/>
      <c r="F97" s="3073"/>
    </row>
    <row r="98" spans="1:6">
      <c r="A98" s="3064"/>
      <c r="B98" s="3067"/>
      <c r="C98" s="3064"/>
      <c r="D98" s="3077"/>
      <c r="E98" s="3073"/>
      <c r="F98" s="3073"/>
    </row>
    <row r="99" spans="1:6">
      <c r="A99" s="3064"/>
      <c r="B99" s="3082" t="s">
        <v>177</v>
      </c>
      <c r="C99" s="3064"/>
      <c r="D99" s="3077"/>
      <c r="E99" s="3073"/>
      <c r="F99" s="3073"/>
    </row>
    <row r="100" spans="1:6">
      <c r="A100" s="3064"/>
      <c r="B100" s="3071"/>
      <c r="C100" s="3064"/>
      <c r="D100" s="3077"/>
      <c r="E100" s="3073"/>
      <c r="F100" s="3073"/>
    </row>
    <row r="101" spans="1:6">
      <c r="A101" s="2081" t="s">
        <v>327</v>
      </c>
      <c r="B101" s="2080" t="s">
        <v>1647</v>
      </c>
      <c r="C101" s="2081" t="s">
        <v>96</v>
      </c>
      <c r="D101" s="2082">
        <v>2.2000000000000002</v>
      </c>
      <c r="E101" s="2413"/>
      <c r="F101" s="2413">
        <f>D101*E101</f>
        <v>0</v>
      </c>
    </row>
    <row r="102" spans="1:6">
      <c r="A102" s="2081" t="s">
        <v>1385</v>
      </c>
      <c r="B102" s="2080" t="s">
        <v>1386</v>
      </c>
      <c r="C102" s="2081" t="s">
        <v>96</v>
      </c>
      <c r="D102" s="2082">
        <v>19.968</v>
      </c>
      <c r="E102" s="2413"/>
      <c r="F102" s="2413">
        <f>D102*E102</f>
        <v>0</v>
      </c>
    </row>
    <row r="103" spans="1:6">
      <c r="A103" s="2081"/>
      <c r="B103" s="2080"/>
      <c r="C103" s="2081"/>
      <c r="D103" s="3077"/>
      <c r="E103" s="2413"/>
      <c r="F103" s="2413"/>
    </row>
    <row r="104" spans="1:6">
      <c r="A104" s="3064"/>
      <c r="B104" s="2101" t="s">
        <v>178</v>
      </c>
      <c r="C104" s="3064"/>
      <c r="D104" s="3077"/>
      <c r="E104" s="3073"/>
      <c r="F104" s="3073"/>
    </row>
    <row r="105" spans="1:6">
      <c r="A105" s="3064"/>
      <c r="B105" s="3067"/>
      <c r="C105" s="3064"/>
      <c r="D105" s="3077"/>
      <c r="E105" s="3073"/>
      <c r="F105" s="3073"/>
    </row>
    <row r="106" spans="1:6">
      <c r="A106" s="2147"/>
      <c r="B106" s="2845" t="s">
        <v>1447</v>
      </c>
      <c r="C106" s="2147"/>
      <c r="D106" s="3090"/>
      <c r="E106" s="2847"/>
      <c r="F106" s="2847"/>
    </row>
    <row r="107" spans="1:6">
      <c r="A107" s="2147"/>
      <c r="B107" s="2845"/>
      <c r="C107" s="2147"/>
      <c r="D107" s="3090"/>
      <c r="E107" s="2847"/>
      <c r="F107" s="2847"/>
    </row>
    <row r="108" spans="1:6" ht="25.5">
      <c r="A108" s="2147"/>
      <c r="B108" s="2848" t="s">
        <v>1448</v>
      </c>
      <c r="C108" s="2147"/>
      <c r="D108" s="3090"/>
      <c r="E108" s="2847"/>
      <c r="F108" s="2847"/>
    </row>
    <row r="109" spans="1:6">
      <c r="A109" s="3064"/>
      <c r="B109" s="3067"/>
      <c r="C109" s="3064"/>
      <c r="D109" s="3077"/>
      <c r="E109" s="3073"/>
      <c r="F109" s="3073"/>
    </row>
    <row r="110" spans="1:6">
      <c r="A110" s="3064" t="s">
        <v>179</v>
      </c>
      <c r="B110" s="3089" t="s">
        <v>514</v>
      </c>
      <c r="C110" s="3064" t="s">
        <v>86</v>
      </c>
      <c r="D110" s="2082">
        <v>0.34878900000000007</v>
      </c>
      <c r="E110" s="2849"/>
      <c r="F110" s="2413">
        <f>D110*E110</f>
        <v>0</v>
      </c>
    </row>
    <row r="111" spans="1:6">
      <c r="A111" s="3064"/>
      <c r="B111" s="3089"/>
      <c r="C111" s="3091"/>
      <c r="D111" s="2082"/>
      <c r="E111" s="2849"/>
      <c r="F111" s="2413"/>
    </row>
    <row r="112" spans="1:6">
      <c r="A112" s="3078"/>
      <c r="B112" s="3071"/>
      <c r="C112" s="3091"/>
      <c r="D112" s="3077"/>
      <c r="E112" s="3073"/>
      <c r="F112" s="3073"/>
    </row>
    <row r="113" spans="1:6">
      <c r="A113" s="3083"/>
      <c r="B113" s="3084"/>
      <c r="C113" s="3085"/>
      <c r="D113" s="3086"/>
      <c r="E113" s="3087" t="s">
        <v>48</v>
      </c>
      <c r="F113" s="3088">
        <f>SUM(F58:F112)</f>
        <v>0</v>
      </c>
    </row>
    <row r="114" spans="1:6">
      <c r="A114" s="3064"/>
      <c r="B114" s="3071"/>
      <c r="C114" s="3091"/>
      <c r="D114" s="3077"/>
      <c r="E114" s="3073"/>
      <c r="F114" s="3073"/>
    </row>
    <row r="115" spans="1:6">
      <c r="A115" s="3064"/>
      <c r="B115" s="2101" t="s">
        <v>1387</v>
      </c>
      <c r="C115" s="3064"/>
      <c r="D115" s="3077"/>
      <c r="E115" s="3073"/>
      <c r="F115" s="3073"/>
    </row>
    <row r="116" spans="1:6">
      <c r="A116" s="3064"/>
      <c r="B116" s="3067"/>
      <c r="C116" s="3064"/>
      <c r="D116" s="3077"/>
      <c r="E116" s="3073"/>
      <c r="F116" s="3073"/>
    </row>
    <row r="117" spans="1:6">
      <c r="A117" s="3064"/>
      <c r="B117" s="3075" t="s">
        <v>1393</v>
      </c>
      <c r="C117" s="3064"/>
      <c r="D117" s="3077"/>
      <c r="E117" s="3073"/>
      <c r="F117" s="3073"/>
    </row>
    <row r="118" spans="1:6">
      <c r="A118" s="3064"/>
      <c r="B118" s="3067"/>
      <c r="C118" s="3064"/>
      <c r="D118" s="3077"/>
      <c r="E118" s="3073"/>
      <c r="F118" s="3073"/>
    </row>
    <row r="119" spans="1:6">
      <c r="A119" s="3064" t="s">
        <v>1394</v>
      </c>
      <c r="B119" s="3067" t="s">
        <v>1395</v>
      </c>
      <c r="C119" s="3064" t="s">
        <v>209</v>
      </c>
      <c r="D119" s="3077">
        <v>11</v>
      </c>
      <c r="E119" s="3073"/>
      <c r="F119" s="2413">
        <f>D119*E119</f>
        <v>0</v>
      </c>
    </row>
    <row r="120" spans="1:6">
      <c r="A120" s="3064"/>
      <c r="B120" s="3068"/>
      <c r="C120" s="3064"/>
      <c r="D120" s="3077"/>
      <c r="E120" s="3073"/>
      <c r="F120" s="3073"/>
    </row>
    <row r="121" spans="1:6">
      <c r="A121" s="3064"/>
      <c r="B121" s="2101" t="s">
        <v>180</v>
      </c>
      <c r="C121" s="3064"/>
      <c r="D121" s="3077"/>
      <c r="E121" s="3073"/>
      <c r="F121" s="3073"/>
    </row>
    <row r="122" spans="1:6">
      <c r="A122" s="3064"/>
      <c r="B122" s="3067"/>
      <c r="C122" s="3064"/>
      <c r="D122" s="3077"/>
      <c r="E122" s="3073"/>
      <c r="F122" s="3073"/>
    </row>
    <row r="123" spans="1:6">
      <c r="A123" s="3064"/>
      <c r="B123" s="3092" t="s">
        <v>181</v>
      </c>
      <c r="C123" s="3064"/>
      <c r="D123" s="3077"/>
      <c r="E123" s="3073"/>
      <c r="F123" s="3073"/>
    </row>
    <row r="124" spans="1:6">
      <c r="A124" s="3064"/>
      <c r="B124" s="3092"/>
      <c r="C124" s="3064"/>
      <c r="D124" s="3077"/>
      <c r="E124" s="3073"/>
      <c r="F124" s="3073"/>
    </row>
    <row r="125" spans="1:6">
      <c r="A125" s="3064"/>
      <c r="B125" s="3093" t="s">
        <v>182</v>
      </c>
      <c r="C125" s="3064"/>
      <c r="D125" s="3077"/>
      <c r="E125" s="3073"/>
      <c r="F125" s="3073"/>
    </row>
    <row r="126" spans="1:6">
      <c r="A126" s="3064"/>
      <c r="B126" s="3067"/>
      <c r="C126" s="3064"/>
      <c r="D126" s="3077"/>
      <c r="E126" s="3073"/>
      <c r="F126" s="3073"/>
    </row>
    <row r="127" spans="1:6">
      <c r="A127" s="2081" t="s">
        <v>363</v>
      </c>
      <c r="B127" s="3094" t="s">
        <v>518</v>
      </c>
      <c r="C127" s="2147" t="s">
        <v>96</v>
      </c>
      <c r="D127" s="3090">
        <v>24.507999999999999</v>
      </c>
      <c r="E127" s="2847"/>
      <c r="F127" s="2413">
        <f>D127*E127</f>
        <v>0</v>
      </c>
    </row>
    <row r="128" spans="1:6">
      <c r="A128" s="3064"/>
      <c r="B128" s="3067"/>
      <c r="C128" s="3064"/>
      <c r="D128" s="3077"/>
      <c r="E128" s="3073"/>
      <c r="F128" s="3073"/>
    </row>
    <row r="129" spans="1:6">
      <c r="A129" s="3064"/>
      <c r="B129" s="3068" t="s">
        <v>1345</v>
      </c>
      <c r="C129" s="3064"/>
      <c r="D129" s="3077"/>
      <c r="E129" s="3073"/>
      <c r="F129" s="3073"/>
    </row>
    <row r="130" spans="1:6">
      <c r="A130" s="3064"/>
      <c r="B130" s="3067"/>
      <c r="C130" s="3064"/>
      <c r="D130" s="3077"/>
      <c r="E130" s="3073"/>
      <c r="F130" s="3073"/>
    </row>
    <row r="131" spans="1:6" ht="25.5">
      <c r="A131" s="1942"/>
      <c r="B131" s="3082" t="s">
        <v>1398</v>
      </c>
      <c r="C131" s="1942"/>
      <c r="D131" s="2209"/>
      <c r="E131" s="2413"/>
      <c r="F131" s="2413"/>
    </row>
    <row r="132" spans="1:6">
      <c r="A132" s="1942"/>
      <c r="B132" s="2202"/>
      <c r="C132" s="1942"/>
      <c r="D132" s="2209"/>
      <c r="E132" s="2413"/>
      <c r="F132" s="2413"/>
    </row>
    <row r="133" spans="1:6">
      <c r="A133" s="2860" t="s">
        <v>1346</v>
      </c>
      <c r="B133" s="2202" t="s">
        <v>2925</v>
      </c>
      <c r="C133" s="1942" t="s">
        <v>31</v>
      </c>
      <c r="D133" s="2109">
        <v>1</v>
      </c>
      <c r="E133" s="3073"/>
      <c r="F133" s="2413">
        <f>D133*E133</f>
        <v>0</v>
      </c>
    </row>
    <row r="134" spans="1:6">
      <c r="A134" s="2860" t="s">
        <v>1347</v>
      </c>
      <c r="B134" s="2202" t="s">
        <v>2927</v>
      </c>
      <c r="C134" s="1942" t="s">
        <v>31</v>
      </c>
      <c r="D134" s="2109">
        <v>2</v>
      </c>
      <c r="E134" s="3073"/>
      <c r="F134" s="2413">
        <f>D134*E134</f>
        <v>0</v>
      </c>
    </row>
    <row r="135" spans="1:6">
      <c r="A135" s="3064"/>
      <c r="B135" s="3067"/>
      <c r="C135" s="3064"/>
      <c r="D135" s="3095"/>
      <c r="E135" s="3073"/>
      <c r="F135" s="3073"/>
    </row>
    <row r="136" spans="1:6">
      <c r="A136" s="1942"/>
      <c r="B136" s="2101" t="s">
        <v>184</v>
      </c>
      <c r="C136" s="1942"/>
      <c r="D136" s="2109"/>
      <c r="E136" s="2413"/>
      <c r="F136" s="2413"/>
    </row>
    <row r="137" spans="1:6">
      <c r="A137" s="1942"/>
      <c r="B137" s="3067"/>
      <c r="C137" s="1942"/>
      <c r="D137" s="2109"/>
      <c r="E137" s="2413"/>
      <c r="F137" s="2413"/>
    </row>
    <row r="138" spans="1:6">
      <c r="A138" s="2860"/>
      <c r="B138" s="2101" t="s">
        <v>230</v>
      </c>
      <c r="C138" s="1942"/>
      <c r="D138" s="2109"/>
      <c r="E138" s="3073"/>
      <c r="F138" s="2413"/>
    </row>
    <row r="139" spans="1:6">
      <c r="A139" s="2860"/>
      <c r="B139" s="2202"/>
      <c r="C139" s="1942"/>
      <c r="D139" s="2109"/>
      <c r="E139" s="3073"/>
      <c r="F139" s="2413"/>
    </row>
    <row r="140" spans="1:6">
      <c r="A140" s="3096"/>
      <c r="B140" s="3097" t="s">
        <v>1170</v>
      </c>
      <c r="C140" s="3098"/>
      <c r="D140" s="3099"/>
      <c r="E140" s="2924"/>
      <c r="F140" s="3073"/>
    </row>
    <row r="141" spans="1:6">
      <c r="A141" s="3096"/>
      <c r="B141" s="3097"/>
      <c r="C141" s="3098"/>
      <c r="D141" s="3099"/>
      <c r="E141" s="2924"/>
      <c r="F141" s="3073"/>
    </row>
    <row r="142" spans="1:6" ht="25.5">
      <c r="A142" s="3096"/>
      <c r="B142" s="3100" t="s">
        <v>2772</v>
      </c>
      <c r="C142" s="3098"/>
      <c r="D142" s="3099"/>
      <c r="E142" s="2924"/>
      <c r="F142" s="3073"/>
    </row>
    <row r="143" spans="1:6">
      <c r="A143" s="3096"/>
      <c r="B143" s="3101"/>
      <c r="C143" s="3098"/>
      <c r="D143" s="3099"/>
      <c r="E143" s="2924"/>
      <c r="F143" s="3073"/>
    </row>
    <row r="144" spans="1:6">
      <c r="A144" s="3102" t="s">
        <v>2773</v>
      </c>
      <c r="B144" s="3101" t="s">
        <v>2988</v>
      </c>
      <c r="C144" s="3098" t="s">
        <v>31</v>
      </c>
      <c r="D144" s="3099">
        <v>1</v>
      </c>
      <c r="E144" s="3103"/>
      <c r="F144" s="2413">
        <f>D144*E144</f>
        <v>0</v>
      </c>
    </row>
    <row r="145" spans="1:6">
      <c r="A145" s="3102"/>
      <c r="B145" s="3101"/>
      <c r="C145" s="3098"/>
      <c r="D145" s="3104"/>
      <c r="E145" s="3103"/>
      <c r="F145" s="3105"/>
    </row>
    <row r="146" spans="1:6">
      <c r="A146" s="3098"/>
      <c r="B146" s="3097" t="s">
        <v>1246</v>
      </c>
      <c r="C146" s="3106"/>
      <c r="D146" s="3107"/>
      <c r="E146" s="3070"/>
      <c r="F146" s="3108"/>
    </row>
    <row r="147" spans="1:6">
      <c r="A147" s="3098"/>
      <c r="B147" s="3097"/>
      <c r="C147" s="3106"/>
      <c r="D147" s="3107"/>
      <c r="E147" s="3070"/>
      <c r="F147" s="3108"/>
    </row>
    <row r="148" spans="1:6" ht="38.25">
      <c r="A148" s="3098"/>
      <c r="B148" s="3100" t="s">
        <v>2774</v>
      </c>
      <c r="C148" s="3106"/>
      <c r="D148" s="3107"/>
      <c r="E148" s="3070"/>
      <c r="F148" s="3108"/>
    </row>
    <row r="149" spans="1:6">
      <c r="A149" s="3098"/>
      <c r="B149" s="3109"/>
      <c r="C149" s="3106"/>
      <c r="D149" s="3107"/>
      <c r="E149" s="3070"/>
      <c r="F149" s="3108"/>
    </row>
    <row r="150" spans="1:6">
      <c r="A150" s="3098" t="s">
        <v>1350</v>
      </c>
      <c r="B150" s="2308" t="s">
        <v>2925</v>
      </c>
      <c r="C150" s="3106" t="s">
        <v>31</v>
      </c>
      <c r="D150" s="3110">
        <v>1</v>
      </c>
      <c r="E150" s="3111"/>
      <c r="F150" s="2413">
        <f>D150*E150</f>
        <v>0</v>
      </c>
    </row>
    <row r="151" spans="1:6">
      <c r="A151" s="3102"/>
      <c r="B151" s="3101"/>
      <c r="C151" s="3098"/>
      <c r="D151" s="3112"/>
      <c r="E151" s="3103"/>
      <c r="F151" s="3105"/>
    </row>
    <row r="152" spans="1:6">
      <c r="A152" s="3113"/>
      <c r="B152" s="3068" t="s">
        <v>373</v>
      </c>
      <c r="C152" s="3114"/>
      <c r="D152" s="3115"/>
      <c r="E152" s="3116"/>
      <c r="F152" s="2413"/>
    </row>
    <row r="153" spans="1:6">
      <c r="A153" s="3113"/>
      <c r="B153" s="2228"/>
      <c r="C153" s="3114"/>
      <c r="D153" s="3115"/>
      <c r="E153" s="3116"/>
      <c r="F153" s="2413"/>
    </row>
    <row r="154" spans="1:6" ht="38.25">
      <c r="A154" s="3064"/>
      <c r="B154" s="3075" t="s">
        <v>2775</v>
      </c>
      <c r="C154" s="3064"/>
      <c r="D154" s="3074"/>
      <c r="E154" s="3073"/>
      <c r="F154" s="3073"/>
    </row>
    <row r="155" spans="1:6">
      <c r="A155" s="2134"/>
      <c r="B155" s="3117"/>
      <c r="C155" s="2134"/>
      <c r="D155" s="3118"/>
      <c r="E155" s="3119"/>
      <c r="F155" s="3108"/>
    </row>
    <row r="156" spans="1:6">
      <c r="A156" s="2920" t="s">
        <v>2776</v>
      </c>
      <c r="B156" s="3120" t="s">
        <v>2986</v>
      </c>
      <c r="C156" s="2094" t="s">
        <v>31</v>
      </c>
      <c r="D156" s="3121">
        <v>3</v>
      </c>
      <c r="E156" s="3070"/>
      <c r="F156" s="2413">
        <f>D156*E156</f>
        <v>0</v>
      </c>
    </row>
    <row r="157" spans="1:6">
      <c r="A157" s="2920"/>
      <c r="B157" s="3120"/>
      <c r="C157" s="2094"/>
      <c r="D157" s="3121"/>
      <c r="E157" s="3070"/>
      <c r="F157" s="3105"/>
    </row>
    <row r="158" spans="1:6">
      <c r="A158" s="2280"/>
      <c r="B158" s="3122" t="s">
        <v>232</v>
      </c>
      <c r="C158" s="2272"/>
      <c r="D158" s="3123"/>
      <c r="E158" s="2911"/>
      <c r="F158" s="3105"/>
    </row>
    <row r="159" spans="1:6">
      <c r="A159" s="2280"/>
      <c r="B159" s="2304"/>
      <c r="C159" s="2272"/>
      <c r="D159" s="3123"/>
      <c r="E159" s="2911"/>
      <c r="F159" s="3105"/>
    </row>
    <row r="160" spans="1:6">
      <c r="A160" s="3124"/>
      <c r="B160" s="3125" t="s">
        <v>1170</v>
      </c>
      <c r="C160" s="3126"/>
      <c r="D160" s="3127"/>
      <c r="E160" s="3119"/>
      <c r="F160" s="3105"/>
    </row>
    <row r="161" spans="1:6">
      <c r="A161" s="3124"/>
      <c r="B161" s="3125"/>
      <c r="C161" s="3126"/>
      <c r="D161" s="3127"/>
      <c r="E161" s="3119"/>
      <c r="F161" s="3105"/>
    </row>
    <row r="162" spans="1:6" ht="25.5">
      <c r="A162" s="3128"/>
      <c r="B162" s="3129" t="s">
        <v>2777</v>
      </c>
      <c r="C162" s="3126"/>
      <c r="D162" s="3130"/>
      <c r="E162" s="3119"/>
      <c r="F162" s="3105"/>
    </row>
    <row r="163" spans="1:6">
      <c r="A163" s="3128"/>
      <c r="B163" s="3117"/>
      <c r="C163" s="3126"/>
      <c r="D163" s="3130"/>
      <c r="E163" s="3119"/>
      <c r="F163" s="3105"/>
    </row>
    <row r="164" spans="1:6">
      <c r="A164" s="3131" t="s">
        <v>2733</v>
      </c>
      <c r="B164" s="3126" t="s">
        <v>2987</v>
      </c>
      <c r="C164" s="2134" t="s">
        <v>31</v>
      </c>
      <c r="D164" s="3132">
        <v>1</v>
      </c>
      <c r="E164" s="3119"/>
      <c r="F164" s="2413">
        <f>D164*E164</f>
        <v>0</v>
      </c>
    </row>
    <row r="165" spans="1:6">
      <c r="A165" s="2920"/>
      <c r="B165" s="3120"/>
      <c r="C165" s="2094"/>
      <c r="D165" s="2935"/>
      <c r="E165" s="3070"/>
      <c r="F165" s="3105"/>
    </row>
    <row r="166" spans="1:6">
      <c r="A166" s="3102"/>
      <c r="B166" s="3101"/>
      <c r="C166" s="3098"/>
      <c r="D166" s="3104"/>
      <c r="E166" s="3103"/>
      <c r="F166" s="3105"/>
    </row>
    <row r="167" spans="1:6">
      <c r="A167" s="114"/>
      <c r="B167" s="3133"/>
      <c r="C167" s="116"/>
      <c r="D167" s="3134"/>
      <c r="E167" s="3135"/>
      <c r="F167" s="3136"/>
    </row>
    <row r="168" spans="1:6">
      <c r="A168" s="3137"/>
      <c r="B168" s="3138"/>
      <c r="C168" s="3139"/>
      <c r="D168" s="3140"/>
      <c r="E168" s="3141" t="s">
        <v>48</v>
      </c>
      <c r="F168" s="3142">
        <f>SUM(F114:F167)</f>
        <v>0</v>
      </c>
    </row>
    <row r="169" spans="1:6">
      <c r="A169" s="3078"/>
      <c r="B169" s="3067"/>
      <c r="C169" s="3064"/>
      <c r="D169" s="3077"/>
      <c r="E169" s="3073"/>
      <c r="F169" s="3073"/>
    </row>
    <row r="170" spans="1:6">
      <c r="A170" s="3143"/>
      <c r="B170" s="3068" t="s">
        <v>373</v>
      </c>
      <c r="C170" s="3064"/>
      <c r="D170" s="3077"/>
      <c r="E170" s="2982"/>
      <c r="F170" s="2413"/>
    </row>
    <row r="171" spans="1:6">
      <c r="A171" s="3143"/>
      <c r="B171" s="3082"/>
      <c r="C171" s="3064"/>
      <c r="D171" s="3077"/>
      <c r="E171" s="2982"/>
      <c r="F171" s="2413"/>
    </row>
    <row r="172" spans="1:6" ht="25.5">
      <c r="A172" s="3143"/>
      <c r="B172" s="3082" t="s">
        <v>2778</v>
      </c>
      <c r="C172" s="3064"/>
      <c r="D172" s="3077"/>
      <c r="E172" s="2982"/>
      <c r="F172" s="2413"/>
    </row>
    <row r="173" spans="1:6">
      <c r="A173" s="3144"/>
      <c r="B173" s="3067"/>
      <c r="C173" s="3064"/>
      <c r="D173" s="3077"/>
      <c r="E173" s="2982"/>
      <c r="F173" s="2413"/>
    </row>
    <row r="174" spans="1:6">
      <c r="A174" s="2230" t="s">
        <v>2779</v>
      </c>
      <c r="B174" s="3071" t="s">
        <v>2742</v>
      </c>
      <c r="C174" s="3064" t="s">
        <v>31</v>
      </c>
      <c r="D174" s="3145">
        <v>1</v>
      </c>
      <c r="E174" s="2413"/>
      <c r="F174" s="2413">
        <f>D174*E174</f>
        <v>0</v>
      </c>
    </row>
    <row r="175" spans="1:6">
      <c r="A175" s="3078"/>
      <c r="B175" s="3067"/>
      <c r="C175" s="3064"/>
      <c r="D175" s="3077"/>
      <c r="E175" s="3073"/>
      <c r="F175" s="3073"/>
    </row>
    <row r="176" spans="1:6">
      <c r="A176" s="3064"/>
      <c r="B176" s="2101" t="s">
        <v>1118</v>
      </c>
      <c r="C176" s="3064"/>
      <c r="D176" s="3077"/>
      <c r="E176" s="3073"/>
      <c r="F176" s="3073"/>
    </row>
    <row r="177" spans="1:6">
      <c r="A177" s="3064"/>
      <c r="B177" s="3067"/>
      <c r="C177" s="3064"/>
      <c r="D177" s="3077"/>
      <c r="E177" s="3073"/>
      <c r="F177" s="3073"/>
    </row>
    <row r="178" spans="1:6">
      <c r="A178" s="3064"/>
      <c r="B178" s="2101" t="s">
        <v>1358</v>
      </c>
      <c r="C178" s="3064"/>
      <c r="D178" s="3077"/>
      <c r="E178" s="3073"/>
      <c r="F178" s="3073"/>
    </row>
    <row r="179" spans="1:6">
      <c r="A179" s="3064"/>
      <c r="B179" s="2101"/>
      <c r="C179" s="3064"/>
      <c r="D179" s="3077"/>
      <c r="E179" s="3073"/>
      <c r="F179" s="3073"/>
    </row>
    <row r="180" spans="1:6" ht="25.5">
      <c r="A180" s="3064"/>
      <c r="B180" s="3082" t="s">
        <v>2780</v>
      </c>
      <c r="C180" s="3064"/>
      <c r="D180" s="3077"/>
      <c r="E180" s="3073"/>
      <c r="F180" s="3073"/>
    </row>
    <row r="181" spans="1:6">
      <c r="A181" s="3064"/>
      <c r="B181" s="3067"/>
      <c r="C181" s="3064"/>
      <c r="D181" s="3077"/>
      <c r="E181" s="3073"/>
      <c r="F181" s="3073"/>
    </row>
    <row r="182" spans="1:6">
      <c r="A182" s="3064" t="s">
        <v>1360</v>
      </c>
      <c r="B182" s="3089" t="s">
        <v>1361</v>
      </c>
      <c r="C182" s="3064" t="s">
        <v>209</v>
      </c>
      <c r="D182" s="3077">
        <v>3</v>
      </c>
      <c r="E182" s="3073"/>
      <c r="F182" s="2413">
        <f>D182*E182</f>
        <v>0</v>
      </c>
    </row>
    <row r="183" spans="1:6">
      <c r="A183" s="3064"/>
      <c r="B183" s="3089"/>
      <c r="C183" s="3064"/>
      <c r="D183" s="3077"/>
      <c r="E183" s="3073"/>
      <c r="F183" s="2413"/>
    </row>
    <row r="184" spans="1:6">
      <c r="A184" s="2989"/>
      <c r="B184" s="2906" t="s">
        <v>2781</v>
      </c>
      <c r="C184" s="2887"/>
      <c r="D184" s="2946"/>
      <c r="E184" s="2908"/>
      <c r="F184" s="2413"/>
    </row>
    <row r="185" spans="1:6">
      <c r="A185" s="2989"/>
      <c r="B185" s="2906"/>
      <c r="C185" s="2887"/>
      <c r="D185" s="2946"/>
      <c r="E185" s="2908"/>
      <c r="F185" s="2413"/>
    </row>
    <row r="186" spans="1:6" ht="38.25">
      <c r="A186" s="2989"/>
      <c r="B186" s="2933" t="s">
        <v>2782</v>
      </c>
      <c r="C186" s="2887"/>
      <c r="D186" s="2946"/>
      <c r="E186" s="2908"/>
      <c r="F186" s="2413"/>
    </row>
    <row r="187" spans="1:6">
      <c r="A187" s="2989"/>
      <c r="B187" s="2932"/>
      <c r="C187" s="2887"/>
      <c r="D187" s="2946"/>
      <c r="E187" s="2908"/>
      <c r="F187" s="2413"/>
    </row>
    <row r="188" spans="1:6">
      <c r="A188" s="2887" t="s">
        <v>1135</v>
      </c>
      <c r="B188" s="2932" t="s">
        <v>1132</v>
      </c>
      <c r="C188" s="2887" t="s">
        <v>96</v>
      </c>
      <c r="D188" s="2947">
        <v>4.5</v>
      </c>
      <c r="E188" s="2908"/>
      <c r="F188" s="2413">
        <f>D188*E188</f>
        <v>0</v>
      </c>
    </row>
    <row r="189" spans="1:6">
      <c r="A189" s="3064"/>
      <c r="B189" s="3089"/>
      <c r="C189" s="3064"/>
      <c r="D189" s="3077"/>
      <c r="E189" s="3073"/>
      <c r="F189" s="2413"/>
    </row>
    <row r="190" spans="1:6">
      <c r="A190" s="3064"/>
      <c r="B190" s="3146" t="s">
        <v>343</v>
      </c>
      <c r="C190" s="3064"/>
      <c r="D190" s="3077"/>
      <c r="E190" s="3073"/>
      <c r="F190" s="2413"/>
    </row>
    <row r="191" spans="1:6">
      <c r="A191" s="3064"/>
      <c r="B191" s="3089"/>
      <c r="C191" s="3064"/>
      <c r="D191" s="3077"/>
      <c r="E191" s="3073"/>
      <c r="F191" s="2413"/>
    </row>
    <row r="192" spans="1:6">
      <c r="A192" s="3064"/>
      <c r="B192" s="2221" t="s">
        <v>2783</v>
      </c>
      <c r="C192" s="3064"/>
      <c r="D192" s="3077"/>
      <c r="E192" s="3073"/>
      <c r="F192" s="2413"/>
    </row>
    <row r="193" spans="1:6">
      <c r="A193" s="3064"/>
      <c r="B193" s="3089"/>
      <c r="C193" s="3064"/>
      <c r="D193" s="3077"/>
      <c r="E193" s="3073"/>
      <c r="F193" s="2413"/>
    </row>
    <row r="194" spans="1:6" ht="38.25">
      <c r="A194" s="2081" t="s">
        <v>2784</v>
      </c>
      <c r="B194" s="3147" t="s">
        <v>2785</v>
      </c>
      <c r="C194" s="3064" t="s">
        <v>9</v>
      </c>
      <c r="D194" s="3074">
        <v>1</v>
      </c>
      <c r="E194" s="3073"/>
      <c r="F194" s="2413">
        <f>D194*E194</f>
        <v>0</v>
      </c>
    </row>
    <row r="195" spans="1:6">
      <c r="A195" s="2081"/>
      <c r="B195" s="3147"/>
      <c r="C195" s="3064"/>
      <c r="D195" s="3074"/>
      <c r="E195" s="3073"/>
      <c r="F195" s="2413"/>
    </row>
    <row r="196" spans="1:6">
      <c r="A196" s="3148"/>
      <c r="B196" s="2221" t="s">
        <v>2218</v>
      </c>
      <c r="C196" s="3064"/>
      <c r="D196" s="3077"/>
      <c r="E196" s="3073"/>
      <c r="F196" s="2413"/>
    </row>
    <row r="197" spans="1:6">
      <c r="A197" s="3148"/>
      <c r="B197" s="3149"/>
      <c r="C197" s="3064"/>
      <c r="D197" s="3077"/>
      <c r="E197" s="3073"/>
      <c r="F197" s="2413"/>
    </row>
    <row r="198" spans="1:6" ht="25.5">
      <c r="A198" s="2081" t="s">
        <v>2786</v>
      </c>
      <c r="B198" s="3147" t="s">
        <v>2787</v>
      </c>
      <c r="C198" s="3064" t="s">
        <v>9</v>
      </c>
      <c r="D198" s="3074">
        <v>1</v>
      </c>
      <c r="E198" s="3073"/>
      <c r="F198" s="2413">
        <f>D198*E198</f>
        <v>0</v>
      </c>
    </row>
    <row r="199" spans="1:6">
      <c r="A199" s="2081"/>
      <c r="B199" s="3147"/>
      <c r="C199" s="3064"/>
      <c r="D199" s="3074"/>
      <c r="E199" s="3073"/>
      <c r="F199" s="2413"/>
    </row>
    <row r="200" spans="1:6">
      <c r="A200" s="2081"/>
      <c r="B200" s="3147"/>
      <c r="C200" s="3064"/>
      <c r="D200" s="3074"/>
      <c r="E200" s="3073"/>
      <c r="F200" s="2908"/>
    </row>
    <row r="201" spans="1:6">
      <c r="A201" s="2081"/>
      <c r="B201" s="3147"/>
      <c r="C201" s="3064"/>
      <c r="D201" s="3074"/>
      <c r="E201" s="3073"/>
      <c r="F201" s="2908"/>
    </row>
    <row r="202" spans="1:6">
      <c r="A202" s="2081"/>
      <c r="B202" s="3147"/>
      <c r="C202" s="3064"/>
      <c r="D202" s="3074"/>
      <c r="E202" s="3073"/>
      <c r="F202" s="2908"/>
    </row>
    <row r="203" spans="1:6">
      <c r="A203" s="2081"/>
      <c r="B203" s="3147"/>
      <c r="C203" s="3064"/>
      <c r="D203" s="3074"/>
      <c r="E203" s="3073"/>
      <c r="F203" s="2908"/>
    </row>
    <row r="204" spans="1:6">
      <c r="A204" s="2081"/>
      <c r="B204" s="3147"/>
      <c r="C204" s="3064"/>
      <c r="D204" s="3074"/>
      <c r="E204" s="3073"/>
      <c r="F204" s="2908"/>
    </row>
    <row r="205" spans="1:6">
      <c r="A205" s="2081"/>
      <c r="B205" s="3147"/>
      <c r="C205" s="3064"/>
      <c r="D205" s="3074"/>
      <c r="E205" s="3073"/>
      <c r="F205" s="2908"/>
    </row>
    <row r="206" spans="1:6">
      <c r="A206" s="2081"/>
      <c r="B206" s="3147"/>
      <c r="C206" s="3064"/>
      <c r="D206" s="3074"/>
      <c r="E206" s="3073"/>
      <c r="F206" s="2908"/>
    </row>
    <row r="207" spans="1:6">
      <c r="A207" s="2081"/>
      <c r="B207" s="3147"/>
      <c r="C207" s="3064"/>
      <c r="D207" s="3074"/>
      <c r="E207" s="3073"/>
      <c r="F207" s="2908"/>
    </row>
    <row r="208" spans="1:6">
      <c r="A208" s="2081"/>
      <c r="B208" s="3147"/>
      <c r="C208" s="3064"/>
      <c r="D208" s="3074"/>
      <c r="E208" s="3073"/>
      <c r="F208" s="2908"/>
    </row>
    <row r="209" spans="1:6">
      <c r="A209" s="2081"/>
      <c r="B209" s="3147"/>
      <c r="C209" s="3064"/>
      <c r="D209" s="3074"/>
      <c r="E209" s="3073"/>
      <c r="F209" s="2908"/>
    </row>
    <row r="210" spans="1:6">
      <c r="A210" s="2081"/>
      <c r="B210" s="3147"/>
      <c r="C210" s="3064"/>
      <c r="D210" s="3074"/>
      <c r="E210" s="3073"/>
      <c r="F210" s="2908"/>
    </row>
    <row r="211" spans="1:6">
      <c r="A211" s="2081"/>
      <c r="B211" s="3147"/>
      <c r="C211" s="3064"/>
      <c r="D211" s="3074"/>
      <c r="E211" s="3073"/>
      <c r="F211" s="2908"/>
    </row>
    <row r="212" spans="1:6">
      <c r="A212" s="2081"/>
      <c r="B212" s="3147"/>
      <c r="C212" s="3064"/>
      <c r="D212" s="3074"/>
      <c r="E212" s="3073"/>
      <c r="F212" s="2908"/>
    </row>
    <row r="213" spans="1:6">
      <c r="A213" s="2081"/>
      <c r="B213" s="3147"/>
      <c r="C213" s="3064"/>
      <c r="D213" s="3074"/>
      <c r="E213" s="3073"/>
      <c r="F213" s="2908"/>
    </row>
    <row r="214" spans="1:6">
      <c r="A214" s="2081"/>
      <c r="B214" s="3147"/>
      <c r="C214" s="3064"/>
      <c r="D214" s="3074"/>
      <c r="E214" s="3073"/>
      <c r="F214" s="2908"/>
    </row>
    <row r="215" spans="1:6">
      <c r="A215" s="2081"/>
      <c r="B215" s="3147"/>
      <c r="C215" s="3064"/>
      <c r="D215" s="3074"/>
      <c r="E215" s="3073"/>
      <c r="F215" s="2908"/>
    </row>
    <row r="216" spans="1:6">
      <c r="A216" s="2081"/>
      <c r="B216" s="3147"/>
      <c r="C216" s="3064"/>
      <c r="D216" s="3074"/>
      <c r="E216" s="3073"/>
      <c r="F216" s="2908"/>
    </row>
    <row r="217" spans="1:6">
      <c r="A217" s="3064"/>
      <c r="B217" s="3089"/>
      <c r="C217" s="3064"/>
      <c r="D217" s="3077"/>
      <c r="E217" s="3073"/>
      <c r="F217" s="2413"/>
    </row>
    <row r="218" spans="1:6">
      <c r="A218" s="3064"/>
      <c r="B218" s="3089"/>
      <c r="C218" s="3064"/>
      <c r="D218" s="3077"/>
      <c r="E218" s="3073"/>
      <c r="F218" s="2413"/>
    </row>
    <row r="219" spans="1:6">
      <c r="A219" s="3064"/>
      <c r="B219" s="3089"/>
      <c r="C219" s="3064"/>
      <c r="D219" s="3077"/>
      <c r="E219" s="3073"/>
      <c r="F219" s="2413"/>
    </row>
    <row r="220" spans="1:6">
      <c r="A220" s="3064"/>
      <c r="B220" s="3089"/>
      <c r="C220" s="3064"/>
      <c r="D220" s="3077"/>
      <c r="E220" s="3073"/>
      <c r="F220" s="2413"/>
    </row>
    <row r="221" spans="1:6">
      <c r="A221" s="3064"/>
      <c r="B221" s="3089"/>
      <c r="C221" s="3064"/>
      <c r="D221" s="3077"/>
      <c r="E221" s="3073"/>
      <c r="F221" s="2413"/>
    </row>
    <row r="222" spans="1:6">
      <c r="A222" s="3150"/>
      <c r="B222" s="3151"/>
      <c r="C222" s="3152"/>
      <c r="D222" s="3153"/>
      <c r="E222" s="3154"/>
      <c r="F222" s="3154"/>
    </row>
    <row r="223" spans="1:6">
      <c r="A223" s="3137"/>
      <c r="B223" s="3138"/>
      <c r="C223" s="3139"/>
      <c r="D223" s="3140"/>
      <c r="E223" s="3141" t="s">
        <v>48</v>
      </c>
      <c r="F223" s="3155">
        <f>SUM(F169:F222)</f>
        <v>0</v>
      </c>
    </row>
    <row r="224" spans="1:6">
      <c r="A224" s="3059"/>
      <c r="B224" s="3063"/>
      <c r="C224" s="3059"/>
      <c r="D224" s="3156"/>
      <c r="E224" s="3157"/>
      <c r="F224" s="3157"/>
    </row>
    <row r="225" spans="1:7">
      <c r="A225" s="3158"/>
      <c r="B225" s="3060" t="s">
        <v>70</v>
      </c>
      <c r="C225" s="3059"/>
      <c r="D225" s="3156"/>
      <c r="E225" s="3157"/>
      <c r="F225" s="3157"/>
    </row>
    <row r="226" spans="1:7">
      <c r="A226" s="2984"/>
      <c r="B226" s="3159"/>
      <c r="C226" s="2081"/>
      <c r="D226" s="2841"/>
      <c r="E226" s="2413"/>
      <c r="F226" s="2413"/>
      <c r="G226" s="2897"/>
    </row>
    <row r="227" spans="1:7">
      <c r="A227" s="2984"/>
      <c r="B227" s="3035" t="s">
        <v>2788</v>
      </c>
      <c r="C227" s="2081"/>
      <c r="D227" s="2841"/>
      <c r="E227" s="2413"/>
      <c r="F227" s="2413">
        <f>F57</f>
        <v>0</v>
      </c>
      <c r="G227" s="2897"/>
    </row>
    <row r="228" spans="1:7">
      <c r="A228" s="2984"/>
      <c r="B228" s="3035" t="s">
        <v>2789</v>
      </c>
      <c r="C228" s="2081"/>
      <c r="D228" s="2841"/>
      <c r="E228" s="2413"/>
      <c r="F228" s="2413">
        <f>F113</f>
        <v>0</v>
      </c>
      <c r="G228" s="2897"/>
    </row>
    <row r="229" spans="1:7">
      <c r="A229" s="2984"/>
      <c r="B229" s="3035" t="s">
        <v>2790</v>
      </c>
      <c r="C229" s="2081"/>
      <c r="D229" s="2841"/>
      <c r="E229" s="2413"/>
      <c r="F229" s="2413">
        <f>F168</f>
        <v>0</v>
      </c>
      <c r="G229" s="2897"/>
    </row>
    <row r="230" spans="1:7">
      <c r="A230" s="2984"/>
      <c r="B230" s="3035" t="s">
        <v>2791</v>
      </c>
      <c r="C230" s="2081"/>
      <c r="D230" s="2841"/>
      <c r="E230" s="2413"/>
      <c r="F230" s="2413">
        <f>F223</f>
        <v>0</v>
      </c>
      <c r="G230" s="2897"/>
    </row>
    <row r="231" spans="1:7">
      <c r="A231" s="2230"/>
      <c r="B231" s="3160"/>
      <c r="C231" s="3064"/>
      <c r="D231" s="3077"/>
      <c r="E231" s="3073"/>
      <c r="F231" s="3073"/>
    </row>
    <row r="232" spans="1:7">
      <c r="A232" s="2230"/>
      <c r="B232" s="3161"/>
      <c r="C232" s="3064"/>
      <c r="D232" s="3077"/>
      <c r="E232" s="3073"/>
      <c r="F232" s="3073"/>
    </row>
    <row r="233" spans="1:7">
      <c r="A233" s="2230"/>
      <c r="B233" s="3161"/>
      <c r="C233" s="3064"/>
      <c r="D233" s="3077"/>
      <c r="E233" s="3073"/>
      <c r="F233" s="3073"/>
    </row>
    <row r="234" spans="1:7">
      <c r="A234" s="2230"/>
      <c r="B234" s="2231"/>
      <c r="C234" s="3064"/>
      <c r="D234" s="3077"/>
      <c r="E234" s="3073"/>
      <c r="F234" s="3073"/>
    </row>
    <row r="235" spans="1:7">
      <c r="A235" s="2230"/>
      <c r="B235" s="2231"/>
      <c r="C235" s="3064"/>
      <c r="D235" s="3077"/>
      <c r="E235" s="3073"/>
      <c r="F235" s="3073"/>
    </row>
    <row r="236" spans="1:7">
      <c r="A236" s="2230"/>
      <c r="B236" s="2231"/>
      <c r="C236" s="3064"/>
      <c r="D236" s="3077"/>
      <c r="E236" s="3073"/>
      <c r="F236" s="3073"/>
    </row>
    <row r="237" spans="1:7">
      <c r="A237" s="2230"/>
      <c r="B237" s="2231"/>
      <c r="C237" s="3064"/>
      <c r="D237" s="3077"/>
      <c r="E237" s="3073"/>
      <c r="F237" s="3073"/>
    </row>
    <row r="238" spans="1:7">
      <c r="A238" s="2230"/>
      <c r="B238" s="2231"/>
      <c r="C238" s="3064"/>
      <c r="D238" s="3077"/>
      <c r="E238" s="3073"/>
      <c r="F238" s="3073"/>
    </row>
    <row r="239" spans="1:7">
      <c r="A239" s="2230"/>
      <c r="B239" s="2231"/>
      <c r="C239" s="3064"/>
      <c r="D239" s="3077"/>
      <c r="E239" s="3073"/>
      <c r="F239" s="3073"/>
    </row>
    <row r="240" spans="1:7">
      <c r="A240" s="2230"/>
      <c r="B240" s="2231"/>
      <c r="C240" s="3064"/>
      <c r="D240" s="3077"/>
      <c r="E240" s="3073"/>
      <c r="F240" s="3073"/>
    </row>
    <row r="241" spans="1:6">
      <c r="A241" s="2230"/>
      <c r="B241" s="2231"/>
      <c r="C241" s="3064"/>
      <c r="D241" s="3077"/>
      <c r="E241" s="3073"/>
      <c r="F241" s="3073"/>
    </row>
    <row r="242" spans="1:6">
      <c r="A242" s="2230"/>
      <c r="B242" s="2231"/>
      <c r="C242" s="3064"/>
      <c r="D242" s="3077"/>
      <c r="E242" s="3073"/>
      <c r="F242" s="3073"/>
    </row>
    <row r="243" spans="1:6">
      <c r="A243" s="2230"/>
      <c r="B243" s="2231"/>
      <c r="C243" s="3064"/>
      <c r="D243" s="3077"/>
      <c r="E243" s="3073"/>
      <c r="F243" s="3073"/>
    </row>
    <row r="244" spans="1:6">
      <c r="A244" s="2230"/>
      <c r="B244" s="2231"/>
      <c r="C244" s="3064"/>
      <c r="D244" s="3077"/>
      <c r="E244" s="3073"/>
      <c r="F244" s="3073"/>
    </row>
    <row r="245" spans="1:6">
      <c r="A245" s="2230"/>
      <c r="B245" s="2231"/>
      <c r="C245" s="3064"/>
      <c r="D245" s="3077"/>
      <c r="E245" s="3073"/>
      <c r="F245" s="3073"/>
    </row>
    <row r="246" spans="1:6">
      <c r="A246" s="2230"/>
      <c r="B246" s="2231"/>
      <c r="C246" s="3064"/>
      <c r="D246" s="3077"/>
      <c r="E246" s="3073"/>
      <c r="F246" s="3073"/>
    </row>
    <row r="247" spans="1:6">
      <c r="A247" s="2230"/>
      <c r="B247" s="2231"/>
      <c r="C247" s="3064"/>
      <c r="D247" s="3077"/>
      <c r="E247" s="3073"/>
      <c r="F247" s="3073"/>
    </row>
    <row r="248" spans="1:6">
      <c r="A248" s="2230"/>
      <c r="B248" s="2231"/>
      <c r="C248" s="3064"/>
      <c r="D248" s="3077"/>
      <c r="E248" s="3073"/>
      <c r="F248" s="3073"/>
    </row>
    <row r="249" spans="1:6">
      <c r="A249" s="2230"/>
      <c r="B249" s="2231"/>
      <c r="C249" s="3064"/>
      <c r="D249" s="3077"/>
      <c r="E249" s="3073"/>
      <c r="F249" s="3073"/>
    </row>
    <row r="250" spans="1:6">
      <c r="A250" s="2230"/>
      <c r="B250" s="2231"/>
      <c r="C250" s="3064"/>
      <c r="D250" s="3077"/>
      <c r="E250" s="3073"/>
      <c r="F250" s="3073"/>
    </row>
    <row r="251" spans="1:6">
      <c r="A251" s="2230"/>
      <c r="B251" s="2231"/>
      <c r="C251" s="3064"/>
      <c r="D251" s="3077"/>
      <c r="E251" s="3073"/>
      <c r="F251" s="3073"/>
    </row>
    <row r="252" spans="1:6">
      <c r="A252" s="2230"/>
      <c r="B252" s="2231"/>
      <c r="C252" s="3064"/>
      <c r="D252" s="3077"/>
      <c r="E252" s="3073"/>
      <c r="F252" s="3073"/>
    </row>
    <row r="253" spans="1:6">
      <c r="A253" s="2230"/>
      <c r="B253" s="2231"/>
      <c r="C253" s="3064"/>
      <c r="D253" s="3077"/>
      <c r="E253" s="3073"/>
      <c r="F253" s="3073"/>
    </row>
    <row r="254" spans="1:6">
      <c r="A254" s="2230"/>
      <c r="B254" s="2231"/>
      <c r="C254" s="3064"/>
      <c r="D254" s="3077"/>
      <c r="E254" s="3073"/>
      <c r="F254" s="3073"/>
    </row>
    <row r="255" spans="1:6">
      <c r="A255" s="2230"/>
      <c r="B255" s="2231"/>
      <c r="C255" s="3064"/>
      <c r="D255" s="3077"/>
      <c r="E255" s="3073"/>
      <c r="F255" s="3073"/>
    </row>
    <row r="256" spans="1:6">
      <c r="A256" s="2230"/>
      <c r="B256" s="2231"/>
      <c r="C256" s="3064"/>
      <c r="D256" s="3077"/>
      <c r="E256" s="3073"/>
      <c r="F256" s="3073"/>
    </row>
    <row r="257" spans="1:6">
      <c r="A257" s="2230"/>
      <c r="B257" s="2231"/>
      <c r="C257" s="3064"/>
      <c r="D257" s="3077"/>
      <c r="E257" s="3073"/>
      <c r="F257" s="3073"/>
    </row>
    <row r="258" spans="1:6">
      <c r="A258" s="2230"/>
      <c r="B258" s="2231"/>
      <c r="C258" s="3064"/>
      <c r="D258" s="3077"/>
      <c r="E258" s="3073"/>
      <c r="F258" s="3073"/>
    </row>
    <row r="259" spans="1:6">
      <c r="A259" s="2230"/>
      <c r="B259" s="2231"/>
      <c r="C259" s="3064"/>
      <c r="D259" s="3077"/>
      <c r="E259" s="3073"/>
      <c r="F259" s="3073"/>
    </row>
    <row r="260" spans="1:6">
      <c r="A260" s="2230"/>
      <c r="B260" s="2231"/>
      <c r="C260" s="3064"/>
      <c r="D260" s="3077"/>
      <c r="E260" s="3073"/>
      <c r="F260" s="3073"/>
    </row>
    <row r="261" spans="1:6">
      <c r="A261" s="2230"/>
      <c r="B261" s="2231"/>
      <c r="C261" s="3064"/>
      <c r="D261" s="3077"/>
      <c r="E261" s="3073"/>
      <c r="F261" s="3073"/>
    </row>
    <row r="262" spans="1:6">
      <c r="A262" s="2230"/>
      <c r="B262" s="2231"/>
      <c r="C262" s="3064"/>
      <c r="D262" s="3077"/>
      <c r="E262" s="3073"/>
      <c r="F262" s="3073"/>
    </row>
    <row r="263" spans="1:6">
      <c r="A263" s="2230"/>
      <c r="B263" s="2231"/>
      <c r="C263" s="3064"/>
      <c r="D263" s="3077"/>
      <c r="E263" s="3073"/>
      <c r="F263" s="3073"/>
    </row>
    <row r="264" spans="1:6">
      <c r="A264" s="2230"/>
      <c r="B264" s="2231"/>
      <c r="C264" s="3064"/>
      <c r="D264" s="3077"/>
      <c r="E264" s="3073"/>
      <c r="F264" s="3073"/>
    </row>
    <row r="265" spans="1:6">
      <c r="A265" s="2230"/>
      <c r="B265" s="2231"/>
      <c r="C265" s="3064"/>
      <c r="D265" s="3077"/>
      <c r="E265" s="3073"/>
      <c r="F265" s="3073"/>
    </row>
    <row r="266" spans="1:6">
      <c r="A266" s="2230"/>
      <c r="B266" s="2231"/>
      <c r="C266" s="3064"/>
      <c r="D266" s="3077"/>
      <c r="E266" s="3073"/>
      <c r="F266" s="3073"/>
    </row>
    <row r="267" spans="1:6">
      <c r="A267" s="2230"/>
      <c r="B267" s="2231"/>
      <c r="C267" s="3064"/>
      <c r="D267" s="3077"/>
      <c r="E267" s="3073"/>
      <c r="F267" s="3073"/>
    </row>
    <row r="268" spans="1:6">
      <c r="A268" s="2230"/>
      <c r="B268" s="2231"/>
      <c r="C268" s="3064"/>
      <c r="D268" s="3077"/>
      <c r="E268" s="3073"/>
      <c r="F268" s="3073"/>
    </row>
    <row r="269" spans="1:6">
      <c r="A269" s="2230"/>
      <c r="B269" s="2231"/>
      <c r="C269" s="3064"/>
      <c r="D269" s="3077"/>
      <c r="E269" s="3073"/>
      <c r="F269" s="3073"/>
    </row>
    <row r="270" spans="1:6">
      <c r="A270" s="2230"/>
      <c r="B270" s="2231"/>
      <c r="C270" s="3064"/>
      <c r="D270" s="3077"/>
      <c r="E270" s="3073"/>
      <c r="F270" s="3073"/>
    </row>
    <row r="271" spans="1:6">
      <c r="A271" s="2230"/>
      <c r="B271" s="2231"/>
      <c r="C271" s="3064"/>
      <c r="D271" s="3077"/>
      <c r="E271" s="3073"/>
      <c r="F271" s="3073"/>
    </row>
    <row r="272" spans="1:6">
      <c r="A272" s="2230"/>
      <c r="B272" s="2231"/>
      <c r="C272" s="3064"/>
      <c r="D272" s="3077"/>
      <c r="E272" s="3073"/>
      <c r="F272" s="3073"/>
    </row>
    <row r="273" spans="1:6">
      <c r="A273" s="2230"/>
      <c r="B273" s="2231"/>
      <c r="C273" s="3064"/>
      <c r="D273" s="3077"/>
      <c r="E273" s="3073"/>
      <c r="F273" s="3073"/>
    </row>
    <row r="274" spans="1:6">
      <c r="A274" s="2230"/>
      <c r="B274" s="2231"/>
      <c r="C274" s="3064"/>
      <c r="D274" s="3077"/>
      <c r="E274" s="3073"/>
      <c r="F274" s="3073"/>
    </row>
    <row r="275" spans="1:6">
      <c r="A275" s="2230"/>
      <c r="B275" s="2231"/>
      <c r="C275" s="3064"/>
      <c r="D275" s="3077"/>
      <c r="E275" s="3073"/>
      <c r="F275" s="3073"/>
    </row>
    <row r="276" spans="1:6">
      <c r="A276" s="2230"/>
      <c r="B276" s="2231"/>
      <c r="C276" s="3064"/>
      <c r="D276" s="3074"/>
      <c r="E276" s="3073"/>
      <c r="F276" s="3073"/>
    </row>
    <row r="277" spans="1:6">
      <c r="A277" s="2230"/>
      <c r="B277" s="2231"/>
      <c r="C277" s="3064"/>
      <c r="D277" s="3074"/>
      <c r="E277" s="3073"/>
      <c r="F277" s="3073"/>
    </row>
    <row r="278" spans="1:6">
      <c r="A278" s="2230"/>
      <c r="B278" s="2231"/>
      <c r="C278" s="3064"/>
      <c r="D278" s="3074"/>
      <c r="E278" s="3073"/>
      <c r="F278" s="3073"/>
    </row>
    <row r="279" spans="1:6">
      <c r="A279" s="2230"/>
      <c r="B279" s="2231"/>
      <c r="C279" s="3064"/>
      <c r="D279" s="3074"/>
      <c r="E279" s="3073"/>
      <c r="F279" s="3073"/>
    </row>
    <row r="280" spans="1:6">
      <c r="A280" s="2230"/>
      <c r="B280" s="2231"/>
      <c r="C280" s="3064"/>
      <c r="D280" s="3074"/>
      <c r="E280" s="3073"/>
      <c r="F280" s="3073"/>
    </row>
    <row r="281" spans="1:6">
      <c r="A281" s="2230"/>
      <c r="B281" s="2231"/>
      <c r="C281" s="3064"/>
      <c r="D281" s="3074"/>
      <c r="E281" s="3073"/>
      <c r="F281" s="3073"/>
    </row>
    <row r="282" spans="1:6">
      <c r="A282" s="2230"/>
      <c r="B282" s="2231"/>
      <c r="C282" s="3064"/>
      <c r="D282" s="3074"/>
      <c r="E282" s="3073"/>
      <c r="F282" s="3073"/>
    </row>
    <row r="283" spans="1:6">
      <c r="A283" s="2230"/>
      <c r="B283" s="2231"/>
      <c r="C283" s="3064"/>
      <c r="D283" s="3074"/>
      <c r="E283" s="3073"/>
      <c r="F283" s="3073"/>
    </row>
    <row r="284" spans="1:6">
      <c r="A284" s="2230"/>
      <c r="B284" s="2231"/>
      <c r="C284" s="3064"/>
      <c r="D284" s="3074"/>
      <c r="E284" s="3073"/>
      <c r="F284" s="3073"/>
    </row>
    <row r="285" spans="1:6">
      <c r="A285" s="3083"/>
      <c r="B285" s="3084"/>
      <c r="C285" s="3085"/>
      <c r="D285" s="3162"/>
      <c r="E285" s="3163" t="s">
        <v>71</v>
      </c>
      <c r="F285" s="3088">
        <f>SUM(F224:F284)</f>
        <v>0</v>
      </c>
    </row>
    <row r="286" spans="1:6">
      <c r="A286" s="3164"/>
      <c r="B286" s="3165"/>
      <c r="C286" s="3164"/>
      <c r="D286" s="3164"/>
      <c r="E286" s="3166"/>
      <c r="F286" s="3166"/>
    </row>
    <row r="287" spans="1:6">
      <c r="A287" s="3164"/>
      <c r="B287" s="3165"/>
      <c r="C287" s="3164"/>
      <c r="D287" s="3164"/>
      <c r="E287" s="3166"/>
      <c r="F287" s="3166"/>
    </row>
    <row r="288" spans="1:6">
      <c r="A288" s="2054"/>
      <c r="B288" s="2053"/>
      <c r="C288" s="2054"/>
      <c r="D288" s="2054"/>
      <c r="E288" s="2158"/>
      <c r="F288" s="2158"/>
    </row>
  </sheetData>
  <mergeCells count="2">
    <mergeCell ref="A2:F2"/>
    <mergeCell ref="A4:B4"/>
  </mergeCells>
  <pageMargins left="0.7" right="0.7" top="0.75" bottom="0.75" header="0.3" footer="0.3"/>
  <pageSetup scale="52" orientation="portrait" r:id="rId1"/>
  <rowBreaks count="2" manualBreakCount="2">
    <brk id="58" max="16383" man="1"/>
    <brk id="14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view="pageBreakPreview" zoomScale="98" zoomScaleNormal="100" zoomScaleSheetLayoutView="98" workbookViewId="0">
      <selection activeCell="B187" sqref="B187"/>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3482" t="s">
        <v>2544</v>
      </c>
      <c r="B2" s="3483"/>
      <c r="C2" s="3483"/>
      <c r="D2" s="3483"/>
      <c r="E2" s="3483"/>
      <c r="F2" s="3487"/>
    </row>
    <row r="3" spans="1:6">
      <c r="A3" s="2052"/>
      <c r="B3" s="2053"/>
      <c r="C3" s="2054"/>
      <c r="D3" s="2054"/>
      <c r="E3" s="2158"/>
      <c r="F3" s="2158"/>
    </row>
    <row r="4" spans="1:6">
      <c r="A4" s="3458" t="s">
        <v>2232</v>
      </c>
      <c r="B4" s="3458"/>
      <c r="C4" s="2057"/>
      <c r="D4" s="2057"/>
      <c r="E4" s="2159"/>
      <c r="F4" s="2159"/>
    </row>
    <row r="5" spans="1:6">
      <c r="A5" s="2827" t="s">
        <v>2210</v>
      </c>
      <c r="B5" s="2056"/>
      <c r="C5" s="2057"/>
      <c r="D5" s="2057"/>
      <c r="E5" s="2159"/>
      <c r="F5" s="2159"/>
    </row>
    <row r="6" spans="1:6">
      <c r="A6" s="2057"/>
      <c r="B6" s="2056"/>
      <c r="C6" s="2057"/>
      <c r="D6" s="2057"/>
      <c r="E6" s="2160"/>
      <c r="F6" s="2160"/>
    </row>
    <row r="7" spans="1:6">
      <c r="A7" s="3174" t="s">
        <v>1</v>
      </c>
      <c r="B7" s="3174" t="s">
        <v>2</v>
      </c>
      <c r="C7" s="3174" t="s">
        <v>3</v>
      </c>
      <c r="D7" s="3175" t="s">
        <v>4</v>
      </c>
      <c r="E7" s="3333" t="s">
        <v>5</v>
      </c>
      <c r="F7" s="3333" t="s">
        <v>6</v>
      </c>
    </row>
    <row r="8" spans="1:6">
      <c r="A8" s="2064"/>
      <c r="B8" s="2063"/>
      <c r="C8" s="2064"/>
      <c r="D8" s="2065"/>
      <c r="E8" s="2161" t="s">
        <v>1100</v>
      </c>
      <c r="F8" s="2161" t="s">
        <v>1100</v>
      </c>
    </row>
    <row r="9" spans="1:6">
      <c r="A9" s="3334"/>
      <c r="B9" s="3335"/>
      <c r="C9" s="3336"/>
      <c r="D9" s="3337"/>
      <c r="E9" s="3338"/>
      <c r="F9" s="3339"/>
    </row>
    <row r="10" spans="1:6" ht="51">
      <c r="A10" s="2696"/>
      <c r="B10" s="2904" t="s">
        <v>2837</v>
      </c>
      <c r="C10" s="2697"/>
      <c r="D10" s="2122"/>
      <c r="E10" s="2698"/>
      <c r="F10" s="2713"/>
    </row>
    <row r="11" spans="1:6">
      <c r="A11" s="2714"/>
      <c r="B11" s="3340" t="s">
        <v>2838</v>
      </c>
      <c r="C11" s="1854"/>
      <c r="D11" s="1854"/>
      <c r="E11" s="2163"/>
      <c r="F11" s="2162"/>
    </row>
    <row r="12" spans="1:6">
      <c r="A12" s="2714"/>
      <c r="B12" s="2705" t="s">
        <v>166</v>
      </c>
      <c r="C12" s="1854"/>
      <c r="D12" s="2706"/>
      <c r="E12" s="2163"/>
      <c r="F12" s="2162"/>
    </row>
    <row r="13" spans="1:6">
      <c r="A13" s="2714"/>
      <c r="B13" s="2705"/>
      <c r="C13" s="1854"/>
      <c r="D13" s="2706"/>
      <c r="E13" s="2163"/>
      <c r="F13" s="2162"/>
    </row>
    <row r="14" spans="1:6">
      <c r="A14" s="2905"/>
      <c r="B14" s="2906" t="s">
        <v>2147</v>
      </c>
      <c r="C14" s="2887"/>
      <c r="D14" s="2907"/>
      <c r="E14" s="2908"/>
      <c r="F14" s="2991"/>
    </row>
    <row r="15" spans="1:6">
      <c r="A15" s="2905"/>
      <c r="B15" s="2906"/>
      <c r="C15" s="2887"/>
      <c r="D15" s="2907"/>
      <c r="E15" s="2908"/>
      <c r="F15" s="2991"/>
    </row>
    <row r="16" spans="1:6">
      <c r="A16" s="2081"/>
      <c r="B16" s="2078" t="s">
        <v>278</v>
      </c>
      <c r="C16" s="2081"/>
      <c r="D16" s="2841"/>
      <c r="E16" s="2413"/>
      <c r="F16" s="2991"/>
    </row>
    <row r="17" spans="1:6">
      <c r="A17" s="2081"/>
      <c r="B17" s="2078"/>
      <c r="C17" s="2081"/>
      <c r="D17" s="2841"/>
      <c r="E17" s="2413"/>
      <c r="F17" s="2991"/>
    </row>
    <row r="18" spans="1:6" ht="38.25">
      <c r="A18" s="2081"/>
      <c r="B18" s="2104" t="s">
        <v>2839</v>
      </c>
      <c r="C18" s="2081"/>
      <c r="D18" s="2841"/>
      <c r="E18" s="2413"/>
      <c r="F18" s="2991"/>
    </row>
    <row r="19" spans="1:6">
      <c r="A19" s="2081"/>
      <c r="B19" s="2080"/>
      <c r="C19" s="2081"/>
      <c r="D19" s="2841"/>
      <c r="E19" s="2413"/>
      <c r="F19" s="2991"/>
    </row>
    <row r="20" spans="1:6">
      <c r="A20" s="1940" t="s">
        <v>2211</v>
      </c>
      <c r="B20" s="2080" t="s">
        <v>2840</v>
      </c>
      <c r="C20" s="2081" t="s">
        <v>88</v>
      </c>
      <c r="D20" s="2841">
        <f>9*9*2*0.95</f>
        <v>153.9</v>
      </c>
      <c r="E20" s="2413"/>
      <c r="F20" s="2993">
        <f>D20*E20</f>
        <v>0</v>
      </c>
    </row>
    <row r="21" spans="1:6">
      <c r="A21" s="2081"/>
      <c r="B21" s="2080"/>
      <c r="C21" s="2081"/>
      <c r="D21" s="2841"/>
      <c r="E21" s="2413"/>
      <c r="F21" s="2991"/>
    </row>
    <row r="22" spans="1:6">
      <c r="A22" s="2909"/>
      <c r="B22" s="2910" t="s">
        <v>282</v>
      </c>
      <c r="C22" s="2081"/>
      <c r="D22" s="2871"/>
      <c r="E22" s="2911"/>
      <c r="F22" s="2991"/>
    </row>
    <row r="23" spans="1:6">
      <c r="A23" s="2909"/>
      <c r="B23" s="2910"/>
      <c r="C23" s="2081"/>
      <c r="D23" s="2871"/>
      <c r="E23" s="2911"/>
      <c r="F23" s="2991"/>
    </row>
    <row r="24" spans="1:6" ht="25.5">
      <c r="A24" s="2909"/>
      <c r="B24" s="2912" t="s">
        <v>2709</v>
      </c>
      <c r="C24" s="2081"/>
      <c r="D24" s="2871"/>
      <c r="E24" s="2911"/>
      <c r="F24" s="2991"/>
    </row>
    <row r="25" spans="1:6">
      <c r="A25" s="2909"/>
      <c r="B25" s="2913"/>
      <c r="C25" s="2081"/>
      <c r="D25" s="2871"/>
      <c r="E25" s="2911"/>
      <c r="F25" s="2991"/>
    </row>
    <row r="26" spans="1:6">
      <c r="A26" s="2909" t="s">
        <v>406</v>
      </c>
      <c r="B26" s="2914" t="s">
        <v>2841</v>
      </c>
      <c r="C26" s="2081" t="s">
        <v>88</v>
      </c>
      <c r="D26" s="2841">
        <f>9*9*2*0.05</f>
        <v>8.1</v>
      </c>
      <c r="E26" s="2911"/>
      <c r="F26" s="2993">
        <f>D26*E26</f>
        <v>0</v>
      </c>
    </row>
    <row r="27" spans="1:6">
      <c r="A27" s="2081"/>
      <c r="B27" s="2080"/>
      <c r="C27" s="2081"/>
      <c r="D27" s="2841"/>
      <c r="E27" s="2413"/>
      <c r="F27" s="2991"/>
    </row>
    <row r="28" spans="1:6">
      <c r="A28" s="2905"/>
      <c r="B28" s="2915" t="s">
        <v>284</v>
      </c>
      <c r="C28" s="2887"/>
      <c r="D28" s="2907"/>
      <c r="E28" s="2908"/>
      <c r="F28" s="2991"/>
    </row>
    <row r="29" spans="1:6">
      <c r="A29" s="2905"/>
      <c r="B29" s="2916"/>
      <c r="C29" s="2887"/>
      <c r="D29" s="2907"/>
      <c r="E29" s="2908"/>
      <c r="F29" s="2991"/>
    </row>
    <row r="30" spans="1:6">
      <c r="A30" s="2905"/>
      <c r="B30" s="2917" t="s">
        <v>492</v>
      </c>
      <c r="C30" s="2887"/>
      <c r="D30" s="2907"/>
      <c r="E30" s="2908"/>
      <c r="F30" s="2991"/>
    </row>
    <row r="31" spans="1:6">
      <c r="A31" s="2905"/>
      <c r="B31" s="2918"/>
      <c r="C31" s="2887"/>
      <c r="D31" s="2907"/>
      <c r="E31" s="2908"/>
      <c r="F31" s="2991"/>
    </row>
    <row r="32" spans="1:6" ht="25.5">
      <c r="A32" s="2905"/>
      <c r="B32" s="2919" t="s">
        <v>493</v>
      </c>
      <c r="C32" s="2887"/>
      <c r="D32" s="2907"/>
      <c r="E32" s="2908"/>
      <c r="F32" s="2991"/>
    </row>
    <row r="33" spans="1:6">
      <c r="A33" s="2905"/>
      <c r="B33" s="2916"/>
      <c r="C33" s="2887"/>
      <c r="D33" s="2907"/>
      <c r="E33" s="2908"/>
      <c r="F33" s="2991"/>
    </row>
    <row r="34" spans="1:6" ht="25.5">
      <c r="A34" s="1940" t="s">
        <v>494</v>
      </c>
      <c r="B34" s="2080" t="s">
        <v>495</v>
      </c>
      <c r="C34" s="2081" t="s">
        <v>96</v>
      </c>
      <c r="D34" s="2841">
        <f>8.7*8.7*0.9</f>
        <v>68.120999999999981</v>
      </c>
      <c r="E34" s="2413"/>
      <c r="F34" s="2993">
        <f>D34*E34</f>
        <v>0</v>
      </c>
    </row>
    <row r="35" spans="1:6">
      <c r="A35" s="1940"/>
      <c r="B35" s="2080"/>
      <c r="C35" s="2081"/>
      <c r="D35" s="2841"/>
      <c r="E35" s="2413"/>
      <c r="F35" s="2993"/>
    </row>
    <row r="36" spans="1:6" ht="25.5">
      <c r="A36" s="2920" t="s">
        <v>496</v>
      </c>
      <c r="B36" s="2921" t="s">
        <v>290</v>
      </c>
      <c r="C36" s="2081" t="s">
        <v>96</v>
      </c>
      <c r="D36" s="2841">
        <f>8.7*8.7*0.1</f>
        <v>7.5689999999999991</v>
      </c>
      <c r="E36" s="2911"/>
      <c r="F36" s="2993">
        <f>D36*E36</f>
        <v>0</v>
      </c>
    </row>
    <row r="37" spans="1:6">
      <c r="A37" s="2905"/>
      <c r="B37" s="2916"/>
      <c r="C37" s="2887"/>
      <c r="D37" s="2907"/>
      <c r="E37" s="2908"/>
      <c r="F37" s="2993"/>
    </row>
    <row r="38" spans="1:6">
      <c r="A38" s="2905"/>
      <c r="B38" s="2917" t="s">
        <v>285</v>
      </c>
      <c r="C38" s="2887"/>
      <c r="D38" s="2907"/>
      <c r="E38" s="2908"/>
      <c r="F38" s="2993"/>
    </row>
    <row r="39" spans="1:6">
      <c r="A39" s="2905"/>
      <c r="B39" s="2918"/>
      <c r="C39" s="2887"/>
      <c r="D39" s="2907"/>
      <c r="E39" s="2908"/>
      <c r="F39" s="2993"/>
    </row>
    <row r="40" spans="1:6" ht="25.5">
      <c r="A40" s="2905"/>
      <c r="B40" s="2912" t="s">
        <v>497</v>
      </c>
      <c r="C40" s="2887"/>
      <c r="D40" s="3341"/>
      <c r="E40" s="2908"/>
      <c r="F40" s="2993"/>
    </row>
    <row r="41" spans="1:6">
      <c r="A41" s="2905"/>
      <c r="B41" s="2916"/>
      <c r="C41" s="2887"/>
      <c r="D41" s="3341"/>
      <c r="E41" s="2908"/>
      <c r="F41" s="2993"/>
    </row>
    <row r="42" spans="1:6" ht="25.5">
      <c r="A42" s="1940" t="s">
        <v>287</v>
      </c>
      <c r="B42" s="2080" t="s">
        <v>495</v>
      </c>
      <c r="C42" s="2081" t="s">
        <v>96</v>
      </c>
      <c r="D42" s="2841">
        <f>8.7*2*0.9*4</f>
        <v>62.639999999999993</v>
      </c>
      <c r="E42" s="2413"/>
      <c r="F42" s="2993">
        <f>D42*E42</f>
        <v>0</v>
      </c>
    </row>
    <row r="43" spans="1:6">
      <c r="A43" s="1940"/>
      <c r="B43" s="2080"/>
      <c r="C43" s="2081"/>
      <c r="D43" s="2841"/>
      <c r="E43" s="2413"/>
      <c r="F43" s="2993"/>
    </row>
    <row r="44" spans="1:6" ht="25.5">
      <c r="A44" s="2920" t="s">
        <v>289</v>
      </c>
      <c r="B44" s="2921" t="s">
        <v>290</v>
      </c>
      <c r="C44" s="2081" t="s">
        <v>96</v>
      </c>
      <c r="D44" s="2841">
        <f>8.7*2*0.1*4</f>
        <v>6.96</v>
      </c>
      <c r="E44" s="2911"/>
      <c r="F44" s="2993">
        <f>D44*E44</f>
        <v>0</v>
      </c>
    </row>
    <row r="45" spans="1:6">
      <c r="A45" s="2920"/>
      <c r="B45" s="2865"/>
      <c r="C45" s="2094"/>
      <c r="D45" s="2105"/>
      <c r="E45" s="2911"/>
      <c r="F45" s="2924"/>
    </row>
    <row r="46" spans="1:6">
      <c r="A46" s="2905"/>
      <c r="B46" s="2917" t="s">
        <v>291</v>
      </c>
      <c r="C46" s="2968"/>
      <c r="D46" s="3342"/>
      <c r="E46" s="2908"/>
      <c r="F46" s="2991"/>
    </row>
    <row r="47" spans="1:6">
      <c r="A47" s="2905"/>
      <c r="B47" s="2917"/>
      <c r="C47" s="2887"/>
      <c r="D47" s="3341"/>
      <c r="E47" s="2908"/>
      <c r="F47" s="2991"/>
    </row>
    <row r="48" spans="1:6" ht="25.5">
      <c r="A48" s="2905"/>
      <c r="B48" s="2933" t="s">
        <v>2710</v>
      </c>
      <c r="C48" s="2887"/>
      <c r="D48" s="3341"/>
      <c r="E48" s="2908"/>
      <c r="F48" s="2991"/>
    </row>
    <row r="49" spans="1:6">
      <c r="A49" s="2905"/>
      <c r="B49" s="2916"/>
      <c r="C49" s="2887"/>
      <c r="D49" s="3341"/>
      <c r="E49" s="2908"/>
      <c r="F49" s="2991"/>
    </row>
    <row r="50" spans="1:6">
      <c r="A50" s="2081" t="s">
        <v>411</v>
      </c>
      <c r="B50" s="2080" t="s">
        <v>499</v>
      </c>
      <c r="C50" s="2081" t="s">
        <v>88</v>
      </c>
      <c r="D50" s="2841">
        <f>D20*0.4</f>
        <v>61.56</v>
      </c>
      <c r="E50" s="2413"/>
      <c r="F50" s="2993">
        <f>D50*E50</f>
        <v>0</v>
      </c>
    </row>
    <row r="51" spans="1:6">
      <c r="A51" s="2909" t="s">
        <v>294</v>
      </c>
      <c r="B51" s="2914" t="s">
        <v>282</v>
      </c>
      <c r="C51" s="2081" t="s">
        <v>88</v>
      </c>
      <c r="D51" s="2862">
        <f>D26*0.4</f>
        <v>3.24</v>
      </c>
      <c r="E51" s="2908"/>
      <c r="F51" s="2993">
        <f>D51*E51</f>
        <v>0</v>
      </c>
    </row>
    <row r="52" spans="1:6">
      <c r="A52" s="2909"/>
      <c r="B52" s="3343"/>
      <c r="C52" s="2094"/>
      <c r="D52" s="2105"/>
      <c r="E52" s="2924"/>
      <c r="F52" s="2924"/>
    </row>
    <row r="53" spans="1:6">
      <c r="A53" s="2081"/>
      <c r="B53" s="2080"/>
      <c r="C53" s="2081"/>
      <c r="D53" s="2088"/>
      <c r="E53" s="2413"/>
      <c r="F53" s="2991"/>
    </row>
    <row r="54" spans="1:6">
      <c r="A54" s="2081"/>
      <c r="B54" s="2080"/>
      <c r="C54" s="2081"/>
      <c r="D54" s="2088"/>
      <c r="E54" s="2413"/>
      <c r="F54" s="2993"/>
    </row>
    <row r="55" spans="1:6">
      <c r="A55" s="2081"/>
      <c r="B55" s="2080"/>
      <c r="C55" s="2081"/>
      <c r="D55" s="2088"/>
      <c r="E55" s="2413"/>
      <c r="F55" s="2993"/>
    </row>
    <row r="56" spans="1:6">
      <c r="A56" s="2905"/>
      <c r="B56" s="2906" t="s">
        <v>167</v>
      </c>
      <c r="C56" s="2887"/>
      <c r="D56" s="2907"/>
      <c r="E56" s="2908"/>
      <c r="F56" s="2991"/>
    </row>
    <row r="57" spans="1:6">
      <c r="A57" s="2905"/>
      <c r="B57" s="2932"/>
      <c r="C57" s="2887"/>
      <c r="D57" s="2907"/>
      <c r="E57" s="2908"/>
      <c r="F57" s="2991"/>
    </row>
    <row r="58" spans="1:6">
      <c r="A58" s="2905"/>
      <c r="B58" s="2917" t="s">
        <v>2155</v>
      </c>
      <c r="C58" s="2887"/>
      <c r="D58" s="2907"/>
      <c r="E58" s="2908"/>
      <c r="F58" s="2991"/>
    </row>
    <row r="59" spans="1:6">
      <c r="A59" s="2905"/>
      <c r="B59" s="2917"/>
      <c r="C59" s="2887"/>
      <c r="D59" s="2907"/>
      <c r="E59" s="2908"/>
      <c r="F59" s="2991"/>
    </row>
    <row r="60" spans="1:6" ht="25.5">
      <c r="A60" s="2905"/>
      <c r="B60" s="2933" t="s">
        <v>2711</v>
      </c>
      <c r="C60" s="2887"/>
      <c r="D60" s="2907"/>
      <c r="E60" s="2908"/>
      <c r="F60" s="2991"/>
    </row>
    <row r="61" spans="1:6">
      <c r="A61" s="2905"/>
      <c r="B61" s="2933"/>
      <c r="C61" s="2887"/>
      <c r="D61" s="2907"/>
      <c r="E61" s="2908"/>
      <c r="F61" s="2991"/>
    </row>
    <row r="62" spans="1:6" ht="25.5">
      <c r="A62" s="1940" t="s">
        <v>2156</v>
      </c>
      <c r="B62" s="2080" t="s">
        <v>2712</v>
      </c>
      <c r="C62" s="2081" t="s">
        <v>88</v>
      </c>
      <c r="D62" s="2082">
        <v>17.180379999999996</v>
      </c>
      <c r="E62" s="2413"/>
      <c r="F62" s="2993">
        <f>D62*E62</f>
        <v>0</v>
      </c>
    </row>
    <row r="63" spans="1:6">
      <c r="A63" s="2081" t="s">
        <v>2713</v>
      </c>
      <c r="B63" s="2080" t="s">
        <v>2714</v>
      </c>
      <c r="C63" s="2081" t="s">
        <v>88</v>
      </c>
      <c r="D63" s="2082">
        <v>4.0259999999999998</v>
      </c>
      <c r="E63" s="2413"/>
      <c r="F63" s="2993">
        <f>D63*E63</f>
        <v>0</v>
      </c>
    </row>
    <row r="64" spans="1:6">
      <c r="A64" s="2081"/>
      <c r="B64" s="2080"/>
      <c r="C64" s="2081"/>
      <c r="D64" s="2082"/>
      <c r="E64" s="2413"/>
      <c r="F64" s="2991"/>
    </row>
    <row r="65" spans="1:6">
      <c r="A65" s="2714"/>
      <c r="B65" s="2705"/>
      <c r="C65" s="1854"/>
      <c r="D65" s="2706"/>
      <c r="E65" s="2163"/>
      <c r="F65" s="2162"/>
    </row>
    <row r="66" spans="1:6">
      <c r="A66" s="2714"/>
      <c r="B66" s="2705"/>
      <c r="C66" s="1854"/>
      <c r="D66" s="2706"/>
      <c r="E66" s="2163"/>
      <c r="F66" s="2162"/>
    </row>
    <row r="67" spans="1:6">
      <c r="A67" s="2714"/>
      <c r="B67" s="2705"/>
      <c r="C67" s="1854"/>
      <c r="D67" s="2706"/>
      <c r="E67" s="2163"/>
      <c r="F67" s="2162"/>
    </row>
    <row r="68" spans="1:6">
      <c r="A68" s="2905"/>
      <c r="B68" s="2915" t="s">
        <v>306</v>
      </c>
      <c r="C68" s="2887"/>
      <c r="D68" s="2957"/>
      <c r="E68" s="2908"/>
      <c r="F68" s="2991"/>
    </row>
    <row r="69" spans="1:6">
      <c r="A69" s="2905"/>
      <c r="B69" s="2916"/>
      <c r="C69" s="2887"/>
      <c r="D69" s="2957"/>
      <c r="E69" s="2908"/>
      <c r="F69" s="2991"/>
    </row>
    <row r="70" spans="1:6">
      <c r="A70" s="2905"/>
      <c r="B70" s="2915" t="s">
        <v>307</v>
      </c>
      <c r="C70" s="2887"/>
      <c r="D70" s="2957"/>
      <c r="E70" s="2908"/>
      <c r="F70" s="2991"/>
    </row>
    <row r="71" spans="1:6">
      <c r="A71" s="2905"/>
      <c r="B71" s="2916"/>
      <c r="C71" s="2887"/>
      <c r="D71" s="2957"/>
      <c r="E71" s="2908"/>
      <c r="F71" s="2991"/>
    </row>
    <row r="72" spans="1:6" ht="68.25" customHeight="1">
      <c r="A72" s="2905"/>
      <c r="B72" s="2917" t="s">
        <v>168</v>
      </c>
      <c r="C72" s="2887"/>
      <c r="D72" s="2946"/>
      <c r="E72" s="2908"/>
      <c r="F72" s="2991"/>
    </row>
    <row r="73" spans="1:6">
      <c r="A73" s="2905"/>
      <c r="B73" s="2932"/>
      <c r="C73" s="2887"/>
      <c r="D73" s="2947"/>
      <c r="E73" s="2908"/>
      <c r="F73" s="2991"/>
    </row>
    <row r="74" spans="1:6">
      <c r="A74" s="2905"/>
      <c r="B74" s="2956" t="s">
        <v>309</v>
      </c>
      <c r="C74" s="2887"/>
      <c r="D74" s="2947"/>
      <c r="E74" s="2908"/>
      <c r="F74" s="2991"/>
    </row>
    <row r="75" spans="1:6">
      <c r="A75" s="2905"/>
      <c r="B75" s="2956"/>
      <c r="C75" s="2887"/>
      <c r="D75" s="2947"/>
      <c r="E75" s="2908"/>
      <c r="F75" s="2991"/>
    </row>
    <row r="76" spans="1:6" ht="38.25">
      <c r="A76" s="2905"/>
      <c r="B76" s="2933" t="s">
        <v>2842</v>
      </c>
      <c r="C76" s="2887"/>
      <c r="D76" s="2947"/>
      <c r="E76" s="2908"/>
      <c r="F76" s="2991"/>
    </row>
    <row r="77" spans="1:6">
      <c r="A77" s="2905"/>
      <c r="B77" s="2916"/>
      <c r="C77" s="2887"/>
      <c r="D77" s="2947"/>
      <c r="E77" s="2908"/>
      <c r="F77" s="2991"/>
    </row>
    <row r="78" spans="1:6">
      <c r="A78" s="2905" t="s">
        <v>2843</v>
      </c>
      <c r="B78" s="2932" t="s">
        <v>2716</v>
      </c>
      <c r="C78" s="2887" t="s">
        <v>88</v>
      </c>
      <c r="D78" s="2947">
        <f>8.7*8.7*0.05</f>
        <v>3.7844999999999995</v>
      </c>
      <c r="E78" s="2413"/>
      <c r="F78" s="2993">
        <f>D78*E78</f>
        <v>0</v>
      </c>
    </row>
    <row r="79" spans="1:6">
      <c r="A79" s="2905"/>
      <c r="B79" s="2932"/>
      <c r="C79" s="2887"/>
      <c r="D79" s="2947"/>
      <c r="E79" s="2908"/>
      <c r="F79" s="2991"/>
    </row>
    <row r="80" spans="1:6">
      <c r="A80" s="2905"/>
      <c r="B80" s="2956" t="s">
        <v>170</v>
      </c>
      <c r="C80" s="2887"/>
      <c r="D80" s="2947"/>
      <c r="E80" s="2908"/>
      <c r="F80" s="2991"/>
    </row>
    <row r="81" spans="1:6">
      <c r="A81" s="2905"/>
      <c r="B81" s="2956"/>
      <c r="C81" s="2887"/>
      <c r="D81" s="2947"/>
      <c r="E81" s="2908"/>
      <c r="F81" s="2991"/>
    </row>
    <row r="82" spans="1:6" ht="38.25">
      <c r="A82" s="2905"/>
      <c r="B82" s="2933" t="s">
        <v>2844</v>
      </c>
      <c r="C82" s="2887"/>
      <c r="D82" s="2947"/>
      <c r="E82" s="2908"/>
      <c r="F82" s="2991"/>
    </row>
    <row r="83" spans="1:6">
      <c r="A83" s="2905"/>
      <c r="B83" s="2916"/>
      <c r="C83" s="2887"/>
      <c r="D83" s="2947"/>
      <c r="E83" s="2908"/>
      <c r="F83" s="2991"/>
    </row>
    <row r="84" spans="1:6">
      <c r="A84" s="2905" t="s">
        <v>2845</v>
      </c>
      <c r="B84" s="2932" t="s">
        <v>2716</v>
      </c>
      <c r="C84" s="2887" t="s">
        <v>88</v>
      </c>
      <c r="D84" s="2947">
        <f>8.7*8.7*0.1</f>
        <v>7.5689999999999991</v>
      </c>
      <c r="E84" s="2413"/>
      <c r="F84" s="2993">
        <f>D84*E84</f>
        <v>0</v>
      </c>
    </row>
    <row r="85" spans="1:6">
      <c r="A85" s="2081"/>
      <c r="B85" s="2080"/>
      <c r="C85" s="2081"/>
      <c r="D85" s="2082"/>
      <c r="E85" s="2413"/>
      <c r="F85" s="2991"/>
    </row>
    <row r="86" spans="1:6">
      <c r="A86" s="2905"/>
      <c r="B86" s="2906" t="s">
        <v>313</v>
      </c>
      <c r="C86" s="2887"/>
      <c r="D86" s="2946"/>
      <c r="E86" s="2908"/>
      <c r="F86" s="2991"/>
    </row>
    <row r="87" spans="1:6">
      <c r="A87" s="2905"/>
      <c r="B87" s="2932"/>
      <c r="C87" s="2887"/>
      <c r="D87" s="2946"/>
      <c r="E87" s="2908"/>
      <c r="F87" s="2991"/>
    </row>
    <row r="88" spans="1:6">
      <c r="A88" s="2905"/>
      <c r="B88" s="2956" t="s">
        <v>314</v>
      </c>
      <c r="C88" s="2887"/>
      <c r="D88" s="2946"/>
      <c r="E88" s="2908"/>
      <c r="F88" s="2991"/>
    </row>
    <row r="89" spans="1:6">
      <c r="A89" s="2905"/>
      <c r="B89" s="2956"/>
      <c r="C89" s="2887"/>
      <c r="D89" s="2946"/>
      <c r="E89" s="2908"/>
      <c r="F89" s="2991"/>
    </row>
    <row r="90" spans="1:6">
      <c r="A90" s="2905"/>
      <c r="B90" s="2933" t="s">
        <v>356</v>
      </c>
      <c r="C90" s="2887"/>
      <c r="D90" s="2946"/>
      <c r="E90" s="2908"/>
      <c r="F90" s="2991"/>
    </row>
    <row r="91" spans="1:6">
      <c r="A91" s="2905"/>
      <c r="B91" s="2916"/>
      <c r="C91" s="2887"/>
      <c r="D91" s="2946"/>
      <c r="E91" s="2908"/>
      <c r="F91" s="2991"/>
    </row>
    <row r="92" spans="1:6">
      <c r="A92" s="2969" t="s">
        <v>315</v>
      </c>
      <c r="B92" s="2916" t="s">
        <v>316</v>
      </c>
      <c r="C92" s="2887" t="s">
        <v>88</v>
      </c>
      <c r="D92" s="2947">
        <f>D78</f>
        <v>3.7844999999999995</v>
      </c>
      <c r="E92" s="2413"/>
      <c r="F92" s="2993">
        <f>D92*E92</f>
        <v>0</v>
      </c>
    </row>
    <row r="93" spans="1:6">
      <c r="A93" s="2969"/>
      <c r="B93" s="2916"/>
      <c r="C93" s="2887"/>
      <c r="D93" s="2947"/>
      <c r="E93" s="2413"/>
      <c r="F93" s="2991"/>
    </row>
    <row r="94" spans="1:6">
      <c r="A94" s="2969"/>
      <c r="B94" s="2917" t="s">
        <v>317</v>
      </c>
      <c r="C94" s="2887"/>
      <c r="D94" s="2947"/>
      <c r="E94" s="2413"/>
      <c r="F94" s="2991"/>
    </row>
    <row r="95" spans="1:6">
      <c r="A95" s="2969"/>
      <c r="B95" s="2917"/>
      <c r="C95" s="2887"/>
      <c r="D95" s="2947"/>
      <c r="E95" s="2413"/>
      <c r="F95" s="2991"/>
    </row>
    <row r="96" spans="1:6">
      <c r="A96" s="2905"/>
      <c r="B96" s="2933" t="s">
        <v>2846</v>
      </c>
      <c r="C96" s="2887"/>
      <c r="D96" s="2946"/>
      <c r="E96" s="2908"/>
      <c r="F96" s="2991"/>
    </row>
    <row r="97" spans="1:6">
      <c r="A97" s="2969" t="s">
        <v>2847</v>
      </c>
      <c r="B97" s="2916" t="s">
        <v>316</v>
      </c>
      <c r="C97" s="2887" t="s">
        <v>88</v>
      </c>
      <c r="D97" s="2947">
        <f>D84</f>
        <v>7.5689999999999991</v>
      </c>
      <c r="E97" s="2413"/>
      <c r="F97" s="2993">
        <f>D97*E97</f>
        <v>0</v>
      </c>
    </row>
    <row r="98" spans="1:6">
      <c r="A98" s="2905"/>
      <c r="B98" s="2916"/>
      <c r="C98" s="2887"/>
      <c r="D98" s="2946"/>
      <c r="E98" s="2908"/>
      <c r="F98" s="2991"/>
    </row>
    <row r="99" spans="1:6">
      <c r="A99" s="2905"/>
      <c r="B99" s="2915" t="s">
        <v>321</v>
      </c>
      <c r="C99" s="2887"/>
      <c r="D99" s="2946"/>
      <c r="E99" s="2908"/>
      <c r="F99" s="2991"/>
    </row>
    <row r="100" spans="1:6">
      <c r="A100" s="2905"/>
      <c r="B100" s="2916"/>
      <c r="C100" s="2887"/>
      <c r="D100" s="2946"/>
      <c r="E100" s="2908"/>
      <c r="F100" s="2991"/>
    </row>
    <row r="101" spans="1:6">
      <c r="A101" s="2905"/>
      <c r="B101" s="2917" t="s">
        <v>317</v>
      </c>
      <c r="C101" s="2887"/>
      <c r="D101" s="2946"/>
      <c r="E101" s="2908"/>
      <c r="F101" s="2991"/>
    </row>
    <row r="102" spans="1:6">
      <c r="A102" s="2905"/>
      <c r="B102" s="2917"/>
      <c r="C102" s="2887"/>
      <c r="D102" s="2946"/>
      <c r="E102" s="2908"/>
      <c r="F102" s="2991"/>
    </row>
    <row r="103" spans="1:6" ht="25.5">
      <c r="A103" s="2905"/>
      <c r="B103" s="2933" t="s">
        <v>2720</v>
      </c>
      <c r="C103" s="2887"/>
      <c r="D103" s="2946"/>
      <c r="E103" s="2908"/>
      <c r="F103" s="2991"/>
    </row>
    <row r="104" spans="1:6">
      <c r="A104" s="2905"/>
      <c r="B104" s="2916"/>
      <c r="C104" s="2887"/>
      <c r="D104" s="2946"/>
      <c r="E104" s="2908"/>
      <c r="F104" s="2991"/>
    </row>
    <row r="105" spans="1:6">
      <c r="A105" s="2969" t="s">
        <v>2848</v>
      </c>
      <c r="B105" s="2916" t="s">
        <v>316</v>
      </c>
      <c r="C105" s="2887" t="s">
        <v>88</v>
      </c>
      <c r="D105" s="2947">
        <v>0.98</v>
      </c>
      <c r="E105" s="2413"/>
      <c r="F105" s="2993">
        <f>D105*E105</f>
        <v>0</v>
      </c>
    </row>
    <row r="106" spans="1:6">
      <c r="A106" s="2905"/>
      <c r="B106" s="2916"/>
      <c r="C106" s="2887"/>
      <c r="D106" s="2946"/>
      <c r="E106" s="2908"/>
      <c r="F106" s="2991"/>
    </row>
    <row r="107" spans="1:6">
      <c r="A107" s="2905"/>
      <c r="B107" s="2917"/>
      <c r="C107" s="2887"/>
      <c r="D107" s="2946"/>
      <c r="E107" s="2908"/>
      <c r="F107" s="2991"/>
    </row>
    <row r="108" spans="1:6">
      <c r="A108" s="2081"/>
      <c r="B108" s="2080"/>
      <c r="C108" s="2081"/>
      <c r="D108" s="2082"/>
      <c r="E108" s="2413"/>
      <c r="F108" s="2991"/>
    </row>
    <row r="109" spans="1:6">
      <c r="A109" s="2976"/>
      <c r="B109" s="2977"/>
      <c r="C109" s="2978"/>
      <c r="D109" s="2979"/>
      <c r="E109" s="2980" t="s">
        <v>48</v>
      </c>
      <c r="F109" s="2996">
        <f>SUM(F13:F107)</f>
        <v>0</v>
      </c>
    </row>
    <row r="110" spans="1:6">
      <c r="A110" s="2969"/>
      <c r="B110" s="2916"/>
      <c r="C110" s="2887"/>
      <c r="D110" s="3341"/>
      <c r="E110" s="2908"/>
      <c r="F110" s="2991"/>
    </row>
    <row r="111" spans="1:6">
      <c r="A111" s="2905"/>
      <c r="B111" s="2906" t="s">
        <v>172</v>
      </c>
      <c r="C111" s="2887"/>
      <c r="D111" s="2946"/>
      <c r="E111" s="2908"/>
      <c r="F111" s="2991"/>
    </row>
    <row r="112" spans="1:6">
      <c r="A112" s="2905"/>
      <c r="B112" s="2932"/>
      <c r="C112" s="2887"/>
      <c r="D112" s="2946"/>
      <c r="E112" s="2908"/>
      <c r="F112" s="2991"/>
    </row>
    <row r="113" spans="1:6">
      <c r="A113" s="2905"/>
      <c r="B113" s="2915" t="s">
        <v>173</v>
      </c>
      <c r="C113" s="2887"/>
      <c r="D113" s="2946"/>
      <c r="E113" s="2908"/>
      <c r="F113" s="2991"/>
    </row>
    <row r="114" spans="1:6">
      <c r="A114" s="2905"/>
      <c r="B114" s="2916"/>
      <c r="C114" s="2887"/>
      <c r="D114" s="2946"/>
      <c r="E114" s="2908"/>
      <c r="F114" s="2991"/>
    </row>
    <row r="115" spans="1:6">
      <c r="A115" s="2905"/>
      <c r="B115" s="2956" t="s">
        <v>2849</v>
      </c>
      <c r="C115" s="2887"/>
      <c r="D115" s="2946"/>
      <c r="E115" s="2908"/>
      <c r="F115" s="2991"/>
    </row>
    <row r="116" spans="1:6">
      <c r="A116" s="2905"/>
      <c r="B116" s="2932"/>
      <c r="C116" s="2887"/>
      <c r="D116" s="2946"/>
      <c r="E116" s="2908"/>
      <c r="F116" s="2991"/>
    </row>
    <row r="117" spans="1:6">
      <c r="A117" s="2905"/>
      <c r="B117" s="2933" t="s">
        <v>177</v>
      </c>
      <c r="C117" s="2887"/>
      <c r="D117" s="2947"/>
      <c r="E117" s="2908"/>
      <c r="F117" s="2991"/>
    </row>
    <row r="118" spans="1:6">
      <c r="A118" s="2905"/>
      <c r="B118" s="2916"/>
      <c r="C118" s="2887"/>
      <c r="D118" s="2947"/>
      <c r="E118" s="2908"/>
      <c r="F118" s="2991"/>
    </row>
    <row r="119" spans="1:6">
      <c r="A119" s="2905" t="s">
        <v>1385</v>
      </c>
      <c r="B119" s="2916" t="s">
        <v>2723</v>
      </c>
      <c r="C119" s="2887" t="s">
        <v>96</v>
      </c>
      <c r="D119" s="2947">
        <v>17.559999999999999</v>
      </c>
      <c r="E119" s="2413"/>
      <c r="F119" s="2993">
        <f>D119*E119</f>
        <v>0</v>
      </c>
    </row>
    <row r="120" spans="1:6">
      <c r="A120" s="2959"/>
      <c r="B120" s="2932"/>
      <c r="C120" s="2960"/>
      <c r="D120" s="2961"/>
      <c r="E120" s="2908"/>
      <c r="F120" s="2991"/>
    </row>
    <row r="121" spans="1:6">
      <c r="A121" s="2905"/>
      <c r="B121" s="2906" t="s">
        <v>178</v>
      </c>
      <c r="C121" s="2887"/>
      <c r="D121" s="2946"/>
      <c r="E121" s="2908"/>
      <c r="F121" s="2991"/>
    </row>
    <row r="122" spans="1:6">
      <c r="A122" s="2905"/>
      <c r="B122" s="2906"/>
      <c r="C122" s="2887"/>
      <c r="D122" s="2946"/>
      <c r="E122" s="2908"/>
      <c r="F122" s="2991"/>
    </row>
    <row r="123" spans="1:6">
      <c r="A123" s="2905"/>
      <c r="B123" s="2956" t="s">
        <v>331</v>
      </c>
      <c r="C123" s="2887"/>
      <c r="D123" s="2946"/>
      <c r="E123" s="2908"/>
      <c r="F123" s="2991"/>
    </row>
    <row r="124" spans="1:6">
      <c r="A124" s="2905"/>
      <c r="B124" s="2956"/>
      <c r="C124" s="2887"/>
      <c r="D124" s="2946"/>
      <c r="E124" s="2908"/>
      <c r="F124" s="2991"/>
    </row>
    <row r="125" spans="1:6" ht="25.5">
      <c r="A125" s="2905"/>
      <c r="B125" s="2933" t="s">
        <v>2724</v>
      </c>
      <c r="C125" s="2887"/>
      <c r="D125" s="2946"/>
      <c r="E125" s="2908"/>
      <c r="F125" s="2991"/>
    </row>
    <row r="126" spans="1:6">
      <c r="A126" s="2905"/>
      <c r="B126" s="2932"/>
      <c r="C126" s="2887"/>
      <c r="D126" s="2946"/>
      <c r="E126" s="2908"/>
      <c r="F126" s="2991"/>
    </row>
    <row r="127" spans="1:6">
      <c r="A127" s="2905" t="s">
        <v>2725</v>
      </c>
      <c r="B127" s="2962" t="s">
        <v>514</v>
      </c>
      <c r="C127" s="2887" t="s">
        <v>86</v>
      </c>
      <c r="D127" s="2947">
        <f>D84*70/1000</f>
        <v>0.52982999999999991</v>
      </c>
      <c r="E127" s="2964"/>
      <c r="F127" s="2993">
        <f>D127*E127</f>
        <v>0</v>
      </c>
    </row>
    <row r="128" spans="1:6">
      <c r="A128" s="2905"/>
      <c r="B128" s="2962"/>
      <c r="C128" s="2887"/>
      <c r="D128" s="2947"/>
      <c r="E128" s="2964"/>
      <c r="F128" s="2991"/>
    </row>
    <row r="129" spans="1:6">
      <c r="A129" s="2959"/>
      <c r="B129" s="2956" t="s">
        <v>181</v>
      </c>
      <c r="C129" s="2960"/>
      <c r="D129" s="2965"/>
      <c r="E129" s="2908"/>
      <c r="F129" s="2991"/>
    </row>
    <row r="130" spans="1:6">
      <c r="A130" s="2959"/>
      <c r="B130" s="2932"/>
      <c r="C130" s="2960"/>
      <c r="D130" s="2965"/>
      <c r="E130" s="2908"/>
      <c r="F130" s="2991"/>
    </row>
    <row r="131" spans="1:6">
      <c r="A131" s="2959"/>
      <c r="B131" s="2966" t="s">
        <v>182</v>
      </c>
      <c r="C131" s="2960"/>
      <c r="D131" s="2965"/>
      <c r="E131" s="2908"/>
      <c r="F131" s="2991"/>
    </row>
    <row r="132" spans="1:6">
      <c r="A132" s="2959"/>
      <c r="B132" s="2932"/>
      <c r="C132" s="2960"/>
      <c r="D132" s="2965"/>
      <c r="E132" s="2967"/>
      <c r="F132" s="2991"/>
    </row>
    <row r="133" spans="1:6">
      <c r="A133" s="2905" t="s">
        <v>363</v>
      </c>
      <c r="B133" s="2932" t="s">
        <v>364</v>
      </c>
      <c r="C133" s="2960" t="s">
        <v>96</v>
      </c>
      <c r="D133" s="2961">
        <f>8.7*8.7</f>
        <v>75.689999999999984</v>
      </c>
      <c r="E133" s="2908"/>
      <c r="F133" s="2993">
        <f>D133*E133</f>
        <v>0</v>
      </c>
    </row>
    <row r="134" spans="1:6">
      <c r="A134" s="2959"/>
      <c r="B134" s="2932"/>
      <c r="C134" s="2960"/>
      <c r="D134" s="2961"/>
      <c r="E134" s="2908"/>
      <c r="F134" s="2991"/>
    </row>
    <row r="135" spans="1:6">
      <c r="A135" s="2704"/>
      <c r="B135" s="2709"/>
      <c r="C135" s="1854"/>
      <c r="D135" s="2706"/>
      <c r="E135" s="2163"/>
      <c r="F135" s="2162"/>
    </row>
    <row r="136" spans="1:6">
      <c r="A136" s="2905"/>
      <c r="B136" s="2915" t="s">
        <v>1160</v>
      </c>
      <c r="C136" s="2887"/>
      <c r="D136" s="2947"/>
      <c r="E136" s="2908"/>
      <c r="F136" s="2991"/>
    </row>
    <row r="137" spans="1:6">
      <c r="A137" s="2905"/>
      <c r="B137" s="2962"/>
      <c r="C137" s="2887"/>
      <c r="D137" s="2947"/>
      <c r="E137" s="2964"/>
      <c r="F137" s="2991"/>
    </row>
    <row r="138" spans="1:6">
      <c r="A138" s="2959"/>
      <c r="B138" s="2956" t="s">
        <v>1619</v>
      </c>
      <c r="C138" s="2887"/>
      <c r="D138" s="2968"/>
      <c r="E138" s="2908"/>
      <c r="F138" s="2991"/>
    </row>
    <row r="139" spans="1:6">
      <c r="A139" s="2959"/>
      <c r="B139" s="2932"/>
      <c r="C139" s="2887"/>
      <c r="D139" s="2968"/>
      <c r="E139" s="2908"/>
      <c r="F139" s="2991"/>
    </row>
    <row r="140" spans="1:6" ht="25.5">
      <c r="A140" s="2959"/>
      <c r="B140" s="2933" t="s">
        <v>2989</v>
      </c>
      <c r="C140" s="2887"/>
      <c r="D140" s="2968"/>
      <c r="E140" s="2908"/>
      <c r="F140" s="2991"/>
    </row>
    <row r="141" spans="1:6">
      <c r="A141" s="2959"/>
      <c r="B141" s="2932"/>
      <c r="C141" s="2887"/>
      <c r="D141" s="2968"/>
      <c r="E141" s="2908"/>
      <c r="F141" s="2991"/>
    </row>
    <row r="142" spans="1:6">
      <c r="A142" s="2969" t="s">
        <v>2850</v>
      </c>
      <c r="B142" s="2932" t="s">
        <v>2851</v>
      </c>
      <c r="C142" s="2887" t="s">
        <v>209</v>
      </c>
      <c r="D142" s="2907">
        <v>5</v>
      </c>
      <c r="E142" s="2413"/>
      <c r="F142" s="2993">
        <f>D142*E142</f>
        <v>0</v>
      </c>
    </row>
    <row r="143" spans="1:6">
      <c r="A143" s="2959"/>
      <c r="B143" s="2932"/>
      <c r="C143" s="2887"/>
      <c r="D143" s="2968"/>
      <c r="E143" s="2908"/>
      <c r="F143" s="2991"/>
    </row>
    <row r="144" spans="1:6" ht="25.5">
      <c r="A144" s="2959"/>
      <c r="B144" s="2933" t="s">
        <v>3094</v>
      </c>
      <c r="C144" s="2887"/>
      <c r="D144" s="2968"/>
      <c r="E144" s="2908"/>
      <c r="F144" s="2991"/>
    </row>
    <row r="145" spans="1:6">
      <c r="A145" s="2959"/>
      <c r="B145" s="2932"/>
      <c r="C145" s="2887"/>
      <c r="D145" s="2968"/>
      <c r="E145" s="2908"/>
      <c r="F145" s="2991"/>
    </row>
    <row r="146" spans="1:6">
      <c r="A146" s="2969" t="s">
        <v>2726</v>
      </c>
      <c r="B146" s="2932" t="s">
        <v>226</v>
      </c>
      <c r="C146" s="2887" t="s">
        <v>209</v>
      </c>
      <c r="D146" s="2907">
        <v>9</v>
      </c>
      <c r="E146" s="2413"/>
      <c r="F146" s="2993">
        <f>D146*E146</f>
        <v>0</v>
      </c>
    </row>
    <row r="147" spans="1:6">
      <c r="A147" s="2905"/>
      <c r="B147" s="2962"/>
      <c r="C147" s="2887"/>
      <c r="D147" s="2947"/>
      <c r="E147" s="2964"/>
      <c r="F147" s="2991"/>
    </row>
    <row r="148" spans="1:6">
      <c r="A148" s="1942"/>
      <c r="B148" s="2073" t="s">
        <v>184</v>
      </c>
      <c r="C148" s="1942"/>
      <c r="D148" s="2209"/>
      <c r="E148" s="2413"/>
      <c r="F148" s="2991"/>
    </row>
    <row r="149" spans="1:6">
      <c r="A149" s="1942"/>
      <c r="B149" s="2202"/>
      <c r="C149" s="1942"/>
      <c r="D149" s="2209"/>
      <c r="E149" s="2413"/>
      <c r="F149" s="2991"/>
    </row>
    <row r="150" spans="1:6">
      <c r="A150" s="2860"/>
      <c r="B150" s="2144" t="s">
        <v>232</v>
      </c>
      <c r="C150" s="1942"/>
      <c r="D150" s="2151"/>
      <c r="E150" s="2413"/>
      <c r="F150" s="2991"/>
    </row>
    <row r="151" spans="1:6">
      <c r="A151" s="2860"/>
      <c r="B151" s="2202"/>
      <c r="C151" s="1942"/>
      <c r="D151" s="2151"/>
      <c r="E151" s="2413"/>
      <c r="F151" s="2991"/>
    </row>
    <row r="152" spans="1:6">
      <c r="A152" s="2081"/>
      <c r="B152" s="2085" t="s">
        <v>185</v>
      </c>
      <c r="C152" s="2081"/>
      <c r="D152" s="2103"/>
      <c r="E152" s="2413"/>
      <c r="F152" s="2991"/>
    </row>
    <row r="153" spans="1:6">
      <c r="A153" s="2081"/>
      <c r="B153" s="2080"/>
      <c r="C153" s="2081"/>
      <c r="D153" s="2103"/>
      <c r="E153" s="2413"/>
      <c r="F153" s="2991"/>
    </row>
    <row r="154" spans="1:6" ht="25.5">
      <c r="A154" s="1942"/>
      <c r="B154" s="2842" t="s">
        <v>2727</v>
      </c>
      <c r="C154" s="1942"/>
      <c r="D154" s="2151"/>
      <c r="E154" s="2413"/>
      <c r="F154" s="2991"/>
    </row>
    <row r="155" spans="1:6">
      <c r="A155" s="1942"/>
      <c r="B155" s="2970"/>
      <c r="C155" s="1942"/>
      <c r="D155" s="2151"/>
      <c r="E155" s="2413"/>
      <c r="F155" s="2991"/>
    </row>
    <row r="156" spans="1:6">
      <c r="A156" s="2860" t="s">
        <v>2728</v>
      </c>
      <c r="B156" s="2970" t="s">
        <v>2729</v>
      </c>
      <c r="C156" s="1942" t="s">
        <v>31</v>
      </c>
      <c r="D156" s="2151">
        <v>1</v>
      </c>
      <c r="E156" s="2413"/>
      <c r="F156" s="2993">
        <f>D156*E156</f>
        <v>0</v>
      </c>
    </row>
    <row r="157" spans="1:6">
      <c r="A157" s="2860" t="s">
        <v>2730</v>
      </c>
      <c r="B157" s="2970" t="s">
        <v>2731</v>
      </c>
      <c r="C157" s="1942" t="s">
        <v>31</v>
      </c>
      <c r="D157" s="2151">
        <v>4</v>
      </c>
      <c r="E157" s="2413"/>
      <c r="F157" s="2993">
        <f>D157*E157</f>
        <v>0</v>
      </c>
    </row>
    <row r="158" spans="1:6">
      <c r="A158" s="2905"/>
      <c r="B158" s="2962"/>
      <c r="C158" s="2887"/>
      <c r="D158" s="2947"/>
      <c r="E158" s="2964"/>
      <c r="F158" s="2991"/>
    </row>
    <row r="159" spans="1:6">
      <c r="A159" s="2971"/>
      <c r="B159" s="2078" t="s">
        <v>1170</v>
      </c>
      <c r="C159" s="1943"/>
      <c r="D159" s="2972"/>
      <c r="E159" s="2413"/>
      <c r="F159" s="2991"/>
    </row>
    <row r="160" spans="1:6">
      <c r="A160" s="2971"/>
      <c r="B160" s="2078"/>
      <c r="C160" s="1943"/>
      <c r="D160" s="2972"/>
      <c r="E160" s="2413"/>
      <c r="F160" s="2991"/>
    </row>
    <row r="161" spans="1:6" ht="25.5">
      <c r="A161" s="2973"/>
      <c r="B161" s="2842" t="s">
        <v>2732</v>
      </c>
      <c r="C161" s="1943"/>
      <c r="D161" s="2974"/>
      <c r="E161" s="2413"/>
      <c r="F161" s="2991"/>
    </row>
    <row r="162" spans="1:6">
      <c r="A162" s="2973"/>
      <c r="B162" s="2076"/>
      <c r="C162" s="1943"/>
      <c r="D162" s="2974"/>
      <c r="E162" s="2413"/>
      <c r="F162" s="2991"/>
    </row>
    <row r="163" spans="1:6">
      <c r="A163" s="2975" t="s">
        <v>2733</v>
      </c>
      <c r="B163" s="1943" t="s">
        <v>2990</v>
      </c>
      <c r="C163" s="2081" t="s">
        <v>31</v>
      </c>
      <c r="D163" s="2103">
        <v>2</v>
      </c>
      <c r="E163" s="2413"/>
      <c r="F163" s="2993">
        <f>D163*E163</f>
        <v>0</v>
      </c>
    </row>
    <row r="164" spans="1:6">
      <c r="A164" s="2975"/>
      <c r="B164" s="1943"/>
      <c r="C164" s="2081"/>
      <c r="D164" s="2103"/>
      <c r="E164" s="2872"/>
      <c r="F164" s="2991"/>
    </row>
    <row r="165" spans="1:6">
      <c r="A165" s="2905"/>
      <c r="B165" s="2962"/>
      <c r="C165" s="2887"/>
      <c r="D165" s="2947"/>
      <c r="E165" s="2964"/>
      <c r="F165" s="2991"/>
    </row>
    <row r="166" spans="1:6">
      <c r="A166" s="2905"/>
      <c r="B166" s="2962"/>
      <c r="C166" s="2887"/>
      <c r="D166" s="2947"/>
      <c r="E166" s="2964"/>
      <c r="F166" s="2991"/>
    </row>
    <row r="167" spans="1:6">
      <c r="A167" s="2976"/>
      <c r="B167" s="2977"/>
      <c r="C167" s="2978"/>
      <c r="D167" s="2979"/>
      <c r="E167" s="2980" t="s">
        <v>48</v>
      </c>
      <c r="F167" s="2996">
        <f>SUM(F111:F166)</f>
        <v>0</v>
      </c>
    </row>
    <row r="168" spans="1:6">
      <c r="A168" s="2905"/>
      <c r="B168" s="2962"/>
      <c r="C168" s="2887"/>
      <c r="D168" s="2947"/>
      <c r="E168" s="2964"/>
      <c r="F168" s="2991"/>
    </row>
    <row r="169" spans="1:6">
      <c r="A169" s="2973"/>
      <c r="B169" s="2078" t="s">
        <v>373</v>
      </c>
      <c r="C169" s="2081"/>
      <c r="D169" s="2841"/>
      <c r="E169" s="2982"/>
      <c r="F169" s="2991"/>
    </row>
    <row r="170" spans="1:6">
      <c r="A170" s="2973"/>
      <c r="B170" s="2104"/>
      <c r="C170" s="2081"/>
      <c r="D170" s="2841"/>
      <c r="E170" s="2982"/>
      <c r="F170" s="2991"/>
    </row>
    <row r="171" spans="1:6" ht="25.5">
      <c r="A171" s="2973"/>
      <c r="B171" s="2104" t="s">
        <v>2734</v>
      </c>
      <c r="C171" s="2081"/>
      <c r="D171" s="2841"/>
      <c r="E171" s="2982"/>
      <c r="F171" s="2991"/>
    </row>
    <row r="172" spans="1:6">
      <c r="A172" s="2983"/>
      <c r="B172" s="2076"/>
      <c r="C172" s="2081"/>
      <c r="D172" s="2841"/>
      <c r="E172" s="2982"/>
      <c r="F172" s="2991"/>
    </row>
    <row r="173" spans="1:6">
      <c r="A173" s="2984" t="s">
        <v>2735</v>
      </c>
      <c r="B173" s="2080" t="s">
        <v>2736</v>
      </c>
      <c r="C173" s="2081" t="s">
        <v>31</v>
      </c>
      <c r="D173" s="2985">
        <v>1</v>
      </c>
      <c r="E173" s="2562"/>
      <c r="F173" s="2993">
        <f>D173*E173</f>
        <v>0</v>
      </c>
    </row>
    <row r="174" spans="1:6">
      <c r="A174" s="2984" t="s">
        <v>2737</v>
      </c>
      <c r="B174" s="2080" t="s">
        <v>3095</v>
      </c>
      <c r="C174" s="2081" t="s">
        <v>31</v>
      </c>
      <c r="D174" s="2985">
        <v>1</v>
      </c>
      <c r="E174" s="2562"/>
      <c r="F174" s="2993">
        <f>D174*E174</f>
        <v>0</v>
      </c>
    </row>
    <row r="175" spans="1:6">
      <c r="A175" s="2984" t="s">
        <v>2738</v>
      </c>
      <c r="B175" s="2080" t="s">
        <v>3096</v>
      </c>
      <c r="C175" s="2081" t="s">
        <v>31</v>
      </c>
      <c r="D175" s="2985">
        <v>1</v>
      </c>
      <c r="E175" s="2562"/>
      <c r="F175" s="2993">
        <f>D175*E175</f>
        <v>0</v>
      </c>
    </row>
    <row r="176" spans="1:6">
      <c r="A176" s="2984" t="s">
        <v>2739</v>
      </c>
      <c r="B176" s="2080" t="s">
        <v>3092</v>
      </c>
      <c r="C176" s="2081" t="s">
        <v>31</v>
      </c>
      <c r="D176" s="2985">
        <v>4</v>
      </c>
      <c r="E176" s="2562"/>
      <c r="F176" s="2993">
        <f>D176*E176</f>
        <v>0</v>
      </c>
    </row>
    <row r="177" spans="1:6">
      <c r="A177" s="2081"/>
      <c r="B177" s="2078"/>
      <c r="C177" s="2081"/>
      <c r="D177" s="2841"/>
      <c r="E177" s="2562"/>
      <c r="F177" s="2991"/>
    </row>
    <row r="178" spans="1:6" ht="25.5">
      <c r="A178" s="2973"/>
      <c r="B178" s="2104" t="s">
        <v>2740</v>
      </c>
      <c r="C178" s="2081"/>
      <c r="D178" s="2841"/>
      <c r="E178" s="3344"/>
      <c r="F178" s="2991"/>
    </row>
    <row r="179" spans="1:6">
      <c r="A179" s="2983"/>
      <c r="B179" s="2076"/>
      <c r="C179" s="2081"/>
      <c r="D179" s="2841"/>
      <c r="E179" s="3344"/>
      <c r="F179" s="2993"/>
    </row>
    <row r="180" spans="1:6">
      <c r="A180" s="2984" t="s">
        <v>2741</v>
      </c>
      <c r="B180" s="2080" t="s">
        <v>2852</v>
      </c>
      <c r="C180" s="2081" t="s">
        <v>31</v>
      </c>
      <c r="D180" s="2985">
        <v>1</v>
      </c>
      <c r="E180" s="2562"/>
      <c r="F180" s="2993">
        <f>D180*E180</f>
        <v>0</v>
      </c>
    </row>
    <row r="181" spans="1:6">
      <c r="A181" s="2984" t="s">
        <v>2743</v>
      </c>
      <c r="B181" s="2080" t="s">
        <v>3095</v>
      </c>
      <c r="C181" s="2081" t="s">
        <v>31</v>
      </c>
      <c r="D181" s="2985">
        <v>1</v>
      </c>
      <c r="E181" s="2562"/>
      <c r="F181" s="2993">
        <f>D181*E181</f>
        <v>0</v>
      </c>
    </row>
    <row r="182" spans="1:6">
      <c r="A182" s="1940"/>
      <c r="B182" s="2076"/>
      <c r="C182" s="2081"/>
      <c r="D182" s="2841"/>
      <c r="E182" s="2562"/>
      <c r="F182" s="2991"/>
    </row>
    <row r="183" spans="1:6">
      <c r="A183" s="2860"/>
      <c r="B183" s="2986" t="s">
        <v>1051</v>
      </c>
      <c r="C183" s="2970"/>
      <c r="D183" s="2987"/>
      <c r="E183" s="3344"/>
      <c r="F183" s="2991"/>
    </row>
    <row r="184" spans="1:6">
      <c r="A184" s="2860"/>
      <c r="B184" s="2986"/>
      <c r="C184" s="2970"/>
      <c r="D184" s="2987"/>
      <c r="E184" s="3344"/>
      <c r="F184" s="2991"/>
    </row>
    <row r="185" spans="1:6" ht="25.5">
      <c r="A185" s="2860"/>
      <c r="B185" s="2438" t="s">
        <v>2744</v>
      </c>
      <c r="C185" s="2970"/>
      <c r="D185" s="2987"/>
      <c r="E185" s="3344"/>
      <c r="F185" s="2991"/>
    </row>
    <row r="186" spans="1:6">
      <c r="A186" s="2860"/>
      <c r="B186" s="2438"/>
      <c r="C186" s="2970"/>
      <c r="D186" s="2987"/>
      <c r="E186" s="3344"/>
      <c r="F186" s="2991"/>
    </row>
    <row r="187" spans="1:6">
      <c r="A187" s="1942" t="s">
        <v>2745</v>
      </c>
      <c r="B187" s="1944" t="s">
        <v>3093</v>
      </c>
      <c r="C187" s="1942" t="s">
        <v>31</v>
      </c>
      <c r="D187" s="2988">
        <v>1</v>
      </c>
      <c r="E187" s="3344"/>
      <c r="F187" s="2993">
        <f>D187*E187</f>
        <v>0</v>
      </c>
    </row>
    <row r="188" spans="1:6">
      <c r="A188" s="2989"/>
      <c r="B188" s="2932"/>
      <c r="C188" s="2989"/>
      <c r="D188" s="2990"/>
      <c r="E188" s="3345"/>
      <c r="F188" s="2991"/>
    </row>
    <row r="189" spans="1:6">
      <c r="A189" s="2905"/>
      <c r="B189" s="2915" t="s">
        <v>242</v>
      </c>
      <c r="C189" s="2887"/>
      <c r="D189" s="2957"/>
      <c r="E189" s="3205"/>
      <c r="F189" s="2991"/>
    </row>
    <row r="190" spans="1:6">
      <c r="A190" s="2905"/>
      <c r="B190" s="2906" t="s">
        <v>1076</v>
      </c>
      <c r="C190" s="2887"/>
      <c r="D190" s="2957"/>
      <c r="E190" s="3205"/>
      <c r="F190" s="2991"/>
    </row>
    <row r="191" spans="1:6">
      <c r="A191" s="2905"/>
      <c r="B191" s="2932"/>
      <c r="C191" s="2887"/>
      <c r="D191" s="2957"/>
      <c r="E191" s="3205"/>
      <c r="F191" s="2991"/>
    </row>
    <row r="192" spans="1:6">
      <c r="A192" s="2905"/>
      <c r="B192" s="2956" t="s">
        <v>2746</v>
      </c>
      <c r="C192" s="2887"/>
      <c r="D192" s="2957"/>
      <c r="E192" s="3205"/>
      <c r="F192" s="2991"/>
    </row>
    <row r="193" spans="1:6">
      <c r="A193" s="2905"/>
      <c r="B193" s="2956"/>
      <c r="C193" s="2887"/>
      <c r="D193" s="2957"/>
      <c r="E193" s="3205"/>
      <c r="F193" s="2991"/>
    </row>
    <row r="194" spans="1:6" ht="63.75">
      <c r="A194" s="2905"/>
      <c r="B194" s="2933" t="s">
        <v>2204</v>
      </c>
      <c r="C194" s="2887"/>
      <c r="D194" s="2957"/>
      <c r="E194" s="3205"/>
      <c r="F194" s="2991"/>
    </row>
    <row r="195" spans="1:6">
      <c r="A195" s="2905"/>
      <c r="B195" s="2932"/>
      <c r="C195" s="2887"/>
      <c r="D195" s="2957"/>
      <c r="E195" s="3205"/>
      <c r="F195" s="2991"/>
    </row>
    <row r="196" spans="1:6">
      <c r="A196" s="2960" t="s">
        <v>1079</v>
      </c>
      <c r="B196" s="2932" t="s">
        <v>226</v>
      </c>
      <c r="C196" s="2887" t="s">
        <v>31</v>
      </c>
      <c r="D196" s="2957">
        <v>1</v>
      </c>
      <c r="E196" s="3205"/>
      <c r="F196" s="2993">
        <f>D196*E196</f>
        <v>0</v>
      </c>
    </row>
    <row r="197" spans="1:6">
      <c r="A197" s="2960"/>
      <c r="B197" s="2932"/>
      <c r="C197" s="2887"/>
      <c r="D197" s="2957"/>
      <c r="E197" s="3205"/>
      <c r="F197" s="2991"/>
    </row>
    <row r="198" spans="1:6" ht="25.5">
      <c r="A198" s="2905"/>
      <c r="B198" s="2915" t="s">
        <v>195</v>
      </c>
      <c r="C198" s="2887"/>
      <c r="D198" s="2957"/>
      <c r="E198" s="3205"/>
      <c r="F198" s="2991"/>
    </row>
    <row r="199" spans="1:6">
      <c r="A199" s="2905"/>
      <c r="B199" s="2915"/>
      <c r="C199" s="2887"/>
      <c r="D199" s="2957"/>
      <c r="E199" s="3205"/>
      <c r="F199" s="2991"/>
    </row>
    <row r="200" spans="1:6">
      <c r="A200" s="1942"/>
      <c r="B200" s="2201" t="s">
        <v>265</v>
      </c>
      <c r="C200" s="1942"/>
      <c r="D200" s="2151"/>
      <c r="E200" s="2217"/>
      <c r="F200" s="2991"/>
    </row>
    <row r="201" spans="1:6">
      <c r="A201" s="1942"/>
      <c r="B201" s="2202"/>
      <c r="C201" s="1942"/>
      <c r="D201" s="2151"/>
      <c r="E201" s="2217"/>
      <c r="F201" s="2991"/>
    </row>
    <row r="202" spans="1:6">
      <c r="A202" s="1942"/>
      <c r="B202" s="2992" t="s">
        <v>1080</v>
      </c>
      <c r="C202" s="1942"/>
      <c r="D202" s="2151"/>
      <c r="E202" s="2217"/>
      <c r="F202" s="2991"/>
    </row>
    <row r="203" spans="1:6">
      <c r="A203" s="1942"/>
      <c r="B203" s="2992"/>
      <c r="C203" s="1942"/>
      <c r="D203" s="2151"/>
      <c r="E203" s="2217"/>
      <c r="F203" s="2991"/>
    </row>
    <row r="204" spans="1:6">
      <c r="A204" s="1942"/>
      <c r="B204" s="2207" t="s">
        <v>266</v>
      </c>
      <c r="C204" s="1942"/>
      <c r="D204" s="2151"/>
      <c r="E204" s="2217"/>
      <c r="F204" s="2991"/>
    </row>
    <row r="205" spans="1:6">
      <c r="A205" s="1942"/>
      <c r="B205" s="2202"/>
      <c r="C205" s="1942"/>
      <c r="D205" s="2151"/>
      <c r="E205" s="2217"/>
      <c r="F205" s="2991"/>
    </row>
    <row r="206" spans="1:6">
      <c r="A206" s="1942" t="s">
        <v>267</v>
      </c>
      <c r="B206" s="2202" t="s">
        <v>268</v>
      </c>
      <c r="C206" s="1942" t="s">
        <v>88</v>
      </c>
      <c r="D206" s="2211">
        <v>0.71500000000000008</v>
      </c>
      <c r="E206" s="2217"/>
      <c r="F206" s="2993">
        <f>D206*E206</f>
        <v>0</v>
      </c>
    </row>
    <row r="207" spans="1:6">
      <c r="A207" s="1942"/>
      <c r="B207" s="2202"/>
      <c r="C207" s="1942"/>
      <c r="D207" s="2211"/>
      <c r="E207" s="2217"/>
      <c r="F207" s="2991"/>
    </row>
    <row r="208" spans="1:6">
      <c r="A208" s="2905"/>
      <c r="B208" s="2906" t="s">
        <v>2747</v>
      </c>
      <c r="C208" s="2887"/>
      <c r="D208" s="2957"/>
      <c r="E208" s="3205"/>
      <c r="F208" s="2991"/>
    </row>
    <row r="209" spans="1:6">
      <c r="A209" s="2905"/>
      <c r="B209" s="2906"/>
      <c r="C209" s="2887"/>
      <c r="D209" s="2957"/>
      <c r="E209" s="3205"/>
      <c r="F209" s="2991"/>
    </row>
    <row r="210" spans="1:6" ht="25.5">
      <c r="A210" s="2905"/>
      <c r="B210" s="2994" t="s">
        <v>2748</v>
      </c>
      <c r="C210" s="2887"/>
      <c r="D210" s="2957"/>
      <c r="E210" s="3205"/>
      <c r="F210" s="2991"/>
    </row>
    <row r="211" spans="1:6">
      <c r="A211" s="2905"/>
      <c r="B211" s="2932"/>
      <c r="C211" s="2887"/>
      <c r="D211" s="2957"/>
      <c r="E211" s="3205"/>
      <c r="F211" s="2991"/>
    </row>
    <row r="212" spans="1:6">
      <c r="A212" s="2905" t="s">
        <v>2749</v>
      </c>
      <c r="B212" s="2932" t="s">
        <v>2936</v>
      </c>
      <c r="C212" s="2887" t="s">
        <v>209</v>
      </c>
      <c r="D212" s="2947">
        <v>13</v>
      </c>
      <c r="E212" s="3205"/>
      <c r="F212" s="2993">
        <f>D212*E212</f>
        <v>0</v>
      </c>
    </row>
    <row r="213" spans="1:6">
      <c r="A213" s="2905"/>
      <c r="B213" s="2932"/>
      <c r="C213" s="2887"/>
      <c r="D213" s="2947"/>
      <c r="E213" s="3205"/>
      <c r="F213" s="2991"/>
    </row>
    <row r="214" spans="1:6">
      <c r="A214" s="2905"/>
      <c r="B214" s="2906" t="s">
        <v>269</v>
      </c>
      <c r="C214" s="2887"/>
      <c r="D214" s="2947"/>
      <c r="E214" s="3205"/>
      <c r="F214" s="2991"/>
    </row>
    <row r="215" spans="1:6">
      <c r="A215" s="2905"/>
      <c r="B215" s="2932"/>
      <c r="C215" s="2887"/>
      <c r="D215" s="2947"/>
      <c r="E215" s="3205"/>
      <c r="F215" s="2991"/>
    </row>
    <row r="216" spans="1:6" ht="25.5">
      <c r="A216" s="2959"/>
      <c r="B216" s="2994" t="s">
        <v>272</v>
      </c>
      <c r="C216" s="2960"/>
      <c r="D216" s="2961"/>
      <c r="E216" s="3205"/>
      <c r="F216" s="2991"/>
    </row>
    <row r="217" spans="1:6">
      <c r="A217" s="2959"/>
      <c r="B217" s="2932"/>
      <c r="C217" s="2960"/>
      <c r="D217" s="2961"/>
      <c r="E217" s="3205"/>
      <c r="F217" s="2991"/>
    </row>
    <row r="218" spans="1:6">
      <c r="A218" s="2959" t="s">
        <v>273</v>
      </c>
      <c r="B218" s="2932" t="s">
        <v>2936</v>
      </c>
      <c r="C218" s="2960" t="s">
        <v>209</v>
      </c>
      <c r="D218" s="2961">
        <v>13</v>
      </c>
      <c r="E218" s="2908"/>
      <c r="F218" s="2993">
        <f>D218*E218</f>
        <v>0</v>
      </c>
    </row>
    <row r="219" spans="1:6">
      <c r="A219" s="2976"/>
      <c r="B219" s="2977"/>
      <c r="C219" s="2978"/>
      <c r="D219" s="2979"/>
      <c r="E219" s="2980" t="s">
        <v>48</v>
      </c>
      <c r="F219" s="2996">
        <f>SUM(F168:F218)</f>
        <v>0</v>
      </c>
    </row>
    <row r="220" spans="1:6">
      <c r="A220" s="2714"/>
      <c r="B220" s="2705"/>
      <c r="C220" s="1854"/>
      <c r="D220" s="2706"/>
      <c r="E220" s="2163"/>
      <c r="F220" s="2162"/>
    </row>
    <row r="221" spans="1:6">
      <c r="A221" s="3346"/>
      <c r="B221" s="2705" t="s">
        <v>198</v>
      </c>
      <c r="C221" s="3347"/>
      <c r="D221" s="3348"/>
      <c r="E221" s="2163"/>
      <c r="F221" s="2162"/>
    </row>
    <row r="222" spans="1:6">
      <c r="A222" s="2715"/>
      <c r="B222" s="2705"/>
      <c r="C222" s="1854"/>
      <c r="D222" s="2710"/>
      <c r="E222" s="3349"/>
      <c r="F222" s="2162"/>
    </row>
    <row r="223" spans="1:6">
      <c r="A223" s="2715"/>
      <c r="B223" s="2705" t="s">
        <v>2189</v>
      </c>
      <c r="C223" s="1854"/>
      <c r="D223" s="2710"/>
      <c r="E223" s="2163"/>
      <c r="F223" s="2162"/>
    </row>
    <row r="224" spans="1:6">
      <c r="A224" s="2715"/>
      <c r="B224" s="2705"/>
      <c r="C224" s="1854"/>
      <c r="D224" s="2710"/>
      <c r="E224" s="2163"/>
      <c r="F224" s="2162"/>
    </row>
    <row r="225" spans="1:6" ht="38.25">
      <c r="A225" s="2714" t="s">
        <v>2190</v>
      </c>
      <c r="B225" s="2708" t="s">
        <v>2191</v>
      </c>
      <c r="C225" s="1854" t="s">
        <v>96</v>
      </c>
      <c r="D225" s="2482">
        <v>55.5</v>
      </c>
      <c r="E225" s="1936"/>
      <c r="F225" s="2162">
        <f>D225*E225</f>
        <v>0</v>
      </c>
    </row>
    <row r="226" spans="1:6">
      <c r="A226" s="2714"/>
      <c r="B226" s="2717"/>
      <c r="C226" s="1854"/>
      <c r="D226" s="2482"/>
      <c r="E226" s="1936"/>
      <c r="F226" s="2162"/>
    </row>
    <row r="227" spans="1:6">
      <c r="A227" s="2714"/>
      <c r="B227" s="2705" t="s">
        <v>2160</v>
      </c>
      <c r="C227" s="1854"/>
      <c r="D227" s="2165"/>
      <c r="E227" s="2718"/>
      <c r="F227" s="2162"/>
    </row>
    <row r="228" spans="1:6">
      <c r="A228" s="2714"/>
      <c r="B228" s="1863"/>
      <c r="C228" s="1854"/>
      <c r="D228" s="2166"/>
      <c r="E228" s="2718"/>
      <c r="F228" s="2162"/>
    </row>
    <row r="229" spans="1:6">
      <c r="A229" s="3350"/>
      <c r="B229" s="3351" t="s">
        <v>2212</v>
      </c>
      <c r="C229" s="2320"/>
      <c r="D229" s="2482"/>
      <c r="E229" s="3349"/>
      <c r="F229" s="2162"/>
    </row>
    <row r="230" spans="1:6">
      <c r="A230" s="3350"/>
      <c r="B230" s="3351"/>
      <c r="C230" s="2320"/>
      <c r="D230" s="2482"/>
      <c r="E230" s="1936"/>
      <c r="F230" s="2162"/>
    </row>
    <row r="231" spans="1:6">
      <c r="A231" s="2714" t="s">
        <v>2784</v>
      </c>
      <c r="B231" s="2721" t="s">
        <v>2213</v>
      </c>
      <c r="C231" s="1854" t="s">
        <v>88</v>
      </c>
      <c r="D231" s="2167">
        <v>3.5</v>
      </c>
      <c r="E231" s="1936"/>
      <c r="F231" s="2162">
        <f>D231*E231</f>
        <v>0</v>
      </c>
    </row>
    <row r="232" spans="1:6">
      <c r="A232" s="2714"/>
      <c r="B232" s="2721"/>
      <c r="C232" s="1854"/>
      <c r="D232" s="2167"/>
      <c r="E232" s="1936"/>
      <c r="F232" s="2162"/>
    </row>
    <row r="233" spans="1:6" ht="25.5">
      <c r="A233" s="2714" t="s">
        <v>2786</v>
      </c>
      <c r="B233" s="2721" t="s">
        <v>2214</v>
      </c>
      <c r="C233" s="1854" t="s">
        <v>88</v>
      </c>
      <c r="D233" s="2167">
        <v>4.5</v>
      </c>
      <c r="E233" s="1936"/>
      <c r="F233" s="2162">
        <f>D233*E233</f>
        <v>0</v>
      </c>
    </row>
    <row r="234" spans="1:6">
      <c r="A234" s="2714"/>
      <c r="B234" s="2721"/>
      <c r="C234" s="1854"/>
      <c r="D234" s="2167"/>
      <c r="E234" s="1936"/>
      <c r="F234" s="2162"/>
    </row>
    <row r="235" spans="1:6" ht="25.5">
      <c r="A235" s="2714" t="s">
        <v>2853</v>
      </c>
      <c r="B235" s="2721" t="s">
        <v>2215</v>
      </c>
      <c r="C235" s="1854" t="s">
        <v>88</v>
      </c>
      <c r="D235" s="2167">
        <v>16</v>
      </c>
      <c r="E235" s="2168"/>
      <c r="F235" s="2162">
        <f>D235*E235</f>
        <v>0</v>
      </c>
    </row>
    <row r="236" spans="1:6">
      <c r="A236" s="2714"/>
      <c r="B236" s="2721"/>
      <c r="C236" s="1854"/>
      <c r="D236" s="2167"/>
      <c r="E236" s="1936"/>
      <c r="F236" s="2162"/>
    </row>
    <row r="237" spans="1:6" ht="27.75">
      <c r="A237" s="2714" t="s">
        <v>2854</v>
      </c>
      <c r="B237" s="2721" t="s">
        <v>2754</v>
      </c>
      <c r="C237" s="1854" t="s">
        <v>31</v>
      </c>
      <c r="D237" s="2167">
        <v>330</v>
      </c>
      <c r="E237" s="1936"/>
      <c r="F237" s="2162">
        <f>D237*E237</f>
        <v>0</v>
      </c>
    </row>
    <row r="238" spans="1:6">
      <c r="A238" s="2719"/>
      <c r="B238" s="2721"/>
      <c r="C238" s="1854"/>
      <c r="D238" s="2507"/>
      <c r="E238" s="1936"/>
      <c r="F238" s="2162"/>
    </row>
    <row r="239" spans="1:6">
      <c r="A239" s="2719"/>
      <c r="B239" s="3351" t="s">
        <v>2216</v>
      </c>
      <c r="C239" s="1854"/>
      <c r="D239" s="2507"/>
      <c r="E239" s="1936"/>
      <c r="F239" s="2162"/>
    </row>
    <row r="240" spans="1:6" ht="38.25">
      <c r="A240" s="3352"/>
      <c r="B240" s="2708" t="s">
        <v>2197</v>
      </c>
      <c r="C240" s="1854"/>
      <c r="D240" s="2507"/>
      <c r="E240" s="3349"/>
      <c r="F240" s="2162"/>
    </row>
    <row r="241" spans="1:6">
      <c r="A241" s="3352"/>
      <c r="B241" s="2708"/>
      <c r="C241" s="1854"/>
      <c r="D241" s="2507"/>
      <c r="E241" s="2168"/>
      <c r="F241" s="2162"/>
    </row>
    <row r="242" spans="1:6">
      <c r="A242" s="2714" t="s">
        <v>2855</v>
      </c>
      <c r="B242" s="2708" t="s">
        <v>2217</v>
      </c>
      <c r="C242" s="1854" t="s">
        <v>31</v>
      </c>
      <c r="D242" s="3353">
        <v>4</v>
      </c>
      <c r="E242" s="1936"/>
      <c r="F242" s="2162">
        <f>D242*E242</f>
        <v>0</v>
      </c>
    </row>
    <row r="243" spans="1:6">
      <c r="A243" s="2719"/>
      <c r="B243" s="2721"/>
      <c r="C243" s="1854"/>
      <c r="D243" s="2507"/>
      <c r="E243" s="3349"/>
      <c r="F243" s="2162"/>
    </row>
    <row r="244" spans="1:6">
      <c r="A244" s="2719"/>
      <c r="B244" s="3351" t="s">
        <v>2218</v>
      </c>
      <c r="C244" s="1854"/>
      <c r="D244" s="2507"/>
      <c r="E244" s="1936"/>
      <c r="F244" s="2162"/>
    </row>
    <row r="245" spans="1:6" ht="25.5">
      <c r="A245" s="2714" t="s">
        <v>2856</v>
      </c>
      <c r="B245" s="2720" t="s">
        <v>2200</v>
      </c>
      <c r="C245" s="1854" t="s">
        <v>155</v>
      </c>
      <c r="D245" s="2169">
        <v>1</v>
      </c>
      <c r="E245" s="1936"/>
      <c r="F245" s="2162">
        <f>D245*E245</f>
        <v>0</v>
      </c>
    </row>
    <row r="246" spans="1:6">
      <c r="A246" s="2714"/>
      <c r="B246" s="2720"/>
      <c r="C246" s="1854"/>
      <c r="D246" s="2169"/>
      <c r="E246" s="1936"/>
      <c r="F246" s="2162"/>
    </row>
    <row r="247" spans="1:6" ht="25.5">
      <c r="A247" s="2714" t="s">
        <v>2857</v>
      </c>
      <c r="B247" s="2721" t="s">
        <v>2219</v>
      </c>
      <c r="C247" s="1854" t="s">
        <v>155</v>
      </c>
      <c r="D247" s="2169">
        <v>1</v>
      </c>
      <c r="E247" s="2722"/>
      <c r="F247" s="2162">
        <f>D247*E247</f>
        <v>0</v>
      </c>
    </row>
    <row r="248" spans="1:6">
      <c r="A248" s="2714"/>
      <c r="B248" s="2721"/>
      <c r="C248" s="1854"/>
      <c r="D248" s="2169"/>
      <c r="E248" s="1936"/>
      <c r="F248" s="2162"/>
    </row>
    <row r="249" spans="1:6">
      <c r="A249" s="2714" t="s">
        <v>2858</v>
      </c>
      <c r="B249" s="2721" t="s">
        <v>2220</v>
      </c>
      <c r="C249" s="1854" t="s">
        <v>155</v>
      </c>
      <c r="D249" s="2169">
        <v>1</v>
      </c>
      <c r="E249" s="2722"/>
      <c r="F249" s="2162">
        <f>D249*E249</f>
        <v>0</v>
      </c>
    </row>
    <row r="250" spans="1:6">
      <c r="A250" s="2714"/>
      <c r="B250" s="2721"/>
      <c r="C250" s="1854"/>
      <c r="D250" s="2169"/>
      <c r="E250" s="3349"/>
      <c r="F250" s="2162"/>
    </row>
    <row r="251" spans="1:6">
      <c r="A251" s="2714" t="s">
        <v>2859</v>
      </c>
      <c r="B251" s="1863" t="s">
        <v>2202</v>
      </c>
      <c r="C251" s="1854" t="s">
        <v>88</v>
      </c>
      <c r="D251" s="2165">
        <v>168.75</v>
      </c>
      <c r="E251" s="2723"/>
      <c r="F251" s="2162">
        <f>D251*E251</f>
        <v>0</v>
      </c>
    </row>
    <row r="252" spans="1:6">
      <c r="A252" s="2724"/>
      <c r="B252" s="2725"/>
      <c r="C252" s="2726"/>
      <c r="D252" s="2727"/>
      <c r="E252" s="2728"/>
      <c r="F252" s="2729"/>
    </row>
    <row r="253" spans="1:6">
      <c r="A253" s="3354"/>
      <c r="B253" s="3355"/>
      <c r="C253" s="3356"/>
      <c r="D253" s="3357"/>
      <c r="E253" s="3358"/>
      <c r="F253" s="3359">
        <f>SUM(F221:F252)</f>
        <v>0</v>
      </c>
    </row>
    <row r="254" spans="1:6">
      <c r="A254" s="1989"/>
      <c r="B254" s="1974"/>
      <c r="C254" s="1989"/>
      <c r="D254" s="1990"/>
      <c r="E254" s="2722"/>
      <c r="F254" s="2722"/>
    </row>
    <row r="255" spans="1:6" ht="25.5">
      <c r="A255" s="1989"/>
      <c r="B255" s="2730" t="s">
        <v>2203</v>
      </c>
      <c r="C255" s="1989"/>
      <c r="D255" s="1990"/>
      <c r="E255" s="2722"/>
      <c r="F255" s="2722"/>
    </row>
    <row r="256" spans="1:6">
      <c r="A256" s="1989"/>
      <c r="B256" s="2730"/>
      <c r="C256" s="1989"/>
      <c r="D256" s="1990"/>
      <c r="E256" s="3349"/>
      <c r="F256" s="2722"/>
    </row>
    <row r="257" spans="1:6">
      <c r="A257" s="1989"/>
      <c r="B257" s="1974" t="s">
        <v>1076</v>
      </c>
      <c r="C257" s="1989"/>
      <c r="D257" s="1990"/>
      <c r="E257" s="2722"/>
      <c r="F257" s="2722"/>
    </row>
    <row r="258" spans="1:6">
      <c r="A258" s="1989"/>
      <c r="B258" s="1991"/>
      <c r="C258" s="1989"/>
      <c r="D258" s="1990"/>
      <c r="E258" s="3349"/>
      <c r="F258" s="2722"/>
    </row>
    <row r="259" spans="1:6" ht="63.75">
      <c r="A259" s="1989"/>
      <c r="B259" s="1994" t="s">
        <v>2204</v>
      </c>
      <c r="C259" s="1989"/>
      <c r="D259" s="1990"/>
      <c r="E259" s="2722"/>
      <c r="F259" s="2722"/>
    </row>
    <row r="260" spans="1:6">
      <c r="A260" s="3360" t="s">
        <v>1079</v>
      </c>
      <c r="B260" s="2732" t="s">
        <v>226</v>
      </c>
      <c r="C260" s="1989" t="s">
        <v>31</v>
      </c>
      <c r="D260" s="2171">
        <v>2</v>
      </c>
      <c r="E260" s="3361"/>
      <c r="F260" s="2722">
        <f>D260*E260</f>
        <v>0</v>
      </c>
    </row>
    <row r="261" spans="1:6">
      <c r="A261" s="1989"/>
      <c r="B261" s="1979"/>
      <c r="C261" s="1989"/>
      <c r="D261" s="1990"/>
      <c r="E261" s="2722"/>
      <c r="F261" s="2722"/>
    </row>
    <row r="262" spans="1:6">
      <c r="A262" s="1989"/>
      <c r="B262" s="2730" t="s">
        <v>2206</v>
      </c>
      <c r="C262" s="1989"/>
      <c r="D262" s="1990"/>
      <c r="E262" s="2722"/>
      <c r="F262" s="2722"/>
    </row>
    <row r="263" spans="1:6">
      <c r="A263" s="1989"/>
      <c r="B263" s="2730"/>
      <c r="C263" s="1989"/>
      <c r="D263" s="1990"/>
      <c r="E263" s="2722"/>
      <c r="F263" s="2722"/>
    </row>
    <row r="264" spans="1:6" ht="51">
      <c r="A264" s="1989"/>
      <c r="B264" s="1994" t="s">
        <v>2221</v>
      </c>
      <c r="C264" s="1989"/>
      <c r="D264" s="1990"/>
      <c r="E264" s="2722"/>
      <c r="F264" s="2722"/>
    </row>
    <row r="265" spans="1:6">
      <c r="A265" s="3360" t="s">
        <v>273</v>
      </c>
      <c r="B265" s="1979" t="s">
        <v>2936</v>
      </c>
      <c r="C265" s="3362" t="s">
        <v>209</v>
      </c>
      <c r="D265" s="2171">
        <f>70/4</f>
        <v>17.5</v>
      </c>
      <c r="E265" s="3363"/>
      <c r="F265" s="2722">
        <f>D265*E265</f>
        <v>0</v>
      </c>
    </row>
    <row r="266" spans="1:6">
      <c r="A266" s="3360"/>
      <c r="B266" s="1979"/>
      <c r="C266" s="3362"/>
      <c r="D266" s="2171"/>
      <c r="E266" s="2723"/>
      <c r="F266" s="2722"/>
    </row>
    <row r="267" spans="1:6">
      <c r="A267" s="3360"/>
      <c r="B267" s="1979"/>
      <c r="C267" s="3362"/>
      <c r="D267" s="2171"/>
      <c r="E267" s="2723"/>
      <c r="F267" s="2722"/>
    </row>
    <row r="268" spans="1:6">
      <c r="A268" s="2148"/>
      <c r="B268" s="2144" t="s">
        <v>2629</v>
      </c>
      <c r="C268" s="2149"/>
      <c r="D268" s="2151"/>
      <c r="E268" s="2145"/>
      <c r="F268" s="2145"/>
    </row>
    <row r="269" spans="1:6">
      <c r="A269" s="2148"/>
      <c r="B269" s="1596"/>
      <c r="C269" s="2149"/>
      <c r="D269" s="2151"/>
      <c r="E269" s="2145"/>
      <c r="F269" s="2145"/>
    </row>
    <row r="270" spans="1:6">
      <c r="A270" s="2148"/>
      <c r="B270" s="1596"/>
      <c r="C270" s="2149"/>
      <c r="D270" s="2151"/>
      <c r="E270" s="2145"/>
      <c r="F270" s="2145"/>
    </row>
    <row r="271" spans="1:6">
      <c r="A271" s="3360"/>
      <c r="B271" s="1979"/>
      <c r="C271" s="3362"/>
      <c r="D271" s="2171"/>
      <c r="E271" s="2723"/>
      <c r="F271" s="2722"/>
    </row>
    <row r="272" spans="1:6">
      <c r="A272" s="3360"/>
      <c r="B272" s="1979"/>
      <c r="C272" s="3362"/>
      <c r="D272" s="2171"/>
      <c r="E272" s="2723"/>
      <c r="F272" s="2722"/>
    </row>
    <row r="273" spans="1:6">
      <c r="A273" s="3360"/>
      <c r="B273" s="1979"/>
      <c r="C273" s="3362"/>
      <c r="D273" s="2171"/>
      <c r="E273" s="2723"/>
      <c r="F273" s="2722"/>
    </row>
    <row r="274" spans="1:6">
      <c r="A274" s="3360"/>
      <c r="B274" s="1979"/>
      <c r="C274" s="3362"/>
      <c r="D274" s="2171"/>
      <c r="E274" s="2723"/>
      <c r="F274" s="2722"/>
    </row>
    <row r="275" spans="1:6">
      <c r="A275" s="3360"/>
      <c r="B275" s="1979"/>
      <c r="C275" s="3362"/>
      <c r="D275" s="2171"/>
      <c r="E275" s="2723"/>
      <c r="F275" s="2722"/>
    </row>
    <row r="276" spans="1:6">
      <c r="A276" s="3360"/>
      <c r="B276" s="1979"/>
      <c r="C276" s="3362"/>
      <c r="D276" s="2171"/>
      <c r="E276" s="2723"/>
      <c r="F276" s="2722"/>
    </row>
    <row r="277" spans="1:6">
      <c r="A277" s="3360"/>
      <c r="B277" s="1979"/>
      <c r="C277" s="3362"/>
      <c r="D277" s="2171"/>
      <c r="E277" s="2723"/>
      <c r="F277" s="2722"/>
    </row>
    <row r="278" spans="1:6">
      <c r="A278" s="3360"/>
      <c r="B278" s="1979"/>
      <c r="C278" s="3362"/>
      <c r="D278" s="2171"/>
      <c r="E278" s="2723"/>
      <c r="F278" s="2722"/>
    </row>
    <row r="279" spans="1:6">
      <c r="A279" s="3360"/>
      <c r="B279" s="1979"/>
      <c r="C279" s="3362"/>
      <c r="D279" s="2171"/>
      <c r="E279" s="2723"/>
      <c r="F279" s="2722"/>
    </row>
    <row r="280" spans="1:6">
      <c r="A280" s="3360"/>
      <c r="B280" s="1979"/>
      <c r="C280" s="3362"/>
      <c r="D280" s="2171"/>
      <c r="E280" s="2723"/>
      <c r="F280" s="2722"/>
    </row>
    <row r="281" spans="1:6">
      <c r="A281" s="3360"/>
      <c r="B281" s="1979"/>
      <c r="C281" s="3362"/>
      <c r="D281" s="2171"/>
      <c r="E281" s="2723"/>
      <c r="F281" s="2722"/>
    </row>
    <row r="282" spans="1:6">
      <c r="A282" s="3360"/>
      <c r="B282" s="1979"/>
      <c r="C282" s="3362"/>
      <c r="D282" s="2171"/>
      <c r="E282" s="2723"/>
      <c r="F282" s="2722"/>
    </row>
    <row r="283" spans="1:6">
      <c r="A283" s="3360"/>
      <c r="B283" s="1979"/>
      <c r="C283" s="3362"/>
      <c r="D283" s="2171"/>
      <c r="E283" s="2723"/>
      <c r="F283" s="2722"/>
    </row>
    <row r="284" spans="1:6">
      <c r="A284" s="3360"/>
      <c r="B284" s="1979"/>
      <c r="C284" s="3362"/>
      <c r="D284" s="2171"/>
      <c r="E284" s="2723"/>
      <c r="F284" s="2722"/>
    </row>
    <row r="285" spans="1:6">
      <c r="A285" s="3360"/>
      <c r="B285" s="1979"/>
      <c r="C285" s="3362"/>
      <c r="D285" s="2171"/>
      <c r="E285" s="2723"/>
      <c r="F285" s="2722"/>
    </row>
    <row r="286" spans="1:6">
      <c r="A286" s="3360"/>
      <c r="B286" s="1979"/>
      <c r="C286" s="3362"/>
      <c r="D286" s="2171"/>
      <c r="E286" s="2723"/>
      <c r="F286" s="2722"/>
    </row>
    <row r="287" spans="1:6">
      <c r="A287" s="3360"/>
      <c r="B287" s="1979"/>
      <c r="C287" s="3362"/>
      <c r="D287" s="2171"/>
      <c r="E287" s="2723"/>
      <c r="F287" s="2722"/>
    </row>
    <row r="288" spans="1:6">
      <c r="A288" s="3360"/>
      <c r="B288" s="1979"/>
      <c r="C288" s="3362"/>
      <c r="D288" s="2171"/>
      <c r="E288" s="2723"/>
      <c r="F288" s="2722"/>
    </row>
    <row r="289" spans="1:6">
      <c r="A289" s="3360"/>
      <c r="B289" s="1979"/>
      <c r="C289" s="3362"/>
      <c r="D289" s="2171"/>
      <c r="E289" s="2723"/>
      <c r="F289" s="2722"/>
    </row>
    <row r="290" spans="1:6">
      <c r="A290" s="3360"/>
      <c r="B290" s="1979"/>
      <c r="C290" s="3362"/>
      <c r="D290" s="2171"/>
      <c r="E290" s="2723"/>
      <c r="F290" s="2722"/>
    </row>
    <row r="291" spans="1:6">
      <c r="A291" s="3360"/>
      <c r="B291" s="1979"/>
      <c r="C291" s="3362"/>
      <c r="D291" s="2171"/>
      <c r="E291" s="2723"/>
      <c r="F291" s="2722"/>
    </row>
    <row r="292" spans="1:6">
      <c r="A292" s="3360"/>
      <c r="B292" s="1979"/>
      <c r="C292" s="3362"/>
      <c r="D292" s="2171"/>
      <c r="E292" s="2723"/>
      <c r="F292" s="2722"/>
    </row>
    <row r="293" spans="1:6">
      <c r="A293" s="3360"/>
      <c r="B293" s="1979"/>
      <c r="C293" s="3362"/>
      <c r="D293" s="2171"/>
      <c r="E293" s="2723"/>
      <c r="F293" s="2722"/>
    </row>
    <row r="294" spans="1:6">
      <c r="A294" s="3360"/>
      <c r="B294" s="1979"/>
      <c r="C294" s="3362"/>
      <c r="D294" s="2171"/>
      <c r="E294" s="2723"/>
      <c r="F294" s="2722"/>
    </row>
    <row r="295" spans="1:6">
      <c r="A295" s="3360"/>
      <c r="B295" s="1979"/>
      <c r="C295" s="3362"/>
      <c r="D295" s="2171"/>
      <c r="E295" s="2723"/>
      <c r="F295" s="2722"/>
    </row>
    <row r="296" spans="1:6">
      <c r="A296" s="3360"/>
      <c r="B296" s="1979"/>
      <c r="C296" s="3362"/>
      <c r="D296" s="2171"/>
      <c r="E296" s="2723"/>
      <c r="F296" s="2722"/>
    </row>
    <row r="297" spans="1:6">
      <c r="A297" s="3360"/>
      <c r="B297" s="1979"/>
      <c r="C297" s="3362"/>
      <c r="D297" s="2171"/>
      <c r="E297" s="2723"/>
      <c r="F297" s="2722"/>
    </row>
    <row r="298" spans="1:6">
      <c r="A298" s="3360"/>
      <c r="B298" s="1979"/>
      <c r="C298" s="3362"/>
      <c r="D298" s="2171"/>
      <c r="E298" s="2723"/>
      <c r="F298" s="2722"/>
    </row>
    <row r="299" spans="1:6">
      <c r="A299" s="3360"/>
      <c r="B299" s="1979"/>
      <c r="C299" s="3362"/>
      <c r="D299" s="2171"/>
      <c r="E299" s="2723"/>
      <c r="F299" s="2722"/>
    </row>
    <row r="300" spans="1:6">
      <c r="A300" s="3360"/>
      <c r="B300" s="1979"/>
      <c r="C300" s="3362"/>
      <c r="D300" s="2171"/>
      <c r="E300" s="2723"/>
      <c r="F300" s="2722"/>
    </row>
    <row r="301" spans="1:6">
      <c r="A301" s="3360"/>
      <c r="B301" s="1979"/>
      <c r="C301" s="3362"/>
      <c r="D301" s="2171"/>
      <c r="E301" s="2723"/>
      <c r="F301" s="2722"/>
    </row>
    <row r="302" spans="1:6">
      <c r="A302" s="3360"/>
      <c r="B302" s="1979"/>
      <c r="C302" s="3362"/>
      <c r="D302" s="2171"/>
      <c r="E302" s="2723"/>
      <c r="F302" s="2722"/>
    </row>
    <row r="303" spans="1:6">
      <c r="A303" s="3360"/>
      <c r="B303" s="1979"/>
      <c r="C303" s="3362"/>
      <c r="D303" s="2171"/>
      <c r="E303" s="2723"/>
      <c r="F303" s="2722"/>
    </row>
    <row r="304" spans="1:6">
      <c r="A304" s="3360"/>
      <c r="B304" s="1979"/>
      <c r="C304" s="3362"/>
      <c r="D304" s="2171"/>
      <c r="E304" s="2723"/>
      <c r="F304" s="2722"/>
    </row>
    <row r="305" spans="1:6">
      <c r="A305" s="3360"/>
      <c r="B305" s="1979"/>
      <c r="C305" s="3362"/>
      <c r="D305" s="2171"/>
      <c r="E305" s="2723"/>
      <c r="F305" s="2722"/>
    </row>
    <row r="306" spans="1:6">
      <c r="A306" s="3360"/>
      <c r="B306" s="1979"/>
      <c r="C306" s="3362"/>
      <c r="D306" s="2171"/>
      <c r="E306" s="2723"/>
      <c r="F306" s="2722"/>
    </row>
    <row r="307" spans="1:6">
      <c r="A307" s="3360"/>
      <c r="B307" s="1979"/>
      <c r="C307" s="3362"/>
      <c r="D307" s="2171"/>
      <c r="E307" s="2723"/>
      <c r="F307" s="2722"/>
    </row>
    <row r="308" spans="1:6">
      <c r="A308" s="1989"/>
      <c r="B308" s="1974"/>
      <c r="C308" s="1989"/>
      <c r="D308" s="1990"/>
      <c r="E308" s="2722"/>
      <c r="F308" s="2722"/>
    </row>
    <row r="309" spans="1:6">
      <c r="A309" s="1989"/>
      <c r="B309" s="1974"/>
      <c r="C309" s="1989"/>
      <c r="D309" s="1990"/>
      <c r="E309" s="2722"/>
      <c r="F309" s="2722"/>
    </row>
    <row r="310" spans="1:6">
      <c r="A310" s="1989"/>
      <c r="B310" s="1974"/>
      <c r="C310" s="1989"/>
      <c r="D310" s="1990"/>
      <c r="E310" s="2722"/>
      <c r="F310" s="2722"/>
    </row>
    <row r="311" spans="1:6">
      <c r="A311" s="1989"/>
      <c r="B311" s="1974"/>
      <c r="C311" s="1989"/>
      <c r="D311" s="1990"/>
      <c r="E311" s="2722"/>
      <c r="F311" s="2722"/>
    </row>
    <row r="312" spans="1:6">
      <c r="A312" s="1989"/>
      <c r="B312" s="1974"/>
      <c r="C312" s="1989"/>
      <c r="D312" s="1990"/>
      <c r="E312" s="2722"/>
      <c r="F312" s="2722"/>
    </row>
    <row r="313" spans="1:6">
      <c r="A313" s="1989"/>
      <c r="B313" s="1974"/>
      <c r="C313" s="1989"/>
      <c r="D313" s="1990"/>
      <c r="E313" s="2722"/>
      <c r="F313" s="2722"/>
    </row>
    <row r="314" spans="1:6">
      <c r="A314" s="3364"/>
      <c r="B314" s="3365"/>
      <c r="C314" s="3366"/>
      <c r="D314" s="3367"/>
      <c r="E314" s="3358" t="s">
        <v>48</v>
      </c>
      <c r="F314" s="3368">
        <f>SUM(F254:F313)</f>
        <v>0</v>
      </c>
    </row>
    <row r="315" spans="1:6">
      <c r="A315" s="1874"/>
      <c r="B315" s="2040"/>
      <c r="C315" s="1982"/>
      <c r="D315" s="2041"/>
      <c r="E315" s="2042"/>
      <c r="F315" s="2042"/>
    </row>
    <row r="316" spans="1:6">
      <c r="A316" s="1874"/>
      <c r="B316" s="2043" t="s">
        <v>70</v>
      </c>
      <c r="C316" s="1982"/>
      <c r="D316" s="2041"/>
      <c r="E316" s="2042"/>
      <c r="F316" s="2042"/>
    </row>
    <row r="317" spans="1:6">
      <c r="A317" s="1874"/>
      <c r="B317" s="2044"/>
      <c r="C317" s="1982"/>
      <c r="D317" s="2041"/>
      <c r="E317" s="2042"/>
      <c r="F317" s="2042"/>
    </row>
    <row r="318" spans="1:6">
      <c r="A318" s="1874"/>
      <c r="B318" s="2045"/>
      <c r="C318" s="1982"/>
      <c r="D318" s="2041"/>
      <c r="E318" s="2042"/>
      <c r="F318" s="2042"/>
    </row>
    <row r="319" spans="1:6">
      <c r="A319" s="1874"/>
      <c r="B319" s="3035" t="s">
        <v>2860</v>
      </c>
      <c r="C319" s="1982"/>
      <c r="D319" s="2041"/>
      <c r="E319" s="2042"/>
      <c r="F319" s="2042">
        <f>F109</f>
        <v>0</v>
      </c>
    </row>
    <row r="320" spans="1:6">
      <c r="A320" s="1874"/>
      <c r="B320" s="3035" t="s">
        <v>2861</v>
      </c>
      <c r="C320" s="1982"/>
      <c r="D320" s="2041"/>
      <c r="E320" s="2042"/>
      <c r="F320" s="2042">
        <f>F167</f>
        <v>0</v>
      </c>
    </row>
    <row r="321" spans="1:6">
      <c r="A321" s="1874"/>
      <c r="B321" s="3035" t="s">
        <v>2862</v>
      </c>
      <c r="C321" s="1982"/>
      <c r="D321" s="2041"/>
      <c r="E321" s="2042"/>
      <c r="F321" s="2042">
        <f>F219</f>
        <v>0</v>
      </c>
    </row>
    <row r="322" spans="1:6">
      <c r="A322" s="1874"/>
      <c r="B322" s="3035" t="s">
        <v>2863</v>
      </c>
      <c r="C322" s="1982"/>
      <c r="D322" s="2041"/>
      <c r="E322" s="2042"/>
      <c r="F322" s="2042">
        <f>F253</f>
        <v>0</v>
      </c>
    </row>
    <row r="323" spans="1:6">
      <c r="A323" s="1874"/>
      <c r="B323" s="3035" t="s">
        <v>2864</v>
      </c>
      <c r="C323" s="1982"/>
      <c r="D323" s="2041"/>
      <c r="E323" s="2042"/>
      <c r="F323" s="2042">
        <f>F314</f>
        <v>0</v>
      </c>
    </row>
    <row r="324" spans="1:6">
      <c r="A324" s="1874"/>
      <c r="B324" s="2040"/>
      <c r="C324" s="1982"/>
      <c r="D324" s="2041"/>
      <c r="E324" s="2042"/>
      <c r="F324" s="2042"/>
    </row>
    <row r="325" spans="1:6">
      <c r="A325" s="1874"/>
      <c r="B325" s="2040"/>
      <c r="C325" s="1982"/>
      <c r="D325" s="2041"/>
      <c r="E325" s="2042"/>
      <c r="F325" s="2042"/>
    </row>
    <row r="326" spans="1:6">
      <c r="A326" s="1874"/>
      <c r="B326" s="2040"/>
      <c r="C326" s="1982"/>
      <c r="D326" s="2041"/>
      <c r="E326" s="2042"/>
      <c r="F326" s="2042"/>
    </row>
    <row r="327" spans="1:6">
      <c r="A327" s="1874"/>
      <c r="B327" s="2040"/>
      <c r="C327" s="1982"/>
      <c r="D327" s="2041"/>
      <c r="E327" s="2042"/>
      <c r="F327" s="2042"/>
    </row>
    <row r="328" spans="1:6">
      <c r="A328" s="2696"/>
      <c r="B328" s="3369"/>
      <c r="C328" s="3370"/>
      <c r="D328" s="3371"/>
      <c r="E328" s="3372"/>
      <c r="F328" s="3373"/>
    </row>
    <row r="329" spans="1:6">
      <c r="A329" s="2696"/>
      <c r="B329" s="2733" t="s">
        <v>2222</v>
      </c>
      <c r="C329" s="2734"/>
      <c r="D329" s="2735"/>
      <c r="E329" s="2736"/>
      <c r="F329" s="2737">
        <f>SUM(F315:F327)</f>
        <v>0</v>
      </c>
    </row>
    <row r="330" spans="1:6">
      <c r="A330" s="2696"/>
      <c r="B330" s="2733"/>
      <c r="C330" s="2734"/>
      <c r="D330" s="2735"/>
      <c r="E330" s="2736"/>
      <c r="F330" s="2737"/>
    </row>
    <row r="331" spans="1:6">
      <c r="A331" s="2696"/>
      <c r="B331" s="3369"/>
      <c r="C331" s="3370"/>
      <c r="D331" s="3371"/>
      <c r="E331" s="3372"/>
      <c r="F331" s="3373"/>
    </row>
    <row r="332" spans="1:6">
      <c r="A332" s="2696"/>
      <c r="B332" s="2733" t="s">
        <v>2659</v>
      </c>
      <c r="C332" s="2734" t="s">
        <v>31</v>
      </c>
      <c r="D332" s="2712">
        <v>2</v>
      </c>
      <c r="E332" s="2736">
        <f>F329</f>
        <v>0</v>
      </c>
      <c r="F332" s="3374">
        <f>D332*E332</f>
        <v>0</v>
      </c>
    </row>
    <row r="333" spans="1:6">
      <c r="A333" s="1874"/>
      <c r="B333" s="2040"/>
      <c r="C333" s="1982"/>
      <c r="D333" s="2041"/>
      <c r="E333" s="2042"/>
      <c r="F333" s="2042"/>
    </row>
    <row r="334" spans="1:6">
      <c r="A334" s="1874"/>
      <c r="B334" s="2040"/>
      <c r="C334" s="1982"/>
      <c r="D334" s="2041"/>
      <c r="E334" s="2042"/>
      <c r="F334" s="2042"/>
    </row>
    <row r="335" spans="1:6">
      <c r="A335" s="1874"/>
      <c r="B335" s="2040"/>
      <c r="C335" s="1982"/>
      <c r="D335" s="2041"/>
      <c r="E335" s="2042"/>
      <c r="F335" s="2042"/>
    </row>
    <row r="336" spans="1:6">
      <c r="A336" s="1874"/>
      <c r="B336" s="2040"/>
      <c r="C336" s="1982"/>
      <c r="D336" s="2041"/>
      <c r="E336" s="2042"/>
      <c r="F336" s="2042"/>
    </row>
    <row r="337" spans="1:6">
      <c r="A337" s="1874"/>
      <c r="B337" s="2040"/>
      <c r="C337" s="1982"/>
      <c r="D337" s="2041"/>
      <c r="E337" s="2042"/>
      <c r="F337" s="2042"/>
    </row>
    <row r="338" spans="1:6">
      <c r="A338" s="1874"/>
      <c r="B338" s="2040"/>
      <c r="C338" s="1982"/>
      <c r="D338" s="2041"/>
      <c r="E338" s="2042"/>
      <c r="F338" s="2042"/>
    </row>
    <row r="339" spans="1:6">
      <c r="A339" s="1874"/>
      <c r="B339" s="2040"/>
      <c r="C339" s="1982"/>
      <c r="D339" s="2041"/>
      <c r="E339" s="2042"/>
      <c r="F339" s="2042"/>
    </row>
    <row r="340" spans="1:6">
      <c r="A340" s="1874"/>
      <c r="B340" s="2040"/>
      <c r="C340" s="1982"/>
      <c r="D340" s="2041"/>
      <c r="E340" s="2042"/>
      <c r="F340" s="2042"/>
    </row>
    <row r="341" spans="1:6">
      <c r="A341" s="1874"/>
      <c r="B341" s="2040"/>
      <c r="C341" s="1982"/>
      <c r="D341" s="2041"/>
      <c r="E341" s="2042"/>
      <c r="F341" s="2042"/>
    </row>
    <row r="342" spans="1:6">
      <c r="A342" s="1874"/>
      <c r="B342" s="2040"/>
      <c r="C342" s="1982"/>
      <c r="D342" s="2041"/>
      <c r="E342" s="2042"/>
      <c r="F342" s="2042"/>
    </row>
    <row r="343" spans="1:6">
      <c r="A343" s="1874"/>
      <c r="B343" s="2040"/>
      <c r="C343" s="1982"/>
      <c r="D343" s="2041"/>
      <c r="E343" s="2042"/>
      <c r="F343" s="2042"/>
    </row>
    <row r="344" spans="1:6">
      <c r="A344" s="1874"/>
      <c r="B344" s="2040"/>
      <c r="C344" s="1982"/>
      <c r="D344" s="2041"/>
      <c r="E344" s="2042"/>
      <c r="F344" s="2042"/>
    </row>
    <row r="345" spans="1:6">
      <c r="A345" s="1874"/>
      <c r="B345" s="2040"/>
      <c r="C345" s="1982"/>
      <c r="D345" s="2041"/>
      <c r="E345" s="2042"/>
      <c r="F345" s="2042"/>
    </row>
    <row r="346" spans="1:6">
      <c r="A346" s="1874"/>
      <c r="B346" s="2040"/>
      <c r="C346" s="1982"/>
      <c r="D346" s="2041"/>
      <c r="E346" s="2042"/>
      <c r="F346" s="2042"/>
    </row>
    <row r="347" spans="1:6">
      <c r="A347" s="1874"/>
      <c r="B347" s="2040"/>
      <c r="C347" s="1982"/>
      <c r="D347" s="2041"/>
      <c r="E347" s="2042"/>
      <c r="F347" s="2042"/>
    </row>
    <row r="348" spans="1:6">
      <c r="A348" s="1874"/>
      <c r="B348" s="2040"/>
      <c r="C348" s="1982"/>
      <c r="D348" s="2041"/>
      <c r="E348" s="2042"/>
      <c r="F348" s="2042"/>
    </row>
    <row r="349" spans="1:6">
      <c r="A349" s="1874"/>
      <c r="B349" s="2040"/>
      <c r="C349" s="1982"/>
      <c r="D349" s="2041"/>
      <c r="E349" s="2042"/>
      <c r="F349" s="2042"/>
    </row>
    <row r="350" spans="1:6">
      <c r="A350" s="1874"/>
      <c r="B350" s="2040"/>
      <c r="C350" s="1982"/>
      <c r="D350" s="2041"/>
      <c r="E350" s="2042"/>
      <c r="F350" s="2042"/>
    </row>
    <row r="351" spans="1:6">
      <c r="A351" s="1874"/>
      <c r="B351" s="2040"/>
      <c r="C351" s="1982"/>
      <c r="D351" s="2041"/>
      <c r="E351" s="2042"/>
      <c r="F351" s="2042"/>
    </row>
    <row r="352" spans="1:6">
      <c r="A352" s="1874"/>
      <c r="B352" s="2040"/>
      <c r="C352" s="1982"/>
      <c r="D352" s="2041"/>
      <c r="E352" s="2042"/>
      <c r="F352" s="2042"/>
    </row>
    <row r="353" spans="1:6">
      <c r="A353" s="1874"/>
      <c r="B353" s="2040"/>
      <c r="C353" s="1982"/>
      <c r="D353" s="2041"/>
      <c r="E353" s="2042"/>
      <c r="F353" s="2042"/>
    </row>
    <row r="354" spans="1:6">
      <c r="A354" s="1874"/>
      <c r="B354" s="2040"/>
      <c r="C354" s="1982"/>
      <c r="D354" s="2041"/>
      <c r="E354" s="2042"/>
      <c r="F354" s="2042"/>
    </row>
    <row r="355" spans="1:6">
      <c r="A355" s="1874"/>
      <c r="B355" s="2040"/>
      <c r="C355" s="1982"/>
      <c r="D355" s="2041"/>
      <c r="E355" s="2042"/>
      <c r="F355" s="2042"/>
    </row>
    <row r="356" spans="1:6">
      <c r="A356" s="1874"/>
      <c r="B356" s="2040"/>
      <c r="C356" s="1982"/>
      <c r="D356" s="2041"/>
      <c r="E356" s="2042"/>
      <c r="F356" s="2042"/>
    </row>
    <row r="357" spans="1:6">
      <c r="A357" s="1874"/>
      <c r="B357" s="2040"/>
      <c r="C357" s="1982"/>
      <c r="D357" s="2041"/>
      <c r="E357" s="2042"/>
      <c r="F357" s="2042"/>
    </row>
    <row r="358" spans="1:6">
      <c r="A358" s="1874"/>
      <c r="B358" s="2040"/>
      <c r="C358" s="1982"/>
      <c r="D358" s="2041"/>
      <c r="E358" s="2042"/>
      <c r="F358" s="2042"/>
    </row>
    <row r="359" spans="1:6">
      <c r="A359" s="1874"/>
      <c r="B359" s="2040"/>
      <c r="C359" s="1982"/>
      <c r="D359" s="2041"/>
      <c r="E359" s="2042"/>
      <c r="F359" s="2042"/>
    </row>
    <row r="360" spans="1:6">
      <c r="A360" s="1874"/>
      <c r="B360" s="2040"/>
      <c r="C360" s="1982"/>
      <c r="D360" s="2041"/>
      <c r="E360" s="2042"/>
      <c r="F360" s="2042"/>
    </row>
    <row r="361" spans="1:6">
      <c r="A361" s="1874"/>
      <c r="B361" s="2040"/>
      <c r="C361" s="1982"/>
      <c r="D361" s="2041"/>
      <c r="E361" s="2042"/>
      <c r="F361" s="2042"/>
    </row>
    <row r="362" spans="1:6">
      <c r="A362" s="1874"/>
      <c r="B362" s="2040"/>
      <c r="C362" s="1982"/>
      <c r="D362" s="2041"/>
      <c r="E362" s="2042"/>
      <c r="F362" s="2042"/>
    </row>
    <row r="363" spans="1:6">
      <c r="A363" s="1874"/>
      <c r="B363" s="2040"/>
      <c r="C363" s="1982"/>
      <c r="D363" s="2041"/>
      <c r="E363" s="2042"/>
      <c r="F363" s="2042"/>
    </row>
    <row r="364" spans="1:6">
      <c r="A364" s="1874"/>
      <c r="B364" s="2040"/>
      <c r="C364" s="1982"/>
      <c r="D364" s="2041"/>
      <c r="E364" s="2042"/>
      <c r="F364" s="2042"/>
    </row>
    <row r="365" spans="1:6">
      <c r="A365" s="1874"/>
      <c r="B365" s="2040"/>
      <c r="C365" s="1982"/>
      <c r="D365" s="2041"/>
      <c r="E365" s="2042"/>
      <c r="F365" s="2042"/>
    </row>
    <row r="366" spans="1:6">
      <c r="A366" s="1874"/>
      <c r="B366" s="2040"/>
      <c r="C366" s="1982"/>
      <c r="D366" s="2041"/>
      <c r="E366" s="2042"/>
      <c r="F366" s="2042"/>
    </row>
    <row r="367" spans="1:6">
      <c r="A367" s="1874"/>
      <c r="B367" s="2040"/>
      <c r="C367" s="1982"/>
      <c r="D367" s="2041"/>
      <c r="E367" s="2042"/>
      <c r="F367" s="2042"/>
    </row>
    <row r="368" spans="1:6">
      <c r="A368" s="1874"/>
      <c r="B368" s="2040"/>
      <c r="C368" s="1982"/>
      <c r="D368" s="2041"/>
      <c r="E368" s="2042"/>
      <c r="F368" s="2042"/>
    </row>
    <row r="369" spans="1:6">
      <c r="A369" s="1874"/>
      <c r="B369" s="2040"/>
      <c r="C369" s="1982"/>
      <c r="D369" s="2041"/>
      <c r="E369" s="2042"/>
      <c r="F369" s="2042"/>
    </row>
    <row r="370" spans="1:6">
      <c r="A370" s="1874"/>
      <c r="B370" s="2040"/>
      <c r="C370" s="1982"/>
      <c r="D370" s="2041"/>
      <c r="E370" s="2042"/>
      <c r="F370" s="2042"/>
    </row>
    <row r="371" spans="1:6">
      <c r="A371" s="1874"/>
      <c r="B371" s="2040"/>
      <c r="C371" s="1982"/>
      <c r="D371" s="2041"/>
      <c r="E371" s="2042"/>
      <c r="F371" s="2042"/>
    </row>
    <row r="372" spans="1:6">
      <c r="A372" s="1874"/>
      <c r="B372" s="2040"/>
      <c r="C372" s="1982"/>
      <c r="D372" s="2041"/>
      <c r="E372" s="2042"/>
      <c r="F372" s="2042"/>
    </row>
    <row r="373" spans="1:6">
      <c r="A373" s="1874"/>
      <c r="B373" s="2040"/>
      <c r="C373" s="1982"/>
      <c r="D373" s="2041"/>
      <c r="E373" s="2042"/>
      <c r="F373" s="2042"/>
    </row>
    <row r="374" spans="1:6">
      <c r="A374" s="1874"/>
      <c r="B374" s="2040"/>
      <c r="C374" s="1982"/>
      <c r="D374" s="2041"/>
      <c r="E374" s="2042"/>
      <c r="F374" s="2042"/>
    </row>
    <row r="375" spans="1:6">
      <c r="A375" s="1874"/>
      <c r="B375" s="2040"/>
      <c r="C375" s="1982"/>
      <c r="D375" s="2041"/>
      <c r="E375" s="2042"/>
      <c r="F375" s="2042"/>
    </row>
    <row r="376" spans="1:6">
      <c r="A376" s="1874"/>
      <c r="B376" s="2040"/>
      <c r="C376" s="1982"/>
      <c r="D376" s="2041"/>
      <c r="E376" s="2042"/>
      <c r="F376" s="2042"/>
    </row>
    <row r="377" spans="1:6">
      <c r="A377" s="1874"/>
      <c r="B377" s="2040"/>
      <c r="C377" s="1982"/>
      <c r="D377" s="2041"/>
      <c r="E377" s="2042"/>
      <c r="F377" s="2042"/>
    </row>
    <row r="378" spans="1:6">
      <c r="A378" s="1874"/>
      <c r="B378" s="2040"/>
      <c r="C378" s="1982"/>
      <c r="D378" s="2041"/>
      <c r="E378" s="2042"/>
      <c r="F378" s="2042"/>
    </row>
    <row r="379" spans="1:6">
      <c r="A379" s="1874"/>
      <c r="B379" s="2040"/>
      <c r="C379" s="1982"/>
      <c r="D379" s="2041"/>
      <c r="E379" s="2042"/>
      <c r="F379" s="2042"/>
    </row>
    <row r="380" spans="1:6">
      <c r="A380" s="1874"/>
      <c r="B380" s="2040"/>
      <c r="C380" s="1982"/>
      <c r="D380" s="2041"/>
      <c r="E380" s="2042"/>
      <c r="F380" s="2042"/>
    </row>
    <row r="381" spans="1:6">
      <c r="A381" s="1874"/>
      <c r="B381" s="2040"/>
      <c r="C381" s="1982"/>
      <c r="D381" s="2041"/>
      <c r="E381" s="2042"/>
      <c r="F381" s="2042"/>
    </row>
    <row r="382" spans="1:6">
      <c r="A382" s="1874"/>
      <c r="B382" s="2040"/>
      <c r="C382" s="1982"/>
      <c r="D382" s="2041"/>
      <c r="E382" s="2042"/>
      <c r="F382" s="2042"/>
    </row>
    <row r="383" spans="1:6">
      <c r="A383" s="2046"/>
      <c r="B383" s="2047"/>
      <c r="C383" s="2048"/>
      <c r="D383" s="2049"/>
      <c r="E383" s="2050"/>
      <c r="F383" s="2050"/>
    </row>
    <row r="384" spans="1:6">
      <c r="A384" s="3488" t="s">
        <v>71</v>
      </c>
      <c r="B384" s="3489"/>
      <c r="C384" s="3489"/>
      <c r="D384" s="3489"/>
      <c r="E384" s="3489"/>
      <c r="F384" s="2114">
        <f>SUM(F331:F383)</f>
        <v>0</v>
      </c>
    </row>
    <row r="385" spans="1:6">
      <c r="A385" s="2054"/>
      <c r="B385" s="2053"/>
      <c r="C385" s="2054"/>
      <c r="D385" s="2054"/>
      <c r="E385" s="2158"/>
      <c r="F385" s="2158"/>
    </row>
  </sheetData>
  <mergeCells count="3">
    <mergeCell ref="A2:F2"/>
    <mergeCell ref="A4:B4"/>
    <mergeCell ref="A384:E384"/>
  </mergeCells>
  <pageMargins left="0.7" right="0.7" top="0.75" bottom="0.75" header="0.3" footer="0.3"/>
  <pageSetup scale="51" orientation="portrait" r:id="rId1"/>
  <rowBreaks count="3" manualBreakCount="3">
    <brk id="58" max="16383" man="1"/>
    <brk id="141" max="16383" man="1"/>
    <brk id="294" max="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8"/>
  <sheetViews>
    <sheetView view="pageBreakPreview" zoomScaleNormal="100" zoomScaleSheetLayoutView="100" workbookViewId="0">
      <selection activeCell="B184" sqref="B184"/>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3482" t="s">
        <v>2544</v>
      </c>
      <c r="B2" s="3483"/>
      <c r="C2" s="3483"/>
      <c r="D2" s="3483"/>
      <c r="E2" s="3483"/>
      <c r="F2" s="3484"/>
    </row>
    <row r="3" spans="1:6">
      <c r="A3" s="2052"/>
      <c r="B3" s="2053"/>
      <c r="C3" s="2054"/>
      <c r="D3" s="2054"/>
      <c r="E3" s="2172"/>
      <c r="F3" s="2172"/>
    </row>
    <row r="4" spans="1:6">
      <c r="A4" s="3458" t="s">
        <v>2879</v>
      </c>
      <c r="B4" s="3458"/>
      <c r="C4" s="2057"/>
      <c r="D4" s="2057"/>
      <c r="E4" s="2173"/>
      <c r="F4" s="2173"/>
    </row>
    <row r="5" spans="1:6">
      <c r="A5" s="2827" t="s">
        <v>2224</v>
      </c>
      <c r="B5" s="2056"/>
      <c r="C5" s="2057"/>
      <c r="D5" s="2057"/>
      <c r="E5" s="2173"/>
      <c r="F5" s="2173"/>
    </row>
    <row r="6" spans="1:6">
      <c r="A6" s="2057"/>
      <c r="B6" s="2056"/>
      <c r="C6" s="2057"/>
      <c r="D6" s="2057"/>
      <c r="E6" s="2174"/>
      <c r="F6" s="2174"/>
    </row>
    <row r="7" spans="1:6">
      <c r="A7" s="3174" t="s">
        <v>1</v>
      </c>
      <c r="B7" s="3174" t="s">
        <v>2</v>
      </c>
      <c r="C7" s="3174" t="s">
        <v>3</v>
      </c>
      <c r="D7" s="3175" t="s">
        <v>4</v>
      </c>
      <c r="E7" s="3375" t="s">
        <v>5</v>
      </c>
      <c r="F7" s="3375" t="s">
        <v>6</v>
      </c>
    </row>
    <row r="8" spans="1:6">
      <c r="A8" s="2064"/>
      <c r="B8" s="2063"/>
      <c r="C8" s="2064"/>
      <c r="D8" s="2065"/>
      <c r="E8" s="2175" t="s">
        <v>1100</v>
      </c>
      <c r="F8" s="2175" t="s">
        <v>1100</v>
      </c>
    </row>
    <row r="9" spans="1:6">
      <c r="A9" s="3376"/>
      <c r="B9" s="3377"/>
      <c r="C9" s="3378"/>
      <c r="D9" s="3378"/>
      <c r="E9" s="3379"/>
      <c r="F9" s="3380"/>
    </row>
    <row r="10" spans="1:6" ht="51">
      <c r="A10" s="2696"/>
      <c r="B10" s="2904" t="s">
        <v>2888</v>
      </c>
      <c r="C10" s="2697"/>
      <c r="D10" s="2122"/>
      <c r="E10" s="2698"/>
      <c r="F10" s="2713"/>
    </row>
    <row r="11" spans="1:6">
      <c r="A11" s="2714"/>
      <c r="B11" s="2705" t="s">
        <v>2865</v>
      </c>
      <c r="C11" s="1854"/>
      <c r="D11" s="2706"/>
      <c r="E11" s="2176"/>
      <c r="F11" s="2177"/>
    </row>
    <row r="12" spans="1:6">
      <c r="A12" s="2714"/>
      <c r="B12" s="2705" t="s">
        <v>166</v>
      </c>
      <c r="C12" s="1854"/>
      <c r="D12" s="2706"/>
      <c r="E12" s="2176"/>
      <c r="F12" s="2177"/>
    </row>
    <row r="13" spans="1:6">
      <c r="A13" s="2714"/>
      <c r="B13" s="2705"/>
      <c r="C13" s="1854"/>
      <c r="D13" s="2706"/>
      <c r="E13" s="2176"/>
      <c r="F13" s="2177"/>
    </row>
    <row r="14" spans="1:6">
      <c r="A14" s="2905"/>
      <c r="B14" s="2906" t="s">
        <v>2147</v>
      </c>
      <c r="C14" s="2887"/>
      <c r="D14" s="2907"/>
      <c r="E14" s="2908"/>
      <c r="F14" s="2908"/>
    </row>
    <row r="15" spans="1:6">
      <c r="A15" s="2905"/>
      <c r="B15" s="2906"/>
      <c r="C15" s="2887"/>
      <c r="D15" s="2907"/>
      <c r="E15" s="2908"/>
      <c r="F15" s="2908"/>
    </row>
    <row r="16" spans="1:6">
      <c r="A16" s="2081"/>
      <c r="B16" s="2078" t="s">
        <v>278</v>
      </c>
      <c r="C16" s="2081"/>
      <c r="D16" s="2841"/>
      <c r="E16" s="2413"/>
      <c r="F16" s="2908"/>
    </row>
    <row r="17" spans="1:6">
      <c r="A17" s="2081"/>
      <c r="B17" s="2078"/>
      <c r="C17" s="2081"/>
      <c r="D17" s="2841"/>
      <c r="E17" s="2413"/>
      <c r="F17" s="2908"/>
    </row>
    <row r="18" spans="1:6" ht="38.25">
      <c r="A18" s="2081"/>
      <c r="B18" s="2104" t="s">
        <v>2839</v>
      </c>
      <c r="C18" s="2081"/>
      <c r="D18" s="2841"/>
      <c r="E18" s="2413"/>
      <c r="F18" s="2908"/>
    </row>
    <row r="19" spans="1:6">
      <c r="A19" s="2081"/>
      <c r="B19" s="2080"/>
      <c r="C19" s="2081"/>
      <c r="D19" s="2841"/>
      <c r="E19" s="2413"/>
      <c r="F19" s="2908"/>
    </row>
    <row r="20" spans="1:6">
      <c r="A20" s="1940" t="s">
        <v>2211</v>
      </c>
      <c r="B20" s="2080" t="s">
        <v>2840</v>
      </c>
      <c r="C20" s="2081" t="s">
        <v>88</v>
      </c>
      <c r="D20" s="2841">
        <f>10*5*1.5*0.9</f>
        <v>67.5</v>
      </c>
      <c r="E20" s="2413"/>
      <c r="F20" s="2413">
        <f>D20*E20</f>
        <v>0</v>
      </c>
    </row>
    <row r="21" spans="1:6">
      <c r="A21" s="2081"/>
      <c r="B21" s="2080"/>
      <c r="C21" s="2081"/>
      <c r="D21" s="2841"/>
      <c r="E21" s="2413"/>
      <c r="F21" s="2908"/>
    </row>
    <row r="22" spans="1:6">
      <c r="A22" s="2909"/>
      <c r="B22" s="2910" t="s">
        <v>282</v>
      </c>
      <c r="C22" s="2081"/>
      <c r="D22" s="2871"/>
      <c r="E22" s="2911"/>
      <c r="F22" s="2908"/>
    </row>
    <row r="23" spans="1:6">
      <c r="A23" s="2909"/>
      <c r="B23" s="2910"/>
      <c r="C23" s="2081"/>
      <c r="D23" s="2871"/>
      <c r="E23" s="2911"/>
      <c r="F23" s="2908"/>
    </row>
    <row r="24" spans="1:6" ht="25.5">
      <c r="A24" s="2909"/>
      <c r="B24" s="2912" t="s">
        <v>2709</v>
      </c>
      <c r="C24" s="2081"/>
      <c r="D24" s="2871"/>
      <c r="E24" s="2911"/>
      <c r="F24" s="2908"/>
    </row>
    <row r="25" spans="1:6">
      <c r="A25" s="2909"/>
      <c r="B25" s="2913"/>
      <c r="C25" s="2081"/>
      <c r="D25" s="2871"/>
      <c r="E25" s="2911"/>
      <c r="F25" s="2908"/>
    </row>
    <row r="26" spans="1:6">
      <c r="A26" s="2909" t="s">
        <v>406</v>
      </c>
      <c r="B26" s="2914" t="s">
        <v>2841</v>
      </c>
      <c r="C26" s="2081" t="s">
        <v>88</v>
      </c>
      <c r="D26" s="2841">
        <f>10*5*1.5*0.1</f>
        <v>7.5</v>
      </c>
      <c r="E26" s="2911"/>
      <c r="F26" s="2413">
        <f>D26*E26</f>
        <v>0</v>
      </c>
    </row>
    <row r="27" spans="1:6">
      <c r="A27" s="2081"/>
      <c r="B27" s="2080"/>
      <c r="C27" s="2081"/>
      <c r="D27" s="2841"/>
      <c r="E27" s="2413"/>
      <c r="F27" s="2908"/>
    </row>
    <row r="28" spans="1:6">
      <c r="A28" s="2905"/>
      <c r="B28" s="2915" t="s">
        <v>284</v>
      </c>
      <c r="C28" s="2887"/>
      <c r="D28" s="2907"/>
      <c r="E28" s="2908"/>
      <c r="F28" s="2908"/>
    </row>
    <row r="29" spans="1:6">
      <c r="A29" s="2905"/>
      <c r="B29" s="2916"/>
      <c r="C29" s="2887"/>
      <c r="D29" s="2907"/>
      <c r="E29" s="2908"/>
      <c r="F29" s="2908"/>
    </row>
    <row r="30" spans="1:6">
      <c r="A30" s="2905"/>
      <c r="B30" s="2917" t="s">
        <v>492</v>
      </c>
      <c r="C30" s="2887"/>
      <c r="D30" s="2907"/>
      <c r="E30" s="2908"/>
      <c r="F30" s="2908"/>
    </row>
    <row r="31" spans="1:6">
      <c r="A31" s="2905"/>
      <c r="B31" s="2918"/>
      <c r="C31" s="2887"/>
      <c r="D31" s="2907"/>
      <c r="E31" s="2908"/>
      <c r="F31" s="2908"/>
    </row>
    <row r="32" spans="1:6" ht="25.5">
      <c r="A32" s="2905"/>
      <c r="B32" s="2919" t="s">
        <v>493</v>
      </c>
      <c r="C32" s="2887"/>
      <c r="D32" s="2907"/>
      <c r="E32" s="2908"/>
      <c r="F32" s="2908"/>
    </row>
    <row r="33" spans="1:6">
      <c r="A33" s="2905"/>
      <c r="B33" s="2916"/>
      <c r="C33" s="2887"/>
      <c r="D33" s="2907"/>
      <c r="E33" s="2908"/>
      <c r="F33" s="2908"/>
    </row>
    <row r="34" spans="1:6" ht="25.5">
      <c r="A34" s="1940" t="s">
        <v>494</v>
      </c>
      <c r="B34" s="2080" t="s">
        <v>495</v>
      </c>
      <c r="C34" s="2081" t="s">
        <v>96</v>
      </c>
      <c r="D34" s="2841">
        <f>2*(9.5+4.5)*2*0.9</f>
        <v>50.4</v>
      </c>
      <c r="E34" s="2413"/>
      <c r="F34" s="2413">
        <f>D34*E34</f>
        <v>0</v>
      </c>
    </row>
    <row r="35" spans="1:6">
      <c r="A35" s="1940"/>
      <c r="B35" s="2080"/>
      <c r="C35" s="2081"/>
      <c r="D35" s="2841"/>
      <c r="E35" s="2413"/>
      <c r="F35" s="2413"/>
    </row>
    <row r="36" spans="1:6" ht="25.5">
      <c r="A36" s="2920" t="s">
        <v>496</v>
      </c>
      <c r="B36" s="2921" t="s">
        <v>290</v>
      </c>
      <c r="C36" s="2081" t="s">
        <v>96</v>
      </c>
      <c r="D36" s="2841">
        <f>2*(9.5+4.5)*2*0.1</f>
        <v>5.6000000000000005</v>
      </c>
      <c r="E36" s="2911"/>
      <c r="F36" s="2413">
        <f>D36*E36</f>
        <v>0</v>
      </c>
    </row>
    <row r="37" spans="1:6">
      <c r="A37" s="2905"/>
      <c r="B37" s="2916"/>
      <c r="C37" s="2887"/>
      <c r="D37" s="2907"/>
      <c r="E37" s="2908"/>
      <c r="F37" s="2413"/>
    </row>
    <row r="38" spans="1:6">
      <c r="A38" s="2905"/>
      <c r="B38" s="2917" t="s">
        <v>285</v>
      </c>
      <c r="C38" s="2887"/>
      <c r="D38" s="2907"/>
      <c r="E38" s="2908"/>
      <c r="F38" s="2413"/>
    </row>
    <row r="39" spans="1:6">
      <c r="A39" s="2905"/>
      <c r="B39" s="2918"/>
      <c r="C39" s="2887"/>
      <c r="D39" s="2907"/>
      <c r="E39" s="2908"/>
      <c r="F39" s="2413"/>
    </row>
    <row r="40" spans="1:6" ht="25.5">
      <c r="A40" s="2905"/>
      <c r="B40" s="2912" t="s">
        <v>497</v>
      </c>
      <c r="C40" s="2887"/>
      <c r="D40" s="3341"/>
      <c r="E40" s="2908"/>
      <c r="F40" s="2413"/>
    </row>
    <row r="41" spans="1:6">
      <c r="A41" s="2905"/>
      <c r="B41" s="2916"/>
      <c r="C41" s="2887"/>
      <c r="D41" s="3341"/>
      <c r="E41" s="2908"/>
      <c r="F41" s="2413"/>
    </row>
    <row r="42" spans="1:6" ht="25.5">
      <c r="A42" s="1940" t="s">
        <v>287</v>
      </c>
      <c r="B42" s="2080" t="s">
        <v>495</v>
      </c>
      <c r="C42" s="2081" t="s">
        <v>96</v>
      </c>
      <c r="D42" s="2841">
        <f>D34</f>
        <v>50.4</v>
      </c>
      <c r="E42" s="2413"/>
      <c r="F42" s="2413">
        <f>D42*E42</f>
        <v>0</v>
      </c>
    </row>
    <row r="43" spans="1:6">
      <c r="A43" s="1940"/>
      <c r="B43" s="2080"/>
      <c r="C43" s="2081"/>
      <c r="D43" s="2841"/>
      <c r="E43" s="2413"/>
      <c r="F43" s="2413"/>
    </row>
    <row r="44" spans="1:6" ht="25.5">
      <c r="A44" s="2920" t="s">
        <v>289</v>
      </c>
      <c r="B44" s="2921" t="s">
        <v>290</v>
      </c>
      <c r="C44" s="2081" t="s">
        <v>96</v>
      </c>
      <c r="D44" s="2871">
        <f>D36</f>
        <v>5.6000000000000005</v>
      </c>
      <c r="E44" s="2911"/>
      <c r="F44" s="2413">
        <f>D44*E44</f>
        <v>0</v>
      </c>
    </row>
    <row r="45" spans="1:6">
      <c r="A45" s="2920"/>
      <c r="B45" s="2865"/>
      <c r="C45" s="2094"/>
      <c r="D45" s="2105"/>
      <c r="E45" s="2911"/>
      <c r="F45" s="2924"/>
    </row>
    <row r="46" spans="1:6">
      <c r="A46" s="2905"/>
      <c r="B46" s="2917" t="s">
        <v>291</v>
      </c>
      <c r="C46" s="2968"/>
      <c r="D46" s="3342"/>
      <c r="E46" s="2908"/>
      <c r="F46" s="2908"/>
    </row>
    <row r="47" spans="1:6">
      <c r="A47" s="2905"/>
      <c r="B47" s="2917"/>
      <c r="C47" s="2887"/>
      <c r="D47" s="3341"/>
      <c r="E47" s="2908"/>
      <c r="F47" s="2908"/>
    </row>
    <row r="48" spans="1:6" ht="25.5">
      <c r="A48" s="2905"/>
      <c r="B48" s="2933" t="s">
        <v>2710</v>
      </c>
      <c r="C48" s="2887"/>
      <c r="D48" s="3341"/>
      <c r="E48" s="2908"/>
      <c r="F48" s="2908"/>
    </row>
    <row r="49" spans="1:6">
      <c r="A49" s="2905"/>
      <c r="B49" s="2916"/>
      <c r="C49" s="2887"/>
      <c r="D49" s="3341"/>
      <c r="E49" s="2908"/>
      <c r="F49" s="2908"/>
    </row>
    <row r="50" spans="1:6">
      <c r="A50" s="2081" t="s">
        <v>411</v>
      </c>
      <c r="B50" s="2080" t="s">
        <v>499</v>
      </c>
      <c r="C50" s="2081" t="s">
        <v>88</v>
      </c>
      <c r="D50" s="2841">
        <f>D20*0.4</f>
        <v>27</v>
      </c>
      <c r="E50" s="2413"/>
      <c r="F50" s="2413">
        <f>D50*E50</f>
        <v>0</v>
      </c>
    </row>
    <row r="51" spans="1:6">
      <c r="A51" s="2909" t="s">
        <v>294</v>
      </c>
      <c r="B51" s="2914" t="s">
        <v>282</v>
      </c>
      <c r="C51" s="2081" t="s">
        <v>88</v>
      </c>
      <c r="D51" s="2862">
        <f>D26*0.4</f>
        <v>3</v>
      </c>
      <c r="E51" s="2908"/>
      <c r="F51" s="2413">
        <f>D51*E51</f>
        <v>0</v>
      </c>
    </row>
    <row r="52" spans="1:6">
      <c r="A52" s="2909"/>
      <c r="B52" s="3343"/>
      <c r="C52" s="2094"/>
      <c r="D52" s="2105"/>
      <c r="E52" s="2924"/>
      <c r="F52" s="2924"/>
    </row>
    <row r="53" spans="1:6">
      <c r="A53" s="2081"/>
      <c r="B53" s="2080"/>
      <c r="C53" s="2081"/>
      <c r="D53" s="2088"/>
      <c r="E53" s="2413"/>
      <c r="F53" s="2908"/>
    </row>
    <row r="54" spans="1:6">
      <c r="A54" s="2081"/>
      <c r="B54" s="2080"/>
      <c r="C54" s="2081"/>
      <c r="D54" s="2088"/>
      <c r="E54" s="2413"/>
      <c r="F54" s="2413"/>
    </row>
    <row r="55" spans="1:6">
      <c r="A55" s="2976"/>
      <c r="B55" s="2977"/>
      <c r="C55" s="2978"/>
      <c r="D55" s="2979"/>
      <c r="E55" s="2980" t="s">
        <v>48</v>
      </c>
      <c r="F55" s="2981">
        <f>SUM(F7:F54)</f>
        <v>0</v>
      </c>
    </row>
    <row r="56" spans="1:6">
      <c r="A56" s="2081"/>
      <c r="B56" s="2080"/>
      <c r="C56" s="2081"/>
      <c r="D56" s="2088"/>
      <c r="E56" s="2413"/>
      <c r="F56" s="2413"/>
    </row>
    <row r="57" spans="1:6">
      <c r="A57" s="2905"/>
      <c r="B57" s="2906" t="s">
        <v>167</v>
      </c>
      <c r="C57" s="2887"/>
      <c r="D57" s="2907"/>
      <c r="E57" s="2908"/>
      <c r="F57" s="2908"/>
    </row>
    <row r="58" spans="1:6">
      <c r="A58" s="2905"/>
      <c r="B58" s="2932"/>
      <c r="C58" s="2887"/>
      <c r="D58" s="2907"/>
      <c r="E58" s="2908"/>
      <c r="F58" s="2908"/>
    </row>
    <row r="59" spans="1:6">
      <c r="A59" s="2905"/>
      <c r="B59" s="2917" t="s">
        <v>2155</v>
      </c>
      <c r="C59" s="2887"/>
      <c r="D59" s="2907"/>
      <c r="E59" s="2908"/>
      <c r="F59" s="2908"/>
    </row>
    <row r="60" spans="1:6">
      <c r="A60" s="2905"/>
      <c r="B60" s="2917"/>
      <c r="C60" s="2887"/>
      <c r="D60" s="2907"/>
      <c r="E60" s="2908"/>
      <c r="F60" s="2908"/>
    </row>
    <row r="61" spans="1:6" ht="25.5">
      <c r="A61" s="2905"/>
      <c r="B61" s="2933" t="s">
        <v>2711</v>
      </c>
      <c r="C61" s="2887"/>
      <c r="D61" s="2907"/>
      <c r="E61" s="2908"/>
      <c r="F61" s="2908"/>
    </row>
    <row r="62" spans="1:6">
      <c r="A62" s="2905"/>
      <c r="B62" s="2933"/>
      <c r="C62" s="2887"/>
      <c r="D62" s="2907"/>
      <c r="E62" s="2908"/>
      <c r="F62" s="2908"/>
    </row>
    <row r="63" spans="1:6" ht="25.5">
      <c r="A63" s="1940" t="s">
        <v>2156</v>
      </c>
      <c r="B63" s="2080" t="s">
        <v>2712</v>
      </c>
      <c r="C63" s="2081" t="s">
        <v>88</v>
      </c>
      <c r="D63" s="2082">
        <v>11.311999999999998</v>
      </c>
      <c r="E63" s="2413"/>
      <c r="F63" s="2413">
        <f>D63*E63</f>
        <v>0</v>
      </c>
    </row>
    <row r="64" spans="1:6">
      <c r="A64" s="2081" t="s">
        <v>2713</v>
      </c>
      <c r="B64" s="2080" t="s">
        <v>2714</v>
      </c>
      <c r="C64" s="2081" t="s">
        <v>88</v>
      </c>
      <c r="D64" s="2082">
        <v>3.9359999999999999</v>
      </c>
      <c r="E64" s="2413"/>
      <c r="F64" s="2413">
        <f>D64*E64</f>
        <v>0</v>
      </c>
    </row>
    <row r="65" spans="1:6">
      <c r="A65" s="2081"/>
      <c r="B65" s="2080"/>
      <c r="C65" s="2081"/>
      <c r="D65" s="2082"/>
      <c r="E65" s="2413"/>
      <c r="F65" s="2908"/>
    </row>
    <row r="66" spans="1:6">
      <c r="A66" s="2714"/>
      <c r="B66" s="2705"/>
      <c r="C66" s="1854"/>
      <c r="D66" s="2706"/>
      <c r="E66" s="2176"/>
      <c r="F66" s="2177"/>
    </row>
    <row r="67" spans="1:6">
      <c r="A67" s="2714"/>
      <c r="B67" s="2705"/>
      <c r="C67" s="1854"/>
      <c r="D67" s="2706"/>
      <c r="E67" s="2176"/>
      <c r="F67" s="2177"/>
    </row>
    <row r="68" spans="1:6">
      <c r="A68" s="2905"/>
      <c r="B68" s="2915" t="s">
        <v>306</v>
      </c>
      <c r="C68" s="2887"/>
      <c r="D68" s="2957"/>
      <c r="E68" s="2908"/>
      <c r="F68" s="2908"/>
    </row>
    <row r="69" spans="1:6">
      <c r="A69" s="2905"/>
      <c r="B69" s="2916"/>
      <c r="C69" s="2887"/>
      <c r="D69" s="2957"/>
      <c r="E69" s="2908"/>
      <c r="F69" s="2908"/>
    </row>
    <row r="70" spans="1:6">
      <c r="A70" s="2905"/>
      <c r="B70" s="2915" t="s">
        <v>307</v>
      </c>
      <c r="C70" s="2887"/>
      <c r="D70" s="2957"/>
      <c r="E70" s="2908"/>
      <c r="F70" s="2908"/>
    </row>
    <row r="71" spans="1:6">
      <c r="A71" s="2905"/>
      <c r="B71" s="2916"/>
      <c r="C71" s="2887"/>
      <c r="D71" s="2957"/>
      <c r="E71" s="2908"/>
      <c r="F71" s="2908"/>
    </row>
    <row r="72" spans="1:6">
      <c r="A72" s="2905"/>
      <c r="B72" s="2917" t="s">
        <v>168</v>
      </c>
      <c r="C72" s="2887"/>
      <c r="D72" s="2946"/>
      <c r="E72" s="2908"/>
      <c r="F72" s="2908"/>
    </row>
    <row r="73" spans="1:6">
      <c r="A73" s="2905"/>
      <c r="B73" s="2932"/>
      <c r="C73" s="2887"/>
      <c r="D73" s="2947"/>
      <c r="E73" s="2908"/>
      <c r="F73" s="2908"/>
    </row>
    <row r="74" spans="1:6">
      <c r="A74" s="2905"/>
      <c r="B74" s="2956" t="s">
        <v>309</v>
      </c>
      <c r="C74" s="2887"/>
      <c r="D74" s="2947"/>
      <c r="E74" s="2908"/>
      <c r="F74" s="2908"/>
    </row>
    <row r="75" spans="1:6">
      <c r="A75" s="2905"/>
      <c r="B75" s="2956"/>
      <c r="C75" s="2887"/>
      <c r="D75" s="2947"/>
      <c r="E75" s="2908"/>
      <c r="F75" s="2908"/>
    </row>
    <row r="76" spans="1:6" ht="38.25">
      <c r="A76" s="2905"/>
      <c r="B76" s="2933" t="s">
        <v>2842</v>
      </c>
      <c r="C76" s="2887"/>
      <c r="D76" s="2947"/>
      <c r="E76" s="2908"/>
      <c r="F76" s="2908"/>
    </row>
    <row r="77" spans="1:6">
      <c r="A77" s="2905"/>
      <c r="B77" s="2916"/>
      <c r="C77" s="2887"/>
      <c r="D77" s="2947"/>
      <c r="E77" s="2908"/>
      <c r="F77" s="2908"/>
    </row>
    <row r="78" spans="1:6">
      <c r="A78" s="2905" t="s">
        <v>2843</v>
      </c>
      <c r="B78" s="2932" t="s">
        <v>2716</v>
      </c>
      <c r="C78" s="2887" t="s">
        <v>88</v>
      </c>
      <c r="D78" s="2947">
        <f>10*4*0.05</f>
        <v>2</v>
      </c>
      <c r="E78" s="2413"/>
      <c r="F78" s="2413">
        <f>D78*E78</f>
        <v>0</v>
      </c>
    </row>
    <row r="79" spans="1:6">
      <c r="A79" s="2905"/>
      <c r="B79" s="2932"/>
      <c r="C79" s="2887"/>
      <c r="D79" s="2947"/>
      <c r="E79" s="2908"/>
      <c r="F79" s="2908"/>
    </row>
    <row r="80" spans="1:6">
      <c r="A80" s="2905"/>
      <c r="B80" s="2956" t="s">
        <v>170</v>
      </c>
      <c r="C80" s="2887"/>
      <c r="D80" s="2947"/>
      <c r="E80" s="2908"/>
      <c r="F80" s="2908"/>
    </row>
    <row r="81" spans="1:6">
      <c r="A81" s="2905"/>
      <c r="B81" s="2956"/>
      <c r="C81" s="2887"/>
      <c r="D81" s="2947"/>
      <c r="E81" s="2908"/>
      <c r="F81" s="2908"/>
    </row>
    <row r="82" spans="1:6" ht="38.25">
      <c r="A82" s="2905"/>
      <c r="B82" s="2933" t="s">
        <v>2844</v>
      </c>
      <c r="C82" s="2887"/>
      <c r="D82" s="2947"/>
      <c r="E82" s="2908"/>
      <c r="F82" s="2908"/>
    </row>
    <row r="83" spans="1:6">
      <c r="A83" s="2905"/>
      <c r="B83" s="2916"/>
      <c r="C83" s="2887"/>
      <c r="D83" s="2947"/>
      <c r="E83" s="2908"/>
      <c r="F83" s="2908"/>
    </row>
    <row r="84" spans="1:6">
      <c r="A84" s="2905" t="s">
        <v>2845</v>
      </c>
      <c r="B84" s="2932" t="s">
        <v>2716</v>
      </c>
      <c r="C84" s="2887" t="s">
        <v>88</v>
      </c>
      <c r="D84" s="2947">
        <f>10*4*0.1</f>
        <v>4</v>
      </c>
      <c r="E84" s="2413"/>
      <c r="F84" s="2413">
        <f>D84*E84</f>
        <v>0</v>
      </c>
    </row>
    <row r="85" spans="1:6">
      <c r="A85" s="2081"/>
      <c r="B85" s="2080"/>
      <c r="C85" s="2081"/>
      <c r="D85" s="2082"/>
      <c r="E85" s="2413"/>
      <c r="F85" s="2908"/>
    </row>
    <row r="86" spans="1:6">
      <c r="A86" s="2905"/>
      <c r="B86" s="2906" t="s">
        <v>313</v>
      </c>
      <c r="C86" s="2887"/>
      <c r="D86" s="2946"/>
      <c r="E86" s="2908"/>
      <c r="F86" s="2908"/>
    </row>
    <row r="87" spans="1:6">
      <c r="A87" s="2905"/>
      <c r="B87" s="2932"/>
      <c r="C87" s="2887"/>
      <c r="D87" s="2946"/>
      <c r="E87" s="2908"/>
      <c r="F87" s="2908"/>
    </row>
    <row r="88" spans="1:6">
      <c r="A88" s="2905"/>
      <c r="B88" s="2956" t="s">
        <v>314</v>
      </c>
      <c r="C88" s="2887"/>
      <c r="D88" s="2946"/>
      <c r="E88" s="2908"/>
      <c r="F88" s="2908"/>
    </row>
    <row r="89" spans="1:6">
      <c r="A89" s="2905"/>
      <c r="B89" s="2956"/>
      <c r="C89" s="2887"/>
      <c r="D89" s="2946"/>
      <c r="E89" s="2908"/>
      <c r="F89" s="2908"/>
    </row>
    <row r="90" spans="1:6">
      <c r="A90" s="2905"/>
      <c r="B90" s="2933" t="s">
        <v>356</v>
      </c>
      <c r="C90" s="2887"/>
      <c r="D90" s="2946"/>
      <c r="E90" s="2908"/>
      <c r="F90" s="2908"/>
    </row>
    <row r="91" spans="1:6">
      <c r="A91" s="2905"/>
      <c r="B91" s="2916"/>
      <c r="C91" s="2887"/>
      <c r="D91" s="2946"/>
      <c r="E91" s="2908"/>
      <c r="F91" s="2908"/>
    </row>
    <row r="92" spans="1:6">
      <c r="A92" s="2969" t="s">
        <v>315</v>
      </c>
      <c r="B92" s="2916" t="s">
        <v>316</v>
      </c>
      <c r="C92" s="2887" t="s">
        <v>88</v>
      </c>
      <c r="D92" s="2947">
        <f>D78</f>
        <v>2</v>
      </c>
      <c r="E92" s="2413"/>
      <c r="F92" s="2413">
        <f>D92*E92</f>
        <v>0</v>
      </c>
    </row>
    <row r="93" spans="1:6">
      <c r="A93" s="2969"/>
      <c r="B93" s="2916"/>
      <c r="C93" s="2887"/>
      <c r="D93" s="2947"/>
      <c r="E93" s="2413"/>
      <c r="F93" s="2908"/>
    </row>
    <row r="94" spans="1:6">
      <c r="A94" s="2969"/>
      <c r="B94" s="2917" t="s">
        <v>317</v>
      </c>
      <c r="C94" s="2887"/>
      <c r="D94" s="2947"/>
      <c r="E94" s="2413"/>
      <c r="F94" s="2908"/>
    </row>
    <row r="95" spans="1:6">
      <c r="A95" s="2969"/>
      <c r="B95" s="2917"/>
      <c r="C95" s="2887"/>
      <c r="D95" s="2947"/>
      <c r="E95" s="2413"/>
      <c r="F95" s="2908"/>
    </row>
    <row r="96" spans="1:6">
      <c r="A96" s="2905"/>
      <c r="B96" s="2933" t="s">
        <v>2846</v>
      </c>
      <c r="C96" s="2887"/>
      <c r="D96" s="2946"/>
      <c r="E96" s="2908"/>
      <c r="F96" s="2908"/>
    </row>
    <row r="97" spans="1:6">
      <c r="A97" s="2969" t="s">
        <v>2847</v>
      </c>
      <c r="B97" s="2916" t="s">
        <v>316</v>
      </c>
      <c r="C97" s="2887" t="s">
        <v>88</v>
      </c>
      <c r="D97" s="2947">
        <f>D84</f>
        <v>4</v>
      </c>
      <c r="E97" s="2413"/>
      <c r="F97" s="2413">
        <f>D97*E97</f>
        <v>0</v>
      </c>
    </row>
    <row r="98" spans="1:6">
      <c r="A98" s="2905"/>
      <c r="B98" s="2916"/>
      <c r="C98" s="2887"/>
      <c r="D98" s="2946"/>
      <c r="E98" s="2908"/>
      <c r="F98" s="2908"/>
    </row>
    <row r="99" spans="1:6">
      <c r="A99" s="2905"/>
      <c r="B99" s="2915" t="s">
        <v>321</v>
      </c>
      <c r="C99" s="2887"/>
      <c r="D99" s="2946"/>
      <c r="E99" s="2908"/>
      <c r="F99" s="2908"/>
    </row>
    <row r="100" spans="1:6">
      <c r="A100" s="2905"/>
      <c r="B100" s="2916"/>
      <c r="C100" s="2887"/>
      <c r="D100" s="2946"/>
      <c r="E100" s="2908"/>
      <c r="F100" s="2908"/>
    </row>
    <row r="101" spans="1:6">
      <c r="A101" s="2905"/>
      <c r="B101" s="2917" t="s">
        <v>317</v>
      </c>
      <c r="C101" s="2887"/>
      <c r="D101" s="2946"/>
      <c r="E101" s="2908"/>
      <c r="F101" s="2908"/>
    </row>
    <row r="102" spans="1:6">
      <c r="A102" s="2905"/>
      <c r="B102" s="2917"/>
      <c r="C102" s="2887"/>
      <c r="D102" s="2946"/>
      <c r="E102" s="2908"/>
      <c r="F102" s="2908"/>
    </row>
    <row r="103" spans="1:6" ht="25.5">
      <c r="A103" s="2905"/>
      <c r="B103" s="2933" t="s">
        <v>2720</v>
      </c>
      <c r="C103" s="2887"/>
      <c r="D103" s="2946"/>
      <c r="E103" s="2908"/>
      <c r="F103" s="2908"/>
    </row>
    <row r="104" spans="1:6">
      <c r="A104" s="2905"/>
      <c r="B104" s="2916"/>
      <c r="C104" s="2887"/>
      <c r="D104" s="2946"/>
      <c r="E104" s="2908"/>
      <c r="F104" s="2908"/>
    </row>
    <row r="105" spans="1:6">
      <c r="A105" s="2969" t="s">
        <v>2848</v>
      </c>
      <c r="B105" s="2916" t="s">
        <v>316</v>
      </c>
      <c r="C105" s="2887" t="s">
        <v>88</v>
      </c>
      <c r="D105" s="2947">
        <v>0.68</v>
      </c>
      <c r="E105" s="2413"/>
      <c r="F105" s="2413">
        <f>D105*E105</f>
        <v>0</v>
      </c>
    </row>
    <row r="106" spans="1:6">
      <c r="A106" s="2905"/>
      <c r="B106" s="2916"/>
      <c r="C106" s="2887"/>
      <c r="D106" s="2946"/>
      <c r="E106" s="2908"/>
      <c r="F106" s="2908"/>
    </row>
    <row r="107" spans="1:6">
      <c r="A107" s="2905"/>
      <c r="B107" s="2917"/>
      <c r="C107" s="2887"/>
      <c r="D107" s="2946"/>
      <c r="E107" s="2908"/>
      <c r="F107" s="2908"/>
    </row>
    <row r="108" spans="1:6">
      <c r="A108" s="2976"/>
      <c r="B108" s="2977"/>
      <c r="C108" s="2978"/>
      <c r="D108" s="2979"/>
      <c r="E108" s="2980" t="s">
        <v>48</v>
      </c>
      <c r="F108" s="2981">
        <f>SUM(F58:F107)</f>
        <v>0</v>
      </c>
    </row>
    <row r="109" spans="1:6">
      <c r="A109" s="2969"/>
      <c r="B109" s="2916"/>
      <c r="C109" s="2887"/>
      <c r="D109" s="3341"/>
      <c r="E109" s="2908"/>
      <c r="F109" s="2908"/>
    </row>
    <row r="110" spans="1:6">
      <c r="A110" s="2905"/>
      <c r="B110" s="2906" t="s">
        <v>172</v>
      </c>
      <c r="C110" s="2887"/>
      <c r="D110" s="2946"/>
      <c r="E110" s="2908"/>
      <c r="F110" s="2908"/>
    </row>
    <row r="111" spans="1:6">
      <c r="A111" s="2905"/>
      <c r="B111" s="2932"/>
      <c r="C111" s="2887"/>
      <c r="D111" s="2946"/>
      <c r="E111" s="2908"/>
      <c r="F111" s="2908"/>
    </row>
    <row r="112" spans="1:6">
      <c r="A112" s="2905"/>
      <c r="B112" s="2915" t="s">
        <v>173</v>
      </c>
      <c r="C112" s="2887"/>
      <c r="D112" s="2946"/>
      <c r="E112" s="2908"/>
      <c r="F112" s="2908"/>
    </row>
    <row r="113" spans="1:6">
      <c r="A113" s="2905"/>
      <c r="B113" s="2916"/>
      <c r="C113" s="2887"/>
      <c r="D113" s="2946"/>
      <c r="E113" s="2908"/>
      <c r="F113" s="2908"/>
    </row>
    <row r="114" spans="1:6">
      <c r="A114" s="2905"/>
      <c r="B114" s="2956" t="s">
        <v>2849</v>
      </c>
      <c r="C114" s="2887"/>
      <c r="D114" s="2946"/>
      <c r="E114" s="2908"/>
      <c r="F114" s="2908"/>
    </row>
    <row r="115" spans="1:6">
      <c r="A115" s="2905"/>
      <c r="B115" s="2932"/>
      <c r="C115" s="2887"/>
      <c r="D115" s="2946"/>
      <c r="E115" s="2908"/>
      <c r="F115" s="2908"/>
    </row>
    <row r="116" spans="1:6">
      <c r="A116" s="2905"/>
      <c r="B116" s="2933" t="s">
        <v>177</v>
      </c>
      <c r="C116" s="2887"/>
      <c r="D116" s="2947"/>
      <c r="E116" s="2908"/>
      <c r="F116" s="2908"/>
    </row>
    <row r="117" spans="1:6">
      <c r="A117" s="2905"/>
      <c r="B117" s="2916"/>
      <c r="C117" s="2887"/>
      <c r="D117" s="2947"/>
      <c r="E117" s="2908"/>
      <c r="F117" s="2908"/>
    </row>
    <row r="118" spans="1:6">
      <c r="A118" s="2905" t="s">
        <v>1385</v>
      </c>
      <c r="B118" s="2916" t="s">
        <v>2723</v>
      </c>
      <c r="C118" s="2887" t="s">
        <v>96</v>
      </c>
      <c r="D118" s="2947">
        <v>13.97</v>
      </c>
      <c r="E118" s="2217"/>
      <c r="F118" s="2413">
        <f>D118*E118</f>
        <v>0</v>
      </c>
    </row>
    <row r="119" spans="1:6">
      <c r="A119" s="2959"/>
      <c r="B119" s="2932"/>
      <c r="C119" s="2960"/>
      <c r="D119" s="2961"/>
      <c r="E119" s="3205"/>
      <c r="F119" s="2908"/>
    </row>
    <row r="120" spans="1:6">
      <c r="A120" s="2905"/>
      <c r="B120" s="2906" t="s">
        <v>178</v>
      </c>
      <c r="C120" s="2887"/>
      <c r="D120" s="2946"/>
      <c r="E120" s="3205"/>
      <c r="F120" s="2908"/>
    </row>
    <row r="121" spans="1:6">
      <c r="A121" s="2905"/>
      <c r="B121" s="2906"/>
      <c r="C121" s="2887"/>
      <c r="D121" s="2946"/>
      <c r="E121" s="3205"/>
      <c r="F121" s="2908"/>
    </row>
    <row r="122" spans="1:6">
      <c r="A122" s="2905"/>
      <c r="B122" s="2956" t="s">
        <v>331</v>
      </c>
      <c r="C122" s="2887"/>
      <c r="D122" s="2946"/>
      <c r="E122" s="3205"/>
      <c r="F122" s="2908"/>
    </row>
    <row r="123" spans="1:6">
      <c r="A123" s="2905"/>
      <c r="B123" s="2956"/>
      <c r="C123" s="2887"/>
      <c r="D123" s="2946"/>
      <c r="E123" s="3205"/>
      <c r="F123" s="2908"/>
    </row>
    <row r="124" spans="1:6" ht="25.5">
      <c r="A124" s="2905"/>
      <c r="B124" s="2933" t="s">
        <v>2724</v>
      </c>
      <c r="C124" s="2887"/>
      <c r="D124" s="2946"/>
      <c r="E124" s="3205"/>
      <c r="F124" s="2908"/>
    </row>
    <row r="125" spans="1:6">
      <c r="A125" s="2905"/>
      <c r="B125" s="2932"/>
      <c r="C125" s="2887"/>
      <c r="D125" s="2946"/>
      <c r="E125" s="3205"/>
      <c r="F125" s="2908"/>
    </row>
    <row r="126" spans="1:6">
      <c r="A126" s="2905" t="s">
        <v>2725</v>
      </c>
      <c r="B126" s="2962" t="s">
        <v>514</v>
      </c>
      <c r="C126" s="2887" t="s">
        <v>86</v>
      </c>
      <c r="D126" s="2947">
        <f>D84*70/1000</f>
        <v>0.28000000000000003</v>
      </c>
      <c r="E126" s="3381"/>
      <c r="F126" s="2413">
        <f>D126*E126</f>
        <v>0</v>
      </c>
    </row>
    <row r="127" spans="1:6">
      <c r="A127" s="2905"/>
      <c r="B127" s="2962"/>
      <c r="C127" s="2887"/>
      <c r="D127" s="2947"/>
      <c r="E127" s="3381"/>
      <c r="F127" s="2908"/>
    </row>
    <row r="128" spans="1:6">
      <c r="A128" s="2959"/>
      <c r="B128" s="2956" t="s">
        <v>181</v>
      </c>
      <c r="C128" s="2960"/>
      <c r="D128" s="2965"/>
      <c r="E128" s="3205"/>
      <c r="F128" s="2908"/>
    </row>
    <row r="129" spans="1:6">
      <c r="A129" s="2959"/>
      <c r="B129" s="2932"/>
      <c r="C129" s="2960"/>
      <c r="D129" s="2965"/>
      <c r="E129" s="3205"/>
      <c r="F129" s="2908"/>
    </row>
    <row r="130" spans="1:6">
      <c r="A130" s="2959"/>
      <c r="B130" s="2966" t="s">
        <v>182</v>
      </c>
      <c r="C130" s="2960"/>
      <c r="D130" s="2965"/>
      <c r="E130" s="3205"/>
      <c r="F130" s="2908"/>
    </row>
    <row r="131" spans="1:6">
      <c r="A131" s="2959"/>
      <c r="B131" s="2932"/>
      <c r="C131" s="2960"/>
      <c r="D131" s="2965"/>
      <c r="E131" s="3382"/>
      <c r="F131" s="2908"/>
    </row>
    <row r="132" spans="1:6">
      <c r="A132" s="2905" t="s">
        <v>363</v>
      </c>
      <c r="B132" s="2932" t="s">
        <v>364</v>
      </c>
      <c r="C132" s="2960" t="s">
        <v>96</v>
      </c>
      <c r="D132" s="2961">
        <v>36.914999999999999</v>
      </c>
      <c r="E132" s="3205"/>
      <c r="F132" s="2413">
        <f>D132*E132</f>
        <v>0</v>
      </c>
    </row>
    <row r="133" spans="1:6">
      <c r="A133" s="2704"/>
      <c r="B133" s="2709"/>
      <c r="C133" s="1854"/>
      <c r="D133" s="2706"/>
      <c r="E133" s="2176"/>
      <c r="F133" s="2177"/>
    </row>
    <row r="134" spans="1:6">
      <c r="A134" s="2905"/>
      <c r="B134" s="2915" t="s">
        <v>1160</v>
      </c>
      <c r="C134" s="2887"/>
      <c r="D134" s="2947"/>
      <c r="E134" s="3205"/>
      <c r="F134" s="2908"/>
    </row>
    <row r="135" spans="1:6">
      <c r="A135" s="2905"/>
      <c r="B135" s="2962"/>
      <c r="C135" s="2887"/>
      <c r="D135" s="2947"/>
      <c r="E135" s="3381"/>
      <c r="F135" s="2908"/>
    </row>
    <row r="136" spans="1:6">
      <c r="A136" s="2959"/>
      <c r="B136" s="2956" t="s">
        <v>1619</v>
      </c>
      <c r="C136" s="2887"/>
      <c r="D136" s="2968"/>
      <c r="E136" s="3205"/>
      <c r="F136" s="2908"/>
    </row>
    <row r="137" spans="1:6">
      <c r="A137" s="2959"/>
      <c r="B137" s="2932"/>
      <c r="C137" s="2887"/>
      <c r="D137" s="2968"/>
      <c r="E137" s="3205"/>
      <c r="F137" s="2908"/>
    </row>
    <row r="138" spans="1:6" ht="25.5">
      <c r="A138" s="2959"/>
      <c r="B138" s="2933" t="s">
        <v>3094</v>
      </c>
      <c r="C138" s="2887"/>
      <c r="D138" s="2968"/>
      <c r="E138" s="3205"/>
      <c r="F138" s="2908"/>
    </row>
    <row r="139" spans="1:6">
      <c r="A139" s="2959"/>
      <c r="B139" s="2932"/>
      <c r="C139" s="2887"/>
      <c r="D139" s="2968"/>
      <c r="E139" s="3205"/>
      <c r="F139" s="2908"/>
    </row>
    <row r="140" spans="1:6">
      <c r="A140" s="2969" t="s">
        <v>2726</v>
      </c>
      <c r="B140" s="2932" t="s">
        <v>226</v>
      </c>
      <c r="C140" s="2887" t="s">
        <v>209</v>
      </c>
      <c r="D140" s="2907">
        <v>4</v>
      </c>
      <c r="E140" s="2562"/>
      <c r="F140" s="2413">
        <f>D140*E140</f>
        <v>0</v>
      </c>
    </row>
    <row r="141" spans="1:6">
      <c r="A141" s="2905"/>
      <c r="B141" s="2962"/>
      <c r="C141" s="2887"/>
      <c r="D141" s="2947"/>
      <c r="E141" s="3381"/>
      <c r="F141" s="2908"/>
    </row>
    <row r="142" spans="1:6">
      <c r="A142" s="1942"/>
      <c r="B142" s="2073" t="s">
        <v>184</v>
      </c>
      <c r="C142" s="1942"/>
      <c r="D142" s="2209"/>
      <c r="E142" s="2217"/>
      <c r="F142" s="2908"/>
    </row>
    <row r="143" spans="1:6">
      <c r="A143" s="1942"/>
      <c r="B143" s="2202"/>
      <c r="C143" s="1942"/>
      <c r="D143" s="2209"/>
      <c r="E143" s="2217"/>
      <c r="F143" s="2908"/>
    </row>
    <row r="144" spans="1:6">
      <c r="A144" s="2860"/>
      <c r="B144" s="2144" t="s">
        <v>232</v>
      </c>
      <c r="C144" s="1942"/>
      <c r="D144" s="2151"/>
      <c r="E144" s="2217"/>
      <c r="F144" s="2908"/>
    </row>
    <row r="145" spans="1:6">
      <c r="A145" s="2860"/>
      <c r="B145" s="2202"/>
      <c r="C145" s="1942"/>
      <c r="D145" s="2151"/>
      <c r="E145" s="2217"/>
      <c r="F145" s="2908"/>
    </row>
    <row r="146" spans="1:6">
      <c r="A146" s="2081"/>
      <c r="B146" s="2085" t="s">
        <v>185</v>
      </c>
      <c r="C146" s="2081"/>
      <c r="D146" s="2103"/>
      <c r="E146" s="2217"/>
      <c r="F146" s="2908"/>
    </row>
    <row r="147" spans="1:6">
      <c r="A147" s="2081"/>
      <c r="B147" s="2080"/>
      <c r="C147" s="2081"/>
      <c r="D147" s="2103"/>
      <c r="E147" s="2217"/>
      <c r="F147" s="2908"/>
    </row>
    <row r="148" spans="1:6" ht="25.5">
      <c r="A148" s="1942"/>
      <c r="B148" s="2842" t="s">
        <v>3097</v>
      </c>
      <c r="C148" s="1942"/>
      <c r="D148" s="2151"/>
      <c r="E148" s="2217"/>
      <c r="F148" s="2908"/>
    </row>
    <row r="149" spans="1:6">
      <c r="A149" s="1942"/>
      <c r="B149" s="2970"/>
      <c r="C149" s="1942"/>
      <c r="D149" s="2151"/>
      <c r="E149" s="2217"/>
      <c r="F149" s="2908"/>
    </row>
    <row r="150" spans="1:6">
      <c r="A150" s="2860" t="s">
        <v>2866</v>
      </c>
      <c r="B150" s="2970" t="s">
        <v>2729</v>
      </c>
      <c r="C150" s="1942" t="s">
        <v>31</v>
      </c>
      <c r="D150" s="2151">
        <v>2</v>
      </c>
      <c r="E150" s="2562"/>
      <c r="F150" s="2413">
        <f>D150*E150</f>
        <v>0</v>
      </c>
    </row>
    <row r="151" spans="1:6">
      <c r="A151" s="2905"/>
      <c r="B151" s="2962"/>
      <c r="C151" s="2887"/>
      <c r="D151" s="2947"/>
      <c r="E151" s="3381"/>
      <c r="F151" s="2908"/>
    </row>
    <row r="152" spans="1:6">
      <c r="A152" s="2971"/>
      <c r="B152" s="2078" t="s">
        <v>1170</v>
      </c>
      <c r="C152" s="1943"/>
      <c r="D152" s="2972"/>
      <c r="E152" s="2562"/>
      <c r="F152" s="2908"/>
    </row>
    <row r="153" spans="1:6">
      <c r="A153" s="2971"/>
      <c r="B153" s="2078"/>
      <c r="C153" s="1943"/>
      <c r="D153" s="2972"/>
      <c r="E153" s="2562"/>
      <c r="F153" s="2908"/>
    </row>
    <row r="154" spans="1:6">
      <c r="A154" s="2973"/>
      <c r="B154" s="2842" t="s">
        <v>2867</v>
      </c>
      <c r="C154" s="1943"/>
      <c r="D154" s="2974"/>
      <c r="E154" s="2562"/>
      <c r="F154" s="2908"/>
    </row>
    <row r="155" spans="1:6">
      <c r="A155" s="2973"/>
      <c r="B155" s="2076"/>
      <c r="C155" s="1943"/>
      <c r="D155" s="2974"/>
      <c r="E155" s="2562"/>
      <c r="F155" s="2908"/>
    </row>
    <row r="156" spans="1:6">
      <c r="A156" s="2975" t="s">
        <v>2733</v>
      </c>
      <c r="B156" s="1943" t="s">
        <v>2987</v>
      </c>
      <c r="C156" s="2081" t="s">
        <v>31</v>
      </c>
      <c r="D156" s="2103">
        <v>3</v>
      </c>
      <c r="E156" s="2562"/>
      <c r="F156" s="2413">
        <f>D156*E156</f>
        <v>0</v>
      </c>
    </row>
    <row r="157" spans="1:6">
      <c r="A157" s="2975"/>
      <c r="B157" s="1943"/>
      <c r="C157" s="2081"/>
      <c r="D157" s="2103"/>
      <c r="E157" s="3383"/>
      <c r="F157" s="2908"/>
    </row>
    <row r="158" spans="1:6">
      <c r="A158" s="2973"/>
      <c r="B158" s="2078" t="s">
        <v>373</v>
      </c>
      <c r="C158" s="2081"/>
      <c r="D158" s="2841"/>
      <c r="E158" s="3384"/>
      <c r="F158" s="2908"/>
    </row>
    <row r="159" spans="1:6">
      <c r="A159" s="2973"/>
      <c r="B159" s="2078"/>
      <c r="C159" s="2081"/>
      <c r="D159" s="2841"/>
      <c r="E159" s="3384"/>
      <c r="F159" s="2908"/>
    </row>
    <row r="160" spans="1:6" ht="25.5">
      <c r="A160" s="2973"/>
      <c r="B160" s="2104" t="s">
        <v>3098</v>
      </c>
      <c r="C160" s="2081"/>
      <c r="D160" s="2841"/>
      <c r="E160" s="3384"/>
      <c r="F160" s="2908"/>
    </row>
    <row r="161" spans="1:6">
      <c r="A161" s="2983"/>
      <c r="B161" s="2076"/>
      <c r="C161" s="2081"/>
      <c r="D161" s="2841"/>
      <c r="E161" s="3384"/>
      <c r="F161" s="2908"/>
    </row>
    <row r="162" spans="1:6">
      <c r="A162" s="2984" t="s">
        <v>2735</v>
      </c>
      <c r="B162" s="2080" t="s">
        <v>2852</v>
      </c>
      <c r="C162" s="2081" t="s">
        <v>31</v>
      </c>
      <c r="D162" s="2985">
        <v>2</v>
      </c>
      <c r="E162" s="2562"/>
      <c r="F162" s="2413">
        <f>D162*E162</f>
        <v>0</v>
      </c>
    </row>
    <row r="163" spans="1:6">
      <c r="A163" s="2984" t="s">
        <v>2737</v>
      </c>
      <c r="B163" s="2080" t="s">
        <v>3099</v>
      </c>
      <c r="C163" s="2081" t="s">
        <v>31</v>
      </c>
      <c r="D163" s="2985">
        <v>2</v>
      </c>
      <c r="E163" s="2562"/>
      <c r="F163" s="2413">
        <f>D163*E163</f>
        <v>0</v>
      </c>
    </row>
    <row r="164" spans="1:6">
      <c r="A164" s="2984" t="s">
        <v>2738</v>
      </c>
      <c r="B164" s="2080" t="s">
        <v>3100</v>
      </c>
      <c r="C164" s="2081" t="s">
        <v>31</v>
      </c>
      <c r="D164" s="2985">
        <v>2</v>
      </c>
      <c r="E164" s="2562"/>
      <c r="F164" s="2413">
        <f>D164*E164</f>
        <v>0</v>
      </c>
    </row>
    <row r="165" spans="1:6">
      <c r="A165" s="2984" t="s">
        <v>2739</v>
      </c>
      <c r="B165" s="2080" t="s">
        <v>3101</v>
      </c>
      <c r="C165" s="2081" t="s">
        <v>31</v>
      </c>
      <c r="D165" s="2985">
        <v>1</v>
      </c>
      <c r="E165" s="2562"/>
      <c r="F165" s="2413">
        <f>D165*E165</f>
        <v>0</v>
      </c>
    </row>
    <row r="166" spans="1:6">
      <c r="A166" s="2905"/>
      <c r="B166" s="2962"/>
      <c r="C166" s="2887"/>
      <c r="D166" s="2947"/>
      <c r="E166" s="2964"/>
      <c r="F166" s="2908"/>
    </row>
    <row r="167" spans="1:6">
      <c r="A167" s="2976"/>
      <c r="B167" s="2977"/>
      <c r="C167" s="2978"/>
      <c r="D167" s="2979"/>
      <c r="E167" s="2980" t="s">
        <v>48</v>
      </c>
      <c r="F167" s="2981">
        <f>SUM(F109:F166)</f>
        <v>0</v>
      </c>
    </row>
    <row r="168" spans="1:6">
      <c r="A168" s="2905"/>
      <c r="B168" s="2962"/>
      <c r="C168" s="2887"/>
      <c r="D168" s="2947"/>
      <c r="E168" s="2964"/>
      <c r="F168" s="2908"/>
    </row>
    <row r="169" spans="1:6" ht="25.5">
      <c r="A169" s="2973"/>
      <c r="B169" s="2104" t="s">
        <v>3102</v>
      </c>
      <c r="C169" s="2081"/>
      <c r="D169" s="2841"/>
      <c r="E169" s="2982"/>
      <c r="F169" s="2908"/>
    </row>
    <row r="170" spans="1:6">
      <c r="A170" s="2983"/>
      <c r="B170" s="2076"/>
      <c r="C170" s="2081"/>
      <c r="D170" s="2841"/>
      <c r="E170" s="2982"/>
      <c r="F170" s="2908"/>
    </row>
    <row r="171" spans="1:6">
      <c r="A171" s="2984" t="s">
        <v>2741</v>
      </c>
      <c r="B171" s="2080" t="s">
        <v>2868</v>
      </c>
      <c r="C171" s="2081" t="s">
        <v>31</v>
      </c>
      <c r="D171" s="2985">
        <v>1</v>
      </c>
      <c r="E171" s="2413"/>
      <c r="F171" s="2413">
        <f>D171*E171</f>
        <v>0</v>
      </c>
    </row>
    <row r="172" spans="1:6">
      <c r="A172" s="2984" t="s">
        <v>2743</v>
      </c>
      <c r="B172" s="2080" t="s">
        <v>3103</v>
      </c>
      <c r="C172" s="2081" t="s">
        <v>31</v>
      </c>
      <c r="D172" s="2985">
        <v>1</v>
      </c>
      <c r="E172" s="2413"/>
      <c r="F172" s="2413">
        <f>D172*E172</f>
        <v>0</v>
      </c>
    </row>
    <row r="173" spans="1:6">
      <c r="A173" s="1940"/>
      <c r="B173" s="2076"/>
      <c r="C173" s="2081"/>
      <c r="D173" s="2841"/>
      <c r="E173" s="2413"/>
      <c r="F173" s="2908"/>
    </row>
    <row r="174" spans="1:6">
      <c r="A174" s="2860"/>
      <c r="B174" s="2986" t="s">
        <v>1051</v>
      </c>
      <c r="C174" s="2970"/>
      <c r="D174" s="2987"/>
      <c r="E174" s="2982"/>
      <c r="F174" s="2908"/>
    </row>
    <row r="175" spans="1:6">
      <c r="A175" s="2860"/>
      <c r="B175" s="2986"/>
      <c r="C175" s="2970"/>
      <c r="D175" s="2987"/>
      <c r="E175" s="2982"/>
      <c r="F175" s="2908"/>
    </row>
    <row r="176" spans="1:6" ht="25.5">
      <c r="A176" s="2860"/>
      <c r="B176" s="2438" t="s">
        <v>3104</v>
      </c>
      <c r="C176" s="2970"/>
      <c r="D176" s="2987"/>
      <c r="E176" s="2982"/>
      <c r="F176" s="2908"/>
    </row>
    <row r="177" spans="1:6">
      <c r="A177" s="2860"/>
      <c r="B177" s="2438"/>
      <c r="C177" s="2970"/>
      <c r="D177" s="2987"/>
      <c r="E177" s="2982"/>
      <c r="F177" s="2908"/>
    </row>
    <row r="178" spans="1:6">
      <c r="A178" s="1942" t="s">
        <v>2745</v>
      </c>
      <c r="B178" s="1944" t="s">
        <v>3093</v>
      </c>
      <c r="C178" s="1942" t="s">
        <v>31</v>
      </c>
      <c r="D178" s="2988">
        <v>5</v>
      </c>
      <c r="E178" s="2982"/>
      <c r="F178" s="2413">
        <f>D178*E178</f>
        <v>0</v>
      </c>
    </row>
    <row r="179" spans="1:6">
      <c r="A179" s="2989"/>
      <c r="B179" s="2932"/>
      <c r="C179" s="2989"/>
      <c r="D179" s="2990"/>
      <c r="E179" s="2413"/>
      <c r="F179" s="2908"/>
    </row>
    <row r="180" spans="1:6">
      <c r="A180" s="2905"/>
      <c r="B180" s="2915" t="s">
        <v>242</v>
      </c>
      <c r="C180" s="2887"/>
      <c r="D180" s="2957"/>
      <c r="E180" s="2908"/>
      <c r="F180" s="2908"/>
    </row>
    <row r="181" spans="1:6">
      <c r="A181" s="2905"/>
      <c r="B181" s="2906" t="s">
        <v>1076</v>
      </c>
      <c r="C181" s="2887"/>
      <c r="D181" s="2957"/>
      <c r="E181" s="2908"/>
      <c r="F181" s="2908"/>
    </row>
    <row r="182" spans="1:6">
      <c r="A182" s="2905"/>
      <c r="B182" s="2932"/>
      <c r="C182" s="2887"/>
      <c r="D182" s="2957"/>
      <c r="E182" s="2908"/>
      <c r="F182" s="2908"/>
    </row>
    <row r="183" spans="1:6">
      <c r="A183" s="2905"/>
      <c r="B183" s="2956" t="s">
        <v>2746</v>
      </c>
      <c r="C183" s="2887"/>
      <c r="D183" s="2957"/>
      <c r="E183" s="2908"/>
      <c r="F183" s="2908"/>
    </row>
    <row r="184" spans="1:6" ht="63.75">
      <c r="A184" s="2905"/>
      <c r="B184" s="2933" t="s">
        <v>2204</v>
      </c>
      <c r="C184" s="2887"/>
      <c r="D184" s="2957"/>
      <c r="E184" s="2908"/>
      <c r="F184" s="2908"/>
    </row>
    <row r="185" spans="1:6">
      <c r="A185" s="2905"/>
      <c r="B185" s="2932"/>
      <c r="C185" s="2887"/>
      <c r="D185" s="2957"/>
      <c r="E185" s="2908"/>
      <c r="F185" s="2908"/>
    </row>
    <row r="186" spans="1:6">
      <c r="A186" s="2960" t="s">
        <v>1079</v>
      </c>
      <c r="B186" s="2932" t="s">
        <v>226</v>
      </c>
      <c r="C186" s="2887" t="s">
        <v>31</v>
      </c>
      <c r="D186" s="2957">
        <v>1</v>
      </c>
      <c r="E186" s="2908"/>
      <c r="F186" s="2413">
        <f>D186*E186</f>
        <v>0</v>
      </c>
    </row>
    <row r="187" spans="1:6">
      <c r="A187" s="2960"/>
      <c r="B187" s="2932"/>
      <c r="C187" s="2887"/>
      <c r="D187" s="2957"/>
      <c r="E187" s="2908"/>
      <c r="F187" s="2908"/>
    </row>
    <row r="188" spans="1:6" ht="25.5">
      <c r="A188" s="2905"/>
      <c r="B188" s="2915" t="s">
        <v>195</v>
      </c>
      <c r="C188" s="2887"/>
      <c r="D188" s="2957"/>
      <c r="E188" s="2908"/>
      <c r="F188" s="2908"/>
    </row>
    <row r="189" spans="1:6">
      <c r="A189" s="2905"/>
      <c r="B189" s="2915"/>
      <c r="C189" s="2887"/>
      <c r="D189" s="2957"/>
      <c r="E189" s="2908"/>
      <c r="F189" s="2908"/>
    </row>
    <row r="190" spans="1:6">
      <c r="A190" s="1942"/>
      <c r="B190" s="2201" t="s">
        <v>265</v>
      </c>
      <c r="C190" s="1942"/>
      <c r="D190" s="2151"/>
      <c r="E190" s="2413"/>
      <c r="F190" s="2908"/>
    </row>
    <row r="191" spans="1:6">
      <c r="A191" s="1942"/>
      <c r="B191" s="2202"/>
      <c r="C191" s="1942"/>
      <c r="D191" s="2151"/>
      <c r="E191" s="2413"/>
      <c r="F191" s="2908"/>
    </row>
    <row r="192" spans="1:6">
      <c r="A192" s="1942"/>
      <c r="B192" s="2992" t="s">
        <v>1080</v>
      </c>
      <c r="C192" s="1942"/>
      <c r="D192" s="2151"/>
      <c r="E192" s="2413"/>
      <c r="F192" s="2908"/>
    </row>
    <row r="193" spans="1:6">
      <c r="A193" s="1942"/>
      <c r="B193" s="2202"/>
      <c r="C193" s="1942"/>
      <c r="D193" s="2151"/>
      <c r="E193" s="2413"/>
      <c r="F193" s="2908"/>
    </row>
    <row r="194" spans="1:6">
      <c r="A194" s="1942"/>
      <c r="B194" s="2207" t="s">
        <v>266</v>
      </c>
      <c r="C194" s="1942"/>
      <c r="D194" s="2151"/>
      <c r="E194" s="2413"/>
      <c r="F194" s="2908"/>
    </row>
    <row r="195" spans="1:6">
      <c r="A195" s="1942"/>
      <c r="B195" s="2202"/>
      <c r="C195" s="1942"/>
      <c r="D195" s="2151"/>
      <c r="E195" s="2413"/>
      <c r="F195" s="2908"/>
    </row>
    <row r="196" spans="1:6">
      <c r="A196" s="1942" t="s">
        <v>267</v>
      </c>
      <c r="B196" s="2202" t="s">
        <v>268</v>
      </c>
      <c r="C196" s="1942" t="s">
        <v>88</v>
      </c>
      <c r="D196" s="2211">
        <v>0.44000000000000006</v>
      </c>
      <c r="E196" s="2413"/>
      <c r="F196" s="2413">
        <f>D196*E196</f>
        <v>0</v>
      </c>
    </row>
    <row r="197" spans="1:6">
      <c r="A197" s="1942"/>
      <c r="B197" s="2202"/>
      <c r="C197" s="1942"/>
      <c r="D197" s="2211"/>
      <c r="E197" s="2413"/>
      <c r="F197" s="2908"/>
    </row>
    <row r="198" spans="1:6">
      <c r="A198" s="2905"/>
      <c r="B198" s="2906" t="s">
        <v>2747</v>
      </c>
      <c r="C198" s="2887"/>
      <c r="D198" s="2957"/>
      <c r="E198" s="2908"/>
      <c r="F198" s="2908"/>
    </row>
    <row r="199" spans="1:6">
      <c r="A199" s="2905"/>
      <c r="B199" s="2906"/>
      <c r="C199" s="2887"/>
      <c r="D199" s="2957"/>
      <c r="E199" s="2908"/>
      <c r="F199" s="2908"/>
    </row>
    <row r="200" spans="1:6" ht="25.5">
      <c r="A200" s="2905"/>
      <c r="B200" s="2994" t="s">
        <v>2748</v>
      </c>
      <c r="C200" s="2887"/>
      <c r="D200" s="2957"/>
      <c r="E200" s="2908"/>
      <c r="F200" s="2908"/>
    </row>
    <row r="201" spans="1:6">
      <c r="A201" s="2905"/>
      <c r="B201" s="2932"/>
      <c r="C201" s="2887"/>
      <c r="D201" s="2957"/>
      <c r="E201" s="2908"/>
      <c r="F201" s="2908"/>
    </row>
    <row r="202" spans="1:6">
      <c r="A202" s="2905" t="s">
        <v>2749</v>
      </c>
      <c r="B202" s="2932" t="s">
        <v>2936</v>
      </c>
      <c r="C202" s="2887" t="s">
        <v>209</v>
      </c>
      <c r="D202" s="2957">
        <v>8</v>
      </c>
      <c r="E202" s="2908"/>
      <c r="F202" s="2413">
        <f>D202*E202</f>
        <v>0</v>
      </c>
    </row>
    <row r="203" spans="1:6">
      <c r="A203" s="2905"/>
      <c r="B203" s="2932"/>
      <c r="C203" s="2887"/>
      <c r="D203" s="2957"/>
      <c r="E203" s="2908"/>
      <c r="F203" s="2908"/>
    </row>
    <row r="204" spans="1:6">
      <c r="A204" s="2905"/>
      <c r="B204" s="2906" t="s">
        <v>269</v>
      </c>
      <c r="C204" s="2887"/>
      <c r="D204" s="2957"/>
      <c r="E204" s="2908"/>
      <c r="F204" s="2908"/>
    </row>
    <row r="205" spans="1:6">
      <c r="A205" s="2905"/>
      <c r="B205" s="2906"/>
      <c r="C205" s="2887"/>
      <c r="D205" s="2957"/>
      <c r="E205" s="2908"/>
      <c r="F205" s="2908"/>
    </row>
    <row r="206" spans="1:6" ht="25.5">
      <c r="A206" s="2959"/>
      <c r="B206" s="2994" t="s">
        <v>272</v>
      </c>
      <c r="C206" s="2960"/>
      <c r="D206" s="2995"/>
      <c r="E206" s="2908"/>
      <c r="F206" s="2908"/>
    </row>
    <row r="207" spans="1:6">
      <c r="A207" s="2959"/>
      <c r="B207" s="2932"/>
      <c r="C207" s="2960"/>
      <c r="D207" s="2995"/>
      <c r="E207" s="2908"/>
      <c r="F207" s="2908"/>
    </row>
    <row r="208" spans="1:6">
      <c r="A208" s="2959" t="s">
        <v>273</v>
      </c>
      <c r="B208" s="2932" t="s">
        <v>2936</v>
      </c>
      <c r="C208" s="2960" t="s">
        <v>209</v>
      </c>
      <c r="D208" s="2995">
        <v>8</v>
      </c>
      <c r="E208" s="2908"/>
      <c r="F208" s="2413">
        <f>D208*E208</f>
        <v>0</v>
      </c>
    </row>
    <row r="209" spans="1:6">
      <c r="A209" s="2959"/>
      <c r="B209" s="2932"/>
      <c r="C209" s="2960"/>
      <c r="D209" s="2995"/>
      <c r="E209" s="2908"/>
      <c r="F209" s="2908"/>
    </row>
    <row r="210" spans="1:6">
      <c r="A210" s="2959"/>
      <c r="B210" s="2073" t="s">
        <v>198</v>
      </c>
      <c r="C210" s="2960"/>
      <c r="D210" s="2995"/>
      <c r="E210" s="2908"/>
      <c r="F210" s="2908"/>
    </row>
    <row r="211" spans="1:6">
      <c r="A211" s="2959"/>
      <c r="B211" s="3385"/>
      <c r="C211" s="2960"/>
      <c r="D211" s="2995"/>
      <c r="E211" s="2908"/>
      <c r="F211" s="2908"/>
    </row>
    <row r="212" spans="1:6">
      <c r="A212" s="1943"/>
      <c r="B212" s="2073" t="s">
        <v>199</v>
      </c>
      <c r="C212" s="2081"/>
      <c r="D212" s="3386"/>
      <c r="E212" s="2413"/>
      <c r="F212" s="2413"/>
    </row>
    <row r="213" spans="1:6">
      <c r="A213" s="1943"/>
      <c r="B213" s="2073"/>
      <c r="C213" s="2081"/>
      <c r="D213" s="3386"/>
      <c r="E213" s="2413"/>
      <c r="F213" s="2413"/>
    </row>
    <row r="214" spans="1:6">
      <c r="A214" s="1943"/>
      <c r="B214" s="2067" t="s">
        <v>200</v>
      </c>
      <c r="C214" s="2081"/>
      <c r="D214" s="3386"/>
      <c r="E214" s="2413"/>
      <c r="F214" s="2413"/>
    </row>
    <row r="215" spans="1:6" ht="25.5">
      <c r="A215" s="2081"/>
      <c r="B215" s="2104" t="s">
        <v>2869</v>
      </c>
      <c r="C215" s="2081"/>
      <c r="D215" s="2082"/>
      <c r="E215" s="2413"/>
      <c r="F215" s="2413"/>
    </row>
    <row r="216" spans="1:6">
      <c r="A216" s="1943"/>
      <c r="B216" s="2076"/>
      <c r="C216" s="2081"/>
      <c r="D216" s="3386"/>
      <c r="E216" s="2413"/>
      <c r="F216" s="2413"/>
    </row>
    <row r="217" spans="1:6" ht="25.5">
      <c r="A217" s="2081" t="s">
        <v>2190</v>
      </c>
      <c r="B217" s="2080" t="s">
        <v>2870</v>
      </c>
      <c r="C217" s="2081" t="s">
        <v>96</v>
      </c>
      <c r="D217" s="2082">
        <v>36.914999999999999</v>
      </c>
      <c r="E217" s="2413"/>
      <c r="F217" s="2413">
        <f>D217*E217</f>
        <v>0</v>
      </c>
    </row>
    <row r="218" spans="1:6">
      <c r="A218" s="2081"/>
      <c r="B218" s="2080"/>
      <c r="C218" s="2081"/>
      <c r="D218" s="2082"/>
      <c r="E218" s="2413"/>
      <c r="F218" s="2413"/>
    </row>
    <row r="219" spans="1:6">
      <c r="A219" s="2081"/>
      <c r="B219" s="2080"/>
      <c r="C219" s="2081"/>
      <c r="D219" s="2082"/>
      <c r="E219" s="2413"/>
      <c r="F219" s="2413"/>
    </row>
    <row r="220" spans="1:6">
      <c r="A220" s="1989"/>
      <c r="B220" s="1974" t="s">
        <v>2228</v>
      </c>
      <c r="C220" s="1989"/>
      <c r="D220" s="1990"/>
      <c r="E220" s="2739"/>
      <c r="F220" s="2739"/>
    </row>
    <row r="221" spans="1:6">
      <c r="A221" s="1989"/>
      <c r="B221" s="1974"/>
      <c r="C221" s="1989"/>
      <c r="D221" s="1990"/>
      <c r="E221" s="2739"/>
      <c r="F221" s="2739"/>
    </row>
    <row r="222" spans="1:6" ht="63.75">
      <c r="A222" s="2740"/>
      <c r="B222" s="1994" t="s">
        <v>2229</v>
      </c>
      <c r="C222" s="1989"/>
      <c r="D222" s="1990"/>
      <c r="E222" s="2739"/>
      <c r="F222" s="2739"/>
    </row>
    <row r="223" spans="1:6">
      <c r="A223" s="2740"/>
      <c r="B223" s="2741"/>
      <c r="C223" s="1989"/>
      <c r="D223" s="1990"/>
      <c r="E223" s="2739"/>
      <c r="F223" s="2739"/>
    </row>
    <row r="224" spans="1:6">
      <c r="A224" s="2740" t="s">
        <v>347</v>
      </c>
      <c r="B224" s="3387" t="s">
        <v>226</v>
      </c>
      <c r="C224" s="1989" t="s">
        <v>31</v>
      </c>
      <c r="D224" s="1993">
        <v>1</v>
      </c>
      <c r="E224" s="2739"/>
      <c r="F224" s="2739">
        <f>D224*E224</f>
        <v>0</v>
      </c>
    </row>
    <row r="225" spans="1:6">
      <c r="A225" s="1989"/>
      <c r="B225" s="3387"/>
      <c r="C225" s="1989"/>
      <c r="D225" s="1993"/>
      <c r="E225" s="3349"/>
      <c r="F225" s="2739"/>
    </row>
    <row r="226" spans="1:6">
      <c r="A226" s="1989"/>
      <c r="B226" s="2730" t="s">
        <v>2206</v>
      </c>
      <c r="C226" s="1989"/>
      <c r="D226" s="1990"/>
      <c r="E226" s="2739"/>
      <c r="F226" s="2739"/>
    </row>
    <row r="227" spans="1:6">
      <c r="A227" s="1989"/>
      <c r="B227" s="2730"/>
      <c r="C227" s="1989"/>
      <c r="D227" s="1990"/>
      <c r="E227" s="2739"/>
      <c r="F227" s="2739"/>
    </row>
    <row r="228" spans="1:6" ht="51">
      <c r="A228" s="1989"/>
      <c r="B228" s="1994" t="s">
        <v>2230</v>
      </c>
      <c r="C228" s="1989"/>
      <c r="D228" s="1990"/>
      <c r="E228" s="2739"/>
      <c r="F228" s="2739"/>
    </row>
    <row r="229" spans="1:6">
      <c r="A229" s="1989"/>
      <c r="B229" s="1994"/>
      <c r="C229" s="1989"/>
      <c r="D229" s="1990"/>
      <c r="E229" s="2739"/>
      <c r="F229" s="2739"/>
    </row>
    <row r="230" spans="1:6">
      <c r="A230" s="3360" t="s">
        <v>273</v>
      </c>
      <c r="B230" s="1979" t="s">
        <v>2936</v>
      </c>
      <c r="C230" s="1989" t="s">
        <v>209</v>
      </c>
      <c r="D230" s="1990">
        <f>250/4</f>
        <v>62.5</v>
      </c>
      <c r="E230" s="3388"/>
      <c r="F230" s="2739">
        <f>D230*E230</f>
        <v>0</v>
      </c>
    </row>
    <row r="231" spans="1:6">
      <c r="A231" s="2081"/>
      <c r="B231" s="2080"/>
      <c r="C231" s="2081"/>
      <c r="D231" s="2082"/>
      <c r="E231" s="2413"/>
      <c r="F231" s="2413"/>
    </row>
    <row r="232" spans="1:6">
      <c r="A232" s="2081"/>
      <c r="B232" s="2080"/>
      <c r="C232" s="2081"/>
      <c r="D232" s="2082"/>
      <c r="E232" s="2413"/>
      <c r="F232" s="2413"/>
    </row>
    <row r="233" spans="1:6">
      <c r="A233" s="2969"/>
      <c r="B233" s="2932"/>
      <c r="C233" s="2887"/>
      <c r="D233" s="2957"/>
      <c r="E233" s="2908"/>
      <c r="F233" s="2908"/>
    </row>
    <row r="234" spans="1:6">
      <c r="A234" s="2976"/>
      <c r="B234" s="2977"/>
      <c r="C234" s="2978"/>
      <c r="D234" s="2979"/>
      <c r="E234" s="2980" t="s">
        <v>48</v>
      </c>
      <c r="F234" s="2981">
        <f>SUM(F168:F233)</f>
        <v>0</v>
      </c>
    </row>
    <row r="235" spans="1:6">
      <c r="A235" s="3360"/>
      <c r="B235" s="1979"/>
      <c r="C235" s="1989"/>
      <c r="D235" s="1990"/>
      <c r="E235" s="2739"/>
      <c r="F235" s="2739"/>
    </row>
    <row r="236" spans="1:6">
      <c r="A236" s="2148"/>
      <c r="B236" s="2144" t="s">
        <v>2629</v>
      </c>
      <c r="C236" s="2149"/>
      <c r="D236" s="2151"/>
      <c r="E236" s="2145"/>
      <c r="F236" s="2145"/>
    </row>
    <row r="237" spans="1:6">
      <c r="A237" s="2148"/>
      <c r="B237" s="1596"/>
      <c r="C237" s="2149"/>
      <c r="D237" s="2151"/>
      <c r="E237" s="2145"/>
      <c r="F237" s="2145"/>
    </row>
    <row r="238" spans="1:6" ht="25.5">
      <c r="A238" s="2081" t="s">
        <v>2871</v>
      </c>
      <c r="B238" s="3010" t="s">
        <v>2225</v>
      </c>
      <c r="C238" s="2094" t="s">
        <v>88</v>
      </c>
      <c r="D238" s="2935">
        <f>6.2*4.5*1.1</f>
        <v>30.690000000000005</v>
      </c>
      <c r="E238" s="2911"/>
      <c r="F238" s="2413">
        <f>D238*E238</f>
        <v>0</v>
      </c>
    </row>
    <row r="239" spans="1:6">
      <c r="A239" s="2860"/>
      <c r="B239" s="3010"/>
      <c r="C239" s="2094"/>
      <c r="D239" s="2935"/>
      <c r="E239" s="2911"/>
      <c r="F239" s="2413"/>
    </row>
    <row r="240" spans="1:6" ht="25.5">
      <c r="A240" s="2081" t="s">
        <v>2872</v>
      </c>
      <c r="B240" s="3010" t="s">
        <v>2226</v>
      </c>
      <c r="C240" s="2094" t="s">
        <v>88</v>
      </c>
      <c r="D240" s="2935">
        <f>3.1*4.5*0.3</f>
        <v>4.1850000000000005</v>
      </c>
      <c r="E240" s="2911"/>
      <c r="F240" s="2413">
        <f>D240*E240</f>
        <v>0</v>
      </c>
    </row>
    <row r="241" spans="1:6">
      <c r="A241" s="2860"/>
      <c r="B241" s="3010"/>
      <c r="C241" s="2094"/>
      <c r="D241" s="2935"/>
      <c r="E241" s="2911"/>
      <c r="F241" s="2413"/>
    </row>
    <row r="242" spans="1:6">
      <c r="A242" s="3389" t="s">
        <v>2873</v>
      </c>
      <c r="B242" s="3390" t="s">
        <v>2227</v>
      </c>
      <c r="C242" s="2081" t="s">
        <v>96</v>
      </c>
      <c r="D242" s="2082">
        <v>6.27</v>
      </c>
      <c r="E242" s="2413"/>
      <c r="F242" s="2413">
        <f>D242*E242</f>
        <v>0</v>
      </c>
    </row>
    <row r="243" spans="1:6">
      <c r="A243" s="3391"/>
      <c r="B243" s="2304"/>
      <c r="C243" s="3392"/>
      <c r="D243" s="2151"/>
      <c r="E243" s="2145"/>
      <c r="F243" s="2145"/>
    </row>
    <row r="244" spans="1:6">
      <c r="A244" s="3391"/>
      <c r="B244" s="2304"/>
      <c r="C244" s="3392"/>
      <c r="D244" s="2151"/>
      <c r="E244" s="2145"/>
      <c r="F244" s="2145"/>
    </row>
    <row r="245" spans="1:6">
      <c r="A245" s="3360"/>
      <c r="B245" s="1979"/>
      <c r="C245" s="1989"/>
      <c r="D245" s="1990"/>
      <c r="E245" s="2739"/>
      <c r="F245" s="2739"/>
    </row>
    <row r="246" spans="1:6">
      <c r="A246" s="3360"/>
      <c r="B246" s="1979"/>
      <c r="C246" s="1989"/>
      <c r="D246" s="1990"/>
      <c r="E246" s="2739"/>
      <c r="F246" s="2739"/>
    </row>
    <row r="247" spans="1:6">
      <c r="A247" s="3360"/>
      <c r="B247" s="1979"/>
      <c r="C247" s="1989"/>
      <c r="D247" s="1990"/>
      <c r="E247" s="2739"/>
      <c r="F247" s="2739"/>
    </row>
    <row r="248" spans="1:6">
      <c r="A248" s="3360"/>
      <c r="B248" s="1979"/>
      <c r="C248" s="1989"/>
      <c r="D248" s="1990"/>
      <c r="E248" s="2739"/>
      <c r="F248" s="2739"/>
    </row>
    <row r="249" spans="1:6">
      <c r="A249" s="3360"/>
      <c r="B249" s="1979"/>
      <c r="C249" s="1989"/>
      <c r="D249" s="1990"/>
      <c r="E249" s="2739"/>
      <c r="F249" s="2739"/>
    </row>
    <row r="250" spans="1:6">
      <c r="A250" s="3360"/>
      <c r="B250" s="1979"/>
      <c r="C250" s="1989"/>
      <c r="D250" s="1990"/>
      <c r="E250" s="2739"/>
      <c r="F250" s="2739"/>
    </row>
    <row r="251" spans="1:6">
      <c r="A251" s="3360"/>
      <c r="B251" s="1979"/>
      <c r="C251" s="1989"/>
      <c r="D251" s="1990"/>
      <c r="E251" s="2739"/>
      <c r="F251" s="2739"/>
    </row>
    <row r="252" spans="1:6">
      <c r="A252" s="3360"/>
      <c r="B252" s="1979"/>
      <c r="C252" s="1989"/>
      <c r="D252" s="1990"/>
      <c r="E252" s="2739"/>
      <c r="F252" s="2739"/>
    </row>
    <row r="253" spans="1:6">
      <c r="A253" s="3360"/>
      <c r="B253" s="1979"/>
      <c r="C253" s="1989"/>
      <c r="D253" s="1990"/>
      <c r="E253" s="2739"/>
      <c r="F253" s="2739"/>
    </row>
    <row r="254" spans="1:6">
      <c r="A254" s="3360"/>
      <c r="B254" s="1979"/>
      <c r="C254" s="1989"/>
      <c r="D254" s="1990"/>
      <c r="E254" s="2739"/>
      <c r="F254" s="2739"/>
    </row>
    <row r="255" spans="1:6">
      <c r="A255" s="3360"/>
      <c r="B255" s="1979"/>
      <c r="C255" s="1989"/>
      <c r="D255" s="1990"/>
      <c r="E255" s="2739"/>
      <c r="F255" s="2739"/>
    </row>
    <row r="256" spans="1:6">
      <c r="A256" s="3360"/>
      <c r="B256" s="1979"/>
      <c r="C256" s="1989"/>
      <c r="D256" s="1990"/>
      <c r="E256" s="2739"/>
      <c r="F256" s="2739"/>
    </row>
    <row r="257" spans="1:6">
      <c r="A257" s="3360"/>
      <c r="B257" s="1979"/>
      <c r="C257" s="1989"/>
      <c r="D257" s="1990"/>
      <c r="E257" s="2739"/>
      <c r="F257" s="2739"/>
    </row>
    <row r="258" spans="1:6">
      <c r="A258" s="3360"/>
      <c r="B258" s="1979"/>
      <c r="C258" s="1989"/>
      <c r="D258" s="1990"/>
      <c r="E258" s="2739"/>
      <c r="F258" s="2739"/>
    </row>
    <row r="259" spans="1:6">
      <c r="A259" s="2731"/>
      <c r="B259" s="1979"/>
      <c r="C259" s="1989"/>
      <c r="D259" s="1990"/>
      <c r="E259" s="2739"/>
      <c r="F259" s="2739"/>
    </row>
    <row r="260" spans="1:6">
      <c r="A260" s="2731"/>
      <c r="B260" s="1979"/>
      <c r="C260" s="1989"/>
      <c r="D260" s="1990"/>
      <c r="E260" s="2739"/>
      <c r="F260" s="2739"/>
    </row>
    <row r="261" spans="1:6">
      <c r="A261" s="2731"/>
      <c r="B261" s="1979"/>
      <c r="C261" s="1989"/>
      <c r="D261" s="1990"/>
      <c r="E261" s="2739"/>
      <c r="F261" s="2739"/>
    </row>
    <row r="262" spans="1:6">
      <c r="A262" s="2731"/>
      <c r="B262" s="1979"/>
      <c r="C262" s="1989"/>
      <c r="D262" s="1990"/>
      <c r="E262" s="2739"/>
      <c r="F262" s="2739"/>
    </row>
    <row r="263" spans="1:6">
      <c r="A263" s="2731"/>
      <c r="B263" s="1979"/>
      <c r="C263" s="1989"/>
      <c r="D263" s="1990"/>
      <c r="E263" s="2739"/>
      <c r="F263" s="2739"/>
    </row>
    <row r="264" spans="1:6">
      <c r="A264" s="2731"/>
      <c r="B264" s="1979"/>
      <c r="C264" s="1989"/>
      <c r="D264" s="1990"/>
      <c r="E264" s="2739"/>
      <c r="F264" s="2739"/>
    </row>
    <row r="265" spans="1:6">
      <c r="A265" s="2731"/>
      <c r="B265" s="1979"/>
      <c r="C265" s="1989"/>
      <c r="D265" s="1990"/>
      <c r="E265" s="2739"/>
      <c r="F265" s="2739"/>
    </row>
    <row r="266" spans="1:6">
      <c r="A266" s="2731"/>
      <c r="B266" s="1979"/>
      <c r="C266" s="1989"/>
      <c r="D266" s="1990"/>
      <c r="E266" s="2739"/>
      <c r="F266" s="2739"/>
    </row>
    <row r="267" spans="1:6">
      <c r="A267" s="2731"/>
      <c r="B267" s="1979"/>
      <c r="C267" s="1989"/>
      <c r="D267" s="1990"/>
      <c r="E267" s="2739"/>
      <c r="F267" s="2739"/>
    </row>
    <row r="268" spans="1:6">
      <c r="A268" s="2731"/>
      <c r="B268" s="1979"/>
      <c r="C268" s="1989"/>
      <c r="D268" s="1990"/>
      <c r="E268" s="2739"/>
      <c r="F268" s="2739"/>
    </row>
    <row r="269" spans="1:6">
      <c r="A269" s="2731"/>
      <c r="B269" s="1979"/>
      <c r="C269" s="1989"/>
      <c r="D269" s="1990"/>
      <c r="E269" s="2739"/>
      <c r="F269" s="2739"/>
    </row>
    <row r="270" spans="1:6">
      <c r="A270" s="3031"/>
      <c r="B270" s="3032"/>
      <c r="C270" s="3033"/>
      <c r="D270" s="3034"/>
      <c r="E270" s="3358" t="s">
        <v>48</v>
      </c>
      <c r="F270" s="3393">
        <f>SUM(F235:F269)</f>
        <v>0</v>
      </c>
    </row>
    <row r="271" spans="1:6">
      <c r="A271" s="1874"/>
      <c r="B271" s="2040"/>
      <c r="C271" s="1982"/>
      <c r="D271" s="2041"/>
      <c r="E271" s="2042"/>
      <c r="F271" s="2042"/>
    </row>
    <row r="272" spans="1:6">
      <c r="A272" s="1874"/>
      <c r="B272" s="2043" t="s">
        <v>70</v>
      </c>
      <c r="C272" s="1982"/>
      <c r="D272" s="2041"/>
      <c r="E272" s="2042"/>
      <c r="F272" s="2042"/>
    </row>
    <row r="273" spans="1:6">
      <c r="A273" s="1874"/>
      <c r="B273" s="2044"/>
      <c r="C273" s="1982"/>
      <c r="D273" s="2041"/>
      <c r="E273" s="2042"/>
      <c r="F273" s="2042"/>
    </row>
    <row r="274" spans="1:6">
      <c r="A274" s="1874"/>
      <c r="B274" s="2045"/>
      <c r="C274" s="1982"/>
      <c r="D274" s="2041"/>
      <c r="E274" s="2042"/>
      <c r="F274" s="2042"/>
    </row>
    <row r="275" spans="1:6">
      <c r="A275" s="1874"/>
      <c r="B275" s="3035" t="s">
        <v>2874</v>
      </c>
      <c r="C275" s="1982"/>
      <c r="D275" s="2041"/>
      <c r="E275" s="2042"/>
      <c r="F275" s="2042">
        <f>F55</f>
        <v>0</v>
      </c>
    </row>
    <row r="276" spans="1:6">
      <c r="A276" s="1874"/>
      <c r="B276" s="3035" t="s">
        <v>2875</v>
      </c>
      <c r="C276" s="1982"/>
      <c r="D276" s="2041"/>
      <c r="E276" s="2042"/>
      <c r="F276" s="2042">
        <f>F108</f>
        <v>0</v>
      </c>
    </row>
    <row r="277" spans="1:6">
      <c r="A277" s="1874"/>
      <c r="B277" s="3035" t="s">
        <v>2876</v>
      </c>
      <c r="C277" s="1982"/>
      <c r="D277" s="2041"/>
      <c r="E277" s="2042"/>
      <c r="F277" s="2042">
        <f>F167</f>
        <v>0</v>
      </c>
    </row>
    <row r="278" spans="1:6">
      <c r="A278" s="1874"/>
      <c r="B278" s="3035" t="s">
        <v>2877</v>
      </c>
      <c r="C278" s="1982"/>
      <c r="D278" s="2041"/>
      <c r="E278" s="2042"/>
      <c r="F278" s="2042">
        <f>F234</f>
        <v>0</v>
      </c>
    </row>
    <row r="279" spans="1:6">
      <c r="A279" s="1874"/>
      <c r="B279" s="3035" t="s">
        <v>2878</v>
      </c>
      <c r="C279" s="1982"/>
      <c r="D279" s="2041"/>
      <c r="E279" s="2042"/>
      <c r="F279" s="2042">
        <f>F270</f>
        <v>0</v>
      </c>
    </row>
    <row r="280" spans="1:6">
      <c r="A280" s="1874"/>
      <c r="B280" s="2040"/>
      <c r="C280" s="1982"/>
      <c r="D280" s="2041"/>
      <c r="E280" s="2042"/>
      <c r="F280" s="2042"/>
    </row>
    <row r="281" spans="1:6">
      <c r="A281" s="1874"/>
      <c r="B281" s="2040"/>
      <c r="C281" s="1982"/>
      <c r="D281" s="2041"/>
      <c r="E281" s="2042"/>
      <c r="F281" s="2042"/>
    </row>
    <row r="282" spans="1:6">
      <c r="A282" s="1874"/>
      <c r="B282" s="2040"/>
      <c r="C282" s="1982"/>
      <c r="D282" s="2041"/>
      <c r="E282" s="2042"/>
      <c r="F282" s="2042"/>
    </row>
    <row r="283" spans="1:6">
      <c r="A283" s="1874"/>
      <c r="B283" s="2040"/>
      <c r="C283" s="1982"/>
      <c r="D283" s="2041"/>
      <c r="E283" s="2042"/>
      <c r="F283" s="2042"/>
    </row>
    <row r="284" spans="1:6">
      <c r="A284" s="2696"/>
      <c r="B284" s="3369"/>
      <c r="C284" s="3370"/>
      <c r="D284" s="3371"/>
      <c r="E284" s="3372"/>
      <c r="F284" s="3373"/>
    </row>
    <row r="285" spans="1:6">
      <c r="A285" s="2696"/>
      <c r="B285" s="2733" t="s">
        <v>2231</v>
      </c>
      <c r="C285" s="2734"/>
      <c r="D285" s="2735"/>
      <c r="E285" s="2736"/>
      <c r="F285" s="2737">
        <f>SUM(F273:F283)</f>
        <v>0</v>
      </c>
    </row>
    <row r="286" spans="1:6">
      <c r="A286" s="2696"/>
      <c r="B286" s="2733"/>
      <c r="C286" s="2734"/>
      <c r="D286" s="2735"/>
      <c r="E286" s="2736"/>
      <c r="F286" s="2737"/>
    </row>
    <row r="287" spans="1:6">
      <c r="A287" s="2696"/>
      <c r="B287" s="3369"/>
      <c r="C287" s="3370"/>
      <c r="D287" s="3371"/>
      <c r="E287" s="3372"/>
      <c r="F287" s="3373"/>
    </row>
    <row r="288" spans="1:6">
      <c r="A288" s="2696"/>
      <c r="B288" s="2733" t="s">
        <v>2658</v>
      </c>
      <c r="C288" s="2734" t="s">
        <v>31</v>
      </c>
      <c r="D288" s="2712">
        <v>2</v>
      </c>
      <c r="E288" s="2736">
        <f>F285</f>
        <v>0</v>
      </c>
      <c r="F288" s="2738">
        <f>D288*E288</f>
        <v>0</v>
      </c>
    </row>
    <row r="289" spans="1:6">
      <c r="A289" s="1874"/>
      <c r="B289" s="2040"/>
      <c r="C289" s="1982"/>
      <c r="D289" s="2041"/>
      <c r="E289" s="2042"/>
      <c r="F289" s="2042"/>
    </row>
    <row r="290" spans="1:6">
      <c r="A290" s="1874"/>
      <c r="B290" s="2040"/>
      <c r="C290" s="1982"/>
      <c r="D290" s="2041"/>
      <c r="E290" s="2042"/>
      <c r="F290" s="2042"/>
    </row>
    <row r="291" spans="1:6">
      <c r="A291" s="1874"/>
      <c r="B291" s="2040"/>
      <c r="C291" s="1982"/>
      <c r="D291" s="2041"/>
      <c r="E291" s="2042"/>
      <c r="F291" s="2042"/>
    </row>
    <row r="292" spans="1:6">
      <c r="A292" s="1874"/>
      <c r="B292" s="2040"/>
      <c r="C292" s="1982"/>
      <c r="D292" s="2041"/>
      <c r="E292" s="2042"/>
      <c r="F292" s="2042"/>
    </row>
    <row r="293" spans="1:6">
      <c r="A293" s="1874"/>
      <c r="B293" s="2040"/>
      <c r="C293" s="1982"/>
      <c r="D293" s="2041"/>
      <c r="E293" s="2042"/>
      <c r="F293" s="2042"/>
    </row>
    <row r="294" spans="1:6">
      <c r="A294" s="1874"/>
      <c r="B294" s="2040"/>
      <c r="C294" s="1982"/>
      <c r="D294" s="2041"/>
      <c r="E294" s="2042"/>
      <c r="F294" s="2042"/>
    </row>
    <row r="295" spans="1:6">
      <c r="A295" s="1874"/>
      <c r="B295" s="2040"/>
      <c r="C295" s="1982"/>
      <c r="D295" s="2041"/>
      <c r="E295" s="2042"/>
      <c r="F295" s="2042"/>
    </row>
    <row r="296" spans="1:6">
      <c r="A296" s="1874"/>
      <c r="B296" s="2040"/>
      <c r="C296" s="1982"/>
      <c r="D296" s="2041"/>
      <c r="E296" s="2042"/>
      <c r="F296" s="2042"/>
    </row>
    <row r="297" spans="1:6">
      <c r="A297" s="1874"/>
      <c r="B297" s="2040"/>
      <c r="C297" s="1982"/>
      <c r="D297" s="2041"/>
      <c r="E297" s="2042"/>
      <c r="F297" s="2042"/>
    </row>
    <row r="298" spans="1:6">
      <c r="A298" s="1874"/>
      <c r="B298" s="2040"/>
      <c r="C298" s="1982"/>
      <c r="D298" s="2041"/>
      <c r="E298" s="2042"/>
      <c r="F298" s="2042"/>
    </row>
    <row r="299" spans="1:6">
      <c r="A299" s="1874"/>
      <c r="B299" s="2040"/>
      <c r="C299" s="1982"/>
      <c r="D299" s="2041"/>
      <c r="E299" s="2042"/>
      <c r="F299" s="2042"/>
    </row>
    <row r="300" spans="1:6">
      <c r="A300" s="1874"/>
      <c r="B300" s="2040"/>
      <c r="C300" s="1982"/>
      <c r="D300" s="2041"/>
      <c r="E300" s="2042"/>
      <c r="F300" s="2042"/>
    </row>
    <row r="301" spans="1:6">
      <c r="A301" s="1874"/>
      <c r="B301" s="2040"/>
      <c r="C301" s="1982"/>
      <c r="D301" s="2041"/>
      <c r="E301" s="2042"/>
      <c r="F301" s="2042"/>
    </row>
    <row r="302" spans="1:6">
      <c r="A302" s="1874"/>
      <c r="B302" s="2040"/>
      <c r="C302" s="1982"/>
      <c r="D302" s="2041"/>
      <c r="E302" s="2042"/>
      <c r="F302" s="2042"/>
    </row>
    <row r="303" spans="1:6">
      <c r="A303" s="1874"/>
      <c r="B303" s="2040"/>
      <c r="C303" s="1982"/>
      <c r="D303" s="2041"/>
      <c r="E303" s="2042"/>
      <c r="F303" s="2042"/>
    </row>
    <row r="304" spans="1:6">
      <c r="A304" s="1874"/>
      <c r="B304" s="2040"/>
      <c r="C304" s="1982"/>
      <c r="D304" s="2041"/>
      <c r="E304" s="2042"/>
      <c r="F304" s="2042"/>
    </row>
    <row r="305" spans="1:6">
      <c r="A305" s="1874"/>
      <c r="B305" s="2040"/>
      <c r="C305" s="1982"/>
      <c r="D305" s="2041"/>
      <c r="E305" s="2042"/>
      <c r="F305" s="2042"/>
    </row>
    <row r="306" spans="1:6">
      <c r="A306" s="1874"/>
      <c r="B306" s="2040"/>
      <c r="C306" s="1982"/>
      <c r="D306" s="2041"/>
      <c r="E306" s="2042"/>
      <c r="F306" s="2042"/>
    </row>
    <row r="307" spans="1:6">
      <c r="A307" s="1874"/>
      <c r="B307" s="2040"/>
      <c r="C307" s="1982"/>
      <c r="D307" s="2041"/>
      <c r="E307" s="2042"/>
      <c r="F307" s="2042"/>
    </row>
    <row r="308" spans="1:6">
      <c r="A308" s="1874"/>
      <c r="B308" s="2040"/>
      <c r="C308" s="1982"/>
      <c r="D308" s="2041"/>
      <c r="E308" s="2042"/>
      <c r="F308" s="2042"/>
    </row>
    <row r="309" spans="1:6">
      <c r="A309" s="1874"/>
      <c r="B309" s="2040"/>
      <c r="C309" s="1982"/>
      <c r="D309" s="2041"/>
      <c r="E309" s="2042"/>
      <c r="F309" s="2042"/>
    </row>
    <row r="310" spans="1:6">
      <c r="A310" s="1874"/>
      <c r="B310" s="2040"/>
      <c r="C310" s="1982"/>
      <c r="D310" s="2041"/>
      <c r="E310" s="2042"/>
      <c r="F310" s="2042"/>
    </row>
    <row r="311" spans="1:6">
      <c r="A311" s="1874"/>
      <c r="B311" s="2040"/>
      <c r="C311" s="1982"/>
      <c r="D311" s="2041"/>
      <c r="E311" s="2042"/>
      <c r="F311" s="2042"/>
    </row>
    <row r="312" spans="1:6">
      <c r="A312" s="1874"/>
      <c r="B312" s="2040"/>
      <c r="C312" s="1982"/>
      <c r="D312" s="2041"/>
      <c r="E312" s="2042"/>
      <c r="F312" s="2042"/>
    </row>
    <row r="313" spans="1:6">
      <c r="A313" s="1874"/>
      <c r="B313" s="2040"/>
      <c r="C313" s="1982"/>
      <c r="D313" s="2041"/>
      <c r="E313" s="2042"/>
      <c r="F313" s="2042"/>
    </row>
    <row r="314" spans="1:6">
      <c r="A314" s="1874"/>
      <c r="B314" s="2040"/>
      <c r="C314" s="1982"/>
      <c r="D314" s="2041"/>
      <c r="E314" s="2042"/>
      <c r="F314" s="2042"/>
    </row>
    <row r="315" spans="1:6">
      <c r="A315" s="1874"/>
      <c r="B315" s="2040"/>
      <c r="C315" s="1982"/>
      <c r="D315" s="2041"/>
      <c r="E315" s="2042"/>
      <c r="F315" s="2042"/>
    </row>
    <row r="316" spans="1:6">
      <c r="A316" s="1874"/>
      <c r="B316" s="2040"/>
      <c r="C316" s="1982"/>
      <c r="D316" s="2041"/>
      <c r="E316" s="2042"/>
      <c r="F316" s="2042"/>
    </row>
    <row r="317" spans="1:6">
      <c r="A317" s="1874"/>
      <c r="B317" s="2040"/>
      <c r="C317" s="1982"/>
      <c r="D317" s="2041"/>
      <c r="E317" s="2042"/>
      <c r="F317" s="2042"/>
    </row>
    <row r="318" spans="1:6">
      <c r="A318" s="1874"/>
      <c r="B318" s="2040"/>
      <c r="C318" s="1982"/>
      <c r="D318" s="2041"/>
      <c r="E318" s="2042"/>
      <c r="F318" s="2042"/>
    </row>
    <row r="319" spans="1:6">
      <c r="A319" s="1874"/>
      <c r="B319" s="2040"/>
      <c r="C319" s="1982"/>
      <c r="D319" s="2041"/>
      <c r="E319" s="2042"/>
      <c r="F319" s="2042"/>
    </row>
    <row r="320" spans="1:6">
      <c r="A320" s="1874"/>
      <c r="B320" s="2040"/>
      <c r="C320" s="1982"/>
      <c r="D320" s="2041"/>
      <c r="E320" s="2042"/>
      <c r="F320" s="2042"/>
    </row>
    <row r="321" spans="1:6">
      <c r="A321" s="1874"/>
      <c r="B321" s="2040"/>
      <c r="C321" s="1982"/>
      <c r="D321" s="2041"/>
      <c r="E321" s="2042"/>
      <c r="F321" s="2042"/>
    </row>
    <row r="322" spans="1:6">
      <c r="A322" s="1874"/>
      <c r="B322" s="2040"/>
      <c r="C322" s="1982"/>
      <c r="D322" s="2041"/>
      <c r="E322" s="2042"/>
      <c r="F322" s="2042"/>
    </row>
    <row r="323" spans="1:6">
      <c r="A323" s="1874"/>
      <c r="B323" s="2040"/>
      <c r="C323" s="1982"/>
      <c r="D323" s="2041"/>
      <c r="E323" s="2042"/>
      <c r="F323" s="2042"/>
    </row>
    <row r="324" spans="1:6">
      <c r="A324" s="1874"/>
      <c r="B324" s="2040"/>
      <c r="C324" s="1982"/>
      <c r="D324" s="2041"/>
      <c r="E324" s="2042"/>
      <c r="F324" s="2042"/>
    </row>
    <row r="325" spans="1:6">
      <c r="A325" s="1874"/>
      <c r="B325" s="2040"/>
      <c r="C325" s="1982"/>
      <c r="D325" s="2041"/>
      <c r="E325" s="2042"/>
      <c r="F325" s="2042"/>
    </row>
    <row r="326" spans="1:6">
      <c r="A326" s="1874"/>
      <c r="B326" s="2040"/>
      <c r="C326" s="1982"/>
      <c r="D326" s="2041"/>
      <c r="E326" s="2042"/>
      <c r="F326" s="2042"/>
    </row>
    <row r="327" spans="1:6">
      <c r="A327" s="1874"/>
      <c r="B327" s="2040"/>
      <c r="C327" s="1982"/>
      <c r="D327" s="2041"/>
      <c r="E327" s="2042"/>
      <c r="F327" s="2042"/>
    </row>
    <row r="328" spans="1:6">
      <c r="A328" s="1874"/>
      <c r="B328" s="2040"/>
      <c r="C328" s="1982"/>
      <c r="D328" s="2041"/>
      <c r="E328" s="2042"/>
      <c r="F328" s="2042"/>
    </row>
    <row r="329" spans="1:6">
      <c r="A329" s="1874"/>
      <c r="B329" s="2040"/>
      <c r="C329" s="1982"/>
      <c r="D329" s="2041"/>
      <c r="E329" s="2042"/>
      <c r="F329" s="2042"/>
    </row>
    <row r="330" spans="1:6">
      <c r="A330" s="1874"/>
      <c r="B330" s="2040"/>
      <c r="C330" s="1982"/>
      <c r="D330" s="2041"/>
      <c r="E330" s="2042"/>
      <c r="F330" s="2042"/>
    </row>
    <row r="331" spans="1:6">
      <c r="A331" s="1874"/>
      <c r="B331" s="2040"/>
      <c r="C331" s="1982"/>
      <c r="D331" s="2041"/>
      <c r="E331" s="2042"/>
      <c r="F331" s="2042"/>
    </row>
    <row r="332" spans="1:6">
      <c r="A332" s="1874"/>
      <c r="B332" s="2040"/>
      <c r="C332" s="1982"/>
      <c r="D332" s="2041"/>
      <c r="E332" s="2042"/>
      <c r="F332" s="2042"/>
    </row>
    <row r="333" spans="1:6">
      <c r="A333" s="1874"/>
      <c r="B333" s="2040"/>
      <c r="C333" s="1982"/>
      <c r="D333" s="2041"/>
      <c r="E333" s="2042"/>
      <c r="F333" s="2042"/>
    </row>
    <row r="334" spans="1:6">
      <c r="A334" s="1874"/>
      <c r="B334" s="2040"/>
      <c r="C334" s="1982"/>
      <c r="D334" s="2041"/>
      <c r="E334" s="2042"/>
      <c r="F334" s="2042"/>
    </row>
    <row r="335" spans="1:6">
      <c r="A335" s="1874"/>
      <c r="B335" s="2040"/>
      <c r="C335" s="1982"/>
      <c r="D335" s="2041"/>
      <c r="E335" s="2042"/>
      <c r="F335" s="2042"/>
    </row>
    <row r="336" spans="1:6">
      <c r="A336" s="2046"/>
      <c r="B336" s="2047"/>
      <c r="C336" s="2048"/>
      <c r="D336" s="2049"/>
      <c r="E336" s="2050"/>
      <c r="F336" s="2050"/>
    </row>
    <row r="337" spans="1:6">
      <c r="A337" s="3490" t="s">
        <v>71</v>
      </c>
      <c r="B337" s="3491"/>
      <c r="C337" s="3491"/>
      <c r="D337" s="3491"/>
      <c r="E337" s="3491"/>
      <c r="F337" s="2051">
        <f>SUM(F287:F336)</f>
        <v>0</v>
      </c>
    </row>
    <row r="338" spans="1:6">
      <c r="A338" s="2054"/>
      <c r="B338" s="2053"/>
      <c r="C338" s="2054"/>
      <c r="D338" s="2054"/>
      <c r="E338" s="2172"/>
      <c r="F338" s="2172"/>
    </row>
  </sheetData>
  <mergeCells count="3">
    <mergeCell ref="A2:F2"/>
    <mergeCell ref="A4:B4"/>
    <mergeCell ref="A337:E337"/>
  </mergeCells>
  <pageMargins left="0.7" right="0.7" top="0.75" bottom="0.75" header="0.3" footer="0.3"/>
  <pageSetup scale="52" orientation="portrait" r:id="rId1"/>
  <rowBreaks count="2" manualBreakCount="2">
    <brk id="57" max="16383" man="1"/>
    <brk id="138" max="5"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1"/>
  <sheetViews>
    <sheetView view="pageBreakPreview" zoomScale="98" zoomScaleNormal="100" zoomScaleSheetLayoutView="98" workbookViewId="0">
      <selection activeCell="D16" sqref="D16"/>
    </sheetView>
  </sheetViews>
  <sheetFormatPr defaultRowHeight="15"/>
  <cols>
    <col min="1" max="1" width="13.140625" customWidth="1"/>
    <col min="2" max="2" width="48.7109375" customWidth="1"/>
    <col min="3" max="3" width="6.42578125" customWidth="1"/>
    <col min="4" max="4" width="12.7109375" customWidth="1"/>
    <col min="5" max="5" width="14.7109375" customWidth="1"/>
    <col min="6" max="6" width="16.28515625" customWidth="1"/>
    <col min="7" max="7" width="19" customWidth="1"/>
  </cols>
  <sheetData>
    <row r="1" spans="1:6" ht="15" customHeight="1">
      <c r="A1" s="2052" t="s">
        <v>2129</v>
      </c>
      <c r="B1" s="2052"/>
      <c r="C1" s="2052"/>
      <c r="D1" s="2052"/>
      <c r="E1" s="2052"/>
      <c r="F1" s="2052"/>
    </row>
    <row r="2" spans="1:6">
      <c r="A2" s="3482" t="s">
        <v>2526</v>
      </c>
      <c r="B2" s="3483"/>
      <c r="C2" s="3483"/>
      <c r="D2" s="3483"/>
      <c r="E2" s="3483"/>
      <c r="F2" s="3487"/>
    </row>
    <row r="3" spans="1:6">
      <c r="A3" s="2052"/>
      <c r="B3" s="2053"/>
      <c r="C3" s="2054"/>
      <c r="D3" s="2054"/>
      <c r="E3" s="86"/>
      <c r="F3" s="86"/>
    </row>
    <row r="4" spans="1:6">
      <c r="A4" s="3458" t="s">
        <v>2880</v>
      </c>
      <c r="B4" s="3458"/>
      <c r="C4" s="87"/>
      <c r="D4" s="209"/>
      <c r="E4" s="486"/>
      <c r="F4" s="2244"/>
    </row>
    <row r="5" spans="1:6">
      <c r="A5" s="3167" t="s">
        <v>2814</v>
      </c>
      <c r="B5" s="3168"/>
      <c r="C5" s="3169"/>
      <c r="D5" s="3170"/>
      <c r="E5" s="3172"/>
      <c r="F5" s="3172"/>
    </row>
    <row r="6" spans="1:6">
      <c r="A6" s="2826"/>
      <c r="B6" s="3215"/>
      <c r="C6" s="3216"/>
      <c r="D6" s="2826"/>
      <c r="E6" s="3217"/>
      <c r="F6" s="3217"/>
    </row>
    <row r="7" spans="1:6">
      <c r="A7" s="3218"/>
      <c r="B7" s="3219"/>
      <c r="C7" s="3220"/>
      <c r="D7" s="3221"/>
      <c r="E7" s="3222"/>
      <c r="F7" s="3222"/>
    </row>
    <row r="8" spans="1:6">
      <c r="A8" s="3223" t="s">
        <v>1</v>
      </c>
      <c r="B8" s="3223" t="s">
        <v>2</v>
      </c>
      <c r="C8" s="3223" t="s">
        <v>3</v>
      </c>
      <c r="D8" s="3224" t="s">
        <v>4</v>
      </c>
      <c r="E8" s="3225" t="s">
        <v>5</v>
      </c>
      <c r="F8" s="3225" t="s">
        <v>6</v>
      </c>
    </row>
    <row r="9" spans="1:6">
      <c r="A9" s="3226"/>
      <c r="B9" s="3227"/>
      <c r="C9" s="3226"/>
      <c r="D9" s="3228"/>
      <c r="E9" s="3229" t="s">
        <v>2815</v>
      </c>
      <c r="F9" s="3229" t="s">
        <v>2815</v>
      </c>
    </row>
    <row r="10" spans="1:6">
      <c r="A10" s="3230"/>
      <c r="B10" s="3231"/>
      <c r="C10" s="3230"/>
      <c r="D10" s="3232"/>
      <c r="E10" s="3233"/>
      <c r="F10" s="3233"/>
    </row>
    <row r="11" spans="1:6">
      <c r="A11" s="3234"/>
      <c r="B11" s="3235"/>
      <c r="C11" s="3236"/>
      <c r="D11" s="3237"/>
      <c r="E11" s="3238"/>
      <c r="F11" s="3238"/>
    </row>
    <row r="12" spans="1:6">
      <c r="A12" s="3234"/>
      <c r="B12" s="3184" t="s">
        <v>161</v>
      </c>
      <c r="C12" s="3236"/>
      <c r="D12" s="3237"/>
      <c r="E12" s="3238"/>
      <c r="F12" s="3238"/>
    </row>
    <row r="13" spans="1:6">
      <c r="A13" s="3234"/>
      <c r="B13" s="3239"/>
      <c r="C13" s="3236"/>
      <c r="D13" s="3237"/>
      <c r="E13" s="3238"/>
      <c r="F13" s="3238"/>
    </row>
    <row r="14" spans="1:6" ht="51">
      <c r="A14" s="3240"/>
      <c r="B14" s="2904" t="s">
        <v>2887</v>
      </c>
      <c r="C14" s="3236"/>
      <c r="D14" s="3241"/>
      <c r="E14" s="3238"/>
      <c r="F14" s="3238"/>
    </row>
    <row r="15" spans="1:6">
      <c r="A15" s="3240"/>
      <c r="B15" s="3235"/>
      <c r="C15" s="3236"/>
      <c r="D15" s="3241"/>
      <c r="E15" s="3238"/>
      <c r="F15" s="3238"/>
    </row>
    <row r="16" spans="1:6">
      <c r="A16" s="3242"/>
      <c r="B16" s="3243" t="s">
        <v>162</v>
      </c>
      <c r="C16" s="3244"/>
      <c r="D16" s="3245"/>
      <c r="E16" s="3246"/>
      <c r="F16" s="3247"/>
    </row>
    <row r="17" spans="1:6">
      <c r="A17" s="3242"/>
      <c r="B17" s="3248"/>
      <c r="C17" s="3244"/>
      <c r="D17" s="3245"/>
      <c r="E17" s="3249"/>
      <c r="F17" s="3250"/>
    </row>
    <row r="18" spans="1:6">
      <c r="A18" s="3242"/>
      <c r="B18" s="3243" t="s">
        <v>163</v>
      </c>
      <c r="C18" s="3244"/>
      <c r="D18" s="3245"/>
      <c r="E18" s="3249"/>
      <c r="F18" s="3250"/>
    </row>
    <row r="19" spans="1:6">
      <c r="A19" s="3242"/>
      <c r="B19" s="3248"/>
      <c r="C19" s="3244"/>
      <c r="D19" s="3245"/>
      <c r="E19" s="3249"/>
      <c r="F19" s="3250"/>
    </row>
    <row r="20" spans="1:6">
      <c r="A20" s="3242" t="s">
        <v>164</v>
      </c>
      <c r="B20" s="3251" t="s">
        <v>400</v>
      </c>
      <c r="C20" s="3244" t="s">
        <v>165</v>
      </c>
      <c r="D20" s="3252">
        <f>10*4/10000</f>
        <v>4.0000000000000001E-3</v>
      </c>
      <c r="E20" s="3253"/>
      <c r="F20" s="3254">
        <f>D20*E20</f>
        <v>0</v>
      </c>
    </row>
    <row r="21" spans="1:6">
      <c r="A21" s="3240"/>
      <c r="B21" s="3235"/>
      <c r="C21" s="3236"/>
      <c r="D21" s="3241"/>
      <c r="E21" s="3255"/>
      <c r="F21" s="3254"/>
    </row>
    <row r="22" spans="1:6">
      <c r="A22" s="3201"/>
      <c r="B22" s="3256" t="s">
        <v>212</v>
      </c>
      <c r="C22" s="3203"/>
      <c r="D22" s="2041"/>
      <c r="E22" s="3257"/>
      <c r="F22" s="3254"/>
    </row>
    <row r="23" spans="1:6">
      <c r="A23" s="3201"/>
      <c r="B23" s="3256"/>
      <c r="C23" s="3203"/>
      <c r="D23" s="2041"/>
      <c r="E23" s="3257"/>
      <c r="F23" s="3254"/>
    </row>
    <row r="24" spans="1:6" ht="38.25">
      <c r="A24" s="3201"/>
      <c r="B24" s="3258" t="s">
        <v>401</v>
      </c>
      <c r="C24" s="3203"/>
      <c r="D24" s="2041"/>
      <c r="E24" s="3257"/>
      <c r="F24" s="3254"/>
    </row>
    <row r="25" spans="1:6">
      <c r="A25" s="3201"/>
      <c r="B25" s="3258"/>
      <c r="C25" s="3203"/>
      <c r="D25" s="2041"/>
      <c r="E25" s="3257"/>
      <c r="F25" s="3254"/>
    </row>
    <row r="26" spans="1:6">
      <c r="A26" s="2220" t="s">
        <v>214</v>
      </c>
      <c r="B26" s="3259" t="s">
        <v>215</v>
      </c>
      <c r="C26" s="2220" t="s">
        <v>31</v>
      </c>
      <c r="D26" s="3260">
        <v>1</v>
      </c>
      <c r="E26" s="3261"/>
      <c r="F26" s="3254">
        <f>D26*E26</f>
        <v>0</v>
      </c>
    </row>
    <row r="27" spans="1:6">
      <c r="A27" s="2220" t="s">
        <v>2816</v>
      </c>
      <c r="B27" s="3259" t="s">
        <v>2817</v>
      </c>
      <c r="C27" s="2220" t="s">
        <v>31</v>
      </c>
      <c r="D27" s="3260">
        <v>1</v>
      </c>
      <c r="E27" s="3261"/>
      <c r="F27" s="3254">
        <f>D27*E27</f>
        <v>0</v>
      </c>
    </row>
    <row r="28" spans="1:6">
      <c r="A28" s="3240"/>
      <c r="B28" s="3235"/>
      <c r="C28" s="3236"/>
      <c r="D28" s="3241"/>
      <c r="E28" s="3255"/>
      <c r="F28" s="3254"/>
    </row>
    <row r="29" spans="1:6">
      <c r="A29" s="3240"/>
      <c r="B29" s="3235"/>
      <c r="C29" s="3236"/>
      <c r="D29" s="3241"/>
      <c r="E29" s="3255"/>
      <c r="F29" s="3254"/>
    </row>
    <row r="30" spans="1:6">
      <c r="A30" s="3201"/>
      <c r="B30" s="3256" t="s">
        <v>166</v>
      </c>
      <c r="C30" s="3203"/>
      <c r="D30" s="3262"/>
      <c r="E30" s="3263"/>
      <c r="F30" s="3254"/>
    </row>
    <row r="31" spans="1:6">
      <c r="A31" s="3201"/>
      <c r="B31" s="3264"/>
      <c r="C31" s="3203"/>
      <c r="D31" s="3262"/>
      <c r="E31" s="3263"/>
      <c r="F31" s="3254"/>
    </row>
    <row r="32" spans="1:6">
      <c r="A32" s="3201"/>
      <c r="B32" s="3256" t="s">
        <v>277</v>
      </c>
      <c r="C32" s="3203"/>
      <c r="D32" s="3204"/>
      <c r="E32" s="3263"/>
      <c r="F32" s="3254"/>
    </row>
    <row r="33" spans="1:6">
      <c r="A33" s="3201"/>
      <c r="B33" s="3256"/>
      <c r="C33" s="3203"/>
      <c r="D33" s="3204"/>
      <c r="E33" s="3263"/>
      <c r="F33" s="3254"/>
    </row>
    <row r="34" spans="1:6">
      <c r="A34" s="3265"/>
      <c r="B34" s="3266" t="s">
        <v>390</v>
      </c>
      <c r="C34" s="3203"/>
      <c r="D34" s="3267"/>
      <c r="E34" s="3263"/>
      <c r="F34" s="3254"/>
    </row>
    <row r="35" spans="1:6">
      <c r="A35" s="3265"/>
      <c r="B35" s="3266"/>
      <c r="C35" s="3203"/>
      <c r="D35" s="3267"/>
      <c r="E35" s="3263"/>
      <c r="F35" s="3254"/>
    </row>
    <row r="36" spans="1:6">
      <c r="A36" s="3265" t="s">
        <v>402</v>
      </c>
      <c r="B36" s="3268" t="s">
        <v>403</v>
      </c>
      <c r="C36" s="3203" t="s">
        <v>404</v>
      </c>
      <c r="D36" s="3204">
        <f>8*3*0.15</f>
        <v>3.5999999999999996</v>
      </c>
      <c r="E36" s="3261"/>
      <c r="F36" s="3254">
        <f>D36*E36</f>
        <v>0</v>
      </c>
    </row>
    <row r="37" spans="1:6">
      <c r="A37" s="3201"/>
      <c r="B37" s="3256"/>
      <c r="C37" s="3203"/>
      <c r="D37" s="3204"/>
      <c r="E37" s="3263"/>
      <c r="F37" s="3254"/>
    </row>
    <row r="38" spans="1:6">
      <c r="A38" s="3201"/>
      <c r="B38" s="3269" t="s">
        <v>278</v>
      </c>
      <c r="C38" s="3203"/>
      <c r="D38" s="3204"/>
      <c r="E38" s="3263"/>
      <c r="F38" s="3254"/>
    </row>
    <row r="39" spans="1:6">
      <c r="A39" s="3201"/>
      <c r="B39" s="3269"/>
      <c r="C39" s="3203"/>
      <c r="D39" s="3204"/>
      <c r="E39" s="3263"/>
      <c r="F39" s="3254"/>
    </row>
    <row r="40" spans="1:6" ht="38.25">
      <c r="A40" s="3201"/>
      <c r="B40" s="3258" t="s">
        <v>279</v>
      </c>
      <c r="C40" s="3203"/>
      <c r="D40" s="3262"/>
      <c r="E40" s="3263"/>
      <c r="F40" s="3254"/>
    </row>
    <row r="41" spans="1:6">
      <c r="A41" s="3201"/>
      <c r="B41" s="3264"/>
      <c r="C41" s="3203"/>
      <c r="D41" s="3262"/>
      <c r="E41" s="3263"/>
      <c r="F41" s="3254"/>
    </row>
    <row r="42" spans="1:6">
      <c r="A42" s="3201" t="s">
        <v>405</v>
      </c>
      <c r="B42" s="3270" t="s">
        <v>353</v>
      </c>
      <c r="C42" s="3203" t="s">
        <v>88</v>
      </c>
      <c r="D42" s="3262">
        <f>((8*0.3*2)+(3*0.3*4))*0.9</f>
        <v>7.5599999999999987</v>
      </c>
      <c r="E42" s="3261"/>
      <c r="F42" s="3254">
        <f>D42*E42</f>
        <v>0</v>
      </c>
    </row>
    <row r="43" spans="1:6">
      <c r="A43" s="3201"/>
      <c r="B43" s="3270"/>
      <c r="C43" s="3203"/>
      <c r="D43" s="3262"/>
      <c r="E43" s="3263"/>
      <c r="F43" s="3254"/>
    </row>
    <row r="44" spans="1:6">
      <c r="A44" s="3201"/>
      <c r="B44" s="3269" t="s">
        <v>282</v>
      </c>
      <c r="C44" s="3203"/>
      <c r="D44" s="3262"/>
      <c r="E44" s="3263"/>
      <c r="F44" s="3254"/>
    </row>
    <row r="45" spans="1:6">
      <c r="A45" s="3201"/>
      <c r="B45" s="3269"/>
      <c r="C45" s="3203"/>
      <c r="D45" s="3262"/>
      <c r="E45" s="3263"/>
      <c r="F45" s="3254"/>
    </row>
    <row r="46" spans="1:6" ht="38.25">
      <c r="A46" s="3201"/>
      <c r="B46" s="3258" t="s">
        <v>279</v>
      </c>
      <c r="C46" s="3203"/>
      <c r="D46" s="3262"/>
      <c r="E46" s="3263"/>
      <c r="F46" s="3254"/>
    </row>
    <row r="47" spans="1:6">
      <c r="A47" s="3201"/>
      <c r="B47" s="3264"/>
      <c r="C47" s="3203"/>
      <c r="D47" s="3262"/>
      <c r="E47" s="3263"/>
      <c r="F47" s="3254"/>
    </row>
    <row r="48" spans="1:6">
      <c r="A48" s="3201" t="s">
        <v>406</v>
      </c>
      <c r="B48" s="3270" t="s">
        <v>407</v>
      </c>
      <c r="C48" s="3203" t="s">
        <v>88</v>
      </c>
      <c r="D48" s="3262">
        <f>((8*0.3*2)+(3*0.3*4))*0.1</f>
        <v>0.83999999999999986</v>
      </c>
      <c r="E48" s="3261"/>
      <c r="F48" s="3254">
        <f>D48*E48</f>
        <v>0</v>
      </c>
    </row>
    <row r="49" spans="1:6">
      <c r="A49" s="3201"/>
      <c r="B49" s="3271"/>
      <c r="C49" s="3203"/>
      <c r="D49" s="3262"/>
      <c r="E49" s="3263"/>
      <c r="F49" s="3254"/>
    </row>
    <row r="50" spans="1:6">
      <c r="A50" s="3201"/>
      <c r="B50" s="3272" t="s">
        <v>389</v>
      </c>
      <c r="C50" s="3203"/>
      <c r="D50" s="3262"/>
      <c r="E50" s="3263"/>
      <c r="F50" s="3254"/>
    </row>
    <row r="51" spans="1:6">
      <c r="A51" s="3201"/>
      <c r="B51" s="3271"/>
      <c r="C51" s="3203"/>
      <c r="D51" s="3204"/>
      <c r="E51" s="3263"/>
      <c r="F51" s="3254"/>
    </row>
    <row r="52" spans="1:6">
      <c r="A52" s="3265"/>
      <c r="B52" s="3266" t="s">
        <v>278</v>
      </c>
      <c r="C52" s="3203"/>
      <c r="D52" s="3267"/>
      <c r="E52" s="3263"/>
      <c r="F52" s="3254"/>
    </row>
    <row r="53" spans="1:6">
      <c r="A53" s="3265"/>
      <c r="B53" s="3266"/>
      <c r="C53" s="3203"/>
      <c r="D53" s="3267"/>
      <c r="E53" s="3263"/>
      <c r="F53" s="3254"/>
    </row>
    <row r="54" spans="1:6" ht="38.25">
      <c r="A54" s="3265"/>
      <c r="B54" s="3273" t="s">
        <v>408</v>
      </c>
      <c r="C54" s="3203"/>
      <c r="D54" s="3267"/>
      <c r="E54" s="3263"/>
      <c r="F54" s="3254"/>
    </row>
    <row r="55" spans="1:6">
      <c r="A55" s="3265"/>
      <c r="B55" s="3274"/>
      <c r="C55" s="3203"/>
      <c r="D55" s="3267"/>
      <c r="E55" s="3263"/>
      <c r="F55" s="3254"/>
    </row>
    <row r="56" spans="1:6">
      <c r="A56" s="3265" t="s">
        <v>391</v>
      </c>
      <c r="B56" s="3275" t="s">
        <v>409</v>
      </c>
      <c r="C56" s="3203" t="s">
        <v>88</v>
      </c>
      <c r="D56" s="3204">
        <f>8*4*0.25</f>
        <v>8</v>
      </c>
      <c r="E56" s="3261"/>
      <c r="F56" s="3254">
        <f>D56*E56</f>
        <v>0</v>
      </c>
    </row>
    <row r="57" spans="1:6">
      <c r="A57" s="3265"/>
      <c r="B57" s="3275"/>
      <c r="C57" s="3203"/>
      <c r="D57" s="3204"/>
      <c r="E57" s="3261"/>
      <c r="F57" s="3254"/>
    </row>
    <row r="58" spans="1:6">
      <c r="A58" s="3201"/>
      <c r="B58" s="3271"/>
      <c r="C58" s="3203"/>
      <c r="D58" s="3204"/>
      <c r="E58" s="3206"/>
      <c r="F58" s="3276"/>
    </row>
    <row r="59" spans="1:6">
      <c r="A59" s="3201"/>
      <c r="B59" s="3264"/>
      <c r="C59" s="3203"/>
      <c r="D59" s="3209"/>
      <c r="E59" s="3206"/>
      <c r="F59" s="3276"/>
    </row>
    <row r="60" spans="1:6">
      <c r="A60" s="3277"/>
      <c r="B60" s="3278"/>
      <c r="C60" s="3279"/>
      <c r="D60" s="3280"/>
      <c r="E60" s="3281" t="s">
        <v>48</v>
      </c>
      <c r="F60" s="3200">
        <f>SUM(F20:F58)</f>
        <v>0</v>
      </c>
    </row>
    <row r="61" spans="1:6">
      <c r="A61" s="3201"/>
      <c r="B61" s="3264"/>
      <c r="C61" s="3203"/>
      <c r="D61" s="3209"/>
      <c r="E61" s="3206"/>
      <c r="F61" s="3206"/>
    </row>
    <row r="62" spans="1:6">
      <c r="A62" s="3201"/>
      <c r="B62" s="3271" t="s">
        <v>284</v>
      </c>
      <c r="C62" s="3203"/>
      <c r="D62" s="3204"/>
      <c r="E62" s="3206"/>
      <c r="F62" s="3206"/>
    </row>
    <row r="63" spans="1:6">
      <c r="A63" s="3201"/>
      <c r="B63" s="3270"/>
      <c r="C63" s="3203"/>
      <c r="D63" s="3204"/>
      <c r="E63" s="3206"/>
      <c r="F63" s="3206"/>
    </row>
    <row r="64" spans="1:6">
      <c r="A64" s="3201"/>
      <c r="B64" s="3282" t="s">
        <v>285</v>
      </c>
      <c r="C64" s="3203"/>
      <c r="D64" s="3204"/>
      <c r="E64" s="3206"/>
      <c r="F64" s="3206"/>
    </row>
    <row r="65" spans="1:6">
      <c r="A65" s="3201"/>
      <c r="B65" s="3282"/>
      <c r="C65" s="3203"/>
      <c r="D65" s="3204"/>
      <c r="E65" s="3206"/>
      <c r="F65" s="3206"/>
    </row>
    <row r="66" spans="1:6" ht="25.5">
      <c r="A66" s="3201"/>
      <c r="B66" s="3283" t="s">
        <v>286</v>
      </c>
      <c r="C66" s="3203"/>
      <c r="D66" s="3204"/>
      <c r="E66" s="3206"/>
      <c r="F66" s="3206"/>
    </row>
    <row r="67" spans="1:6">
      <c r="A67" s="3201"/>
      <c r="B67" s="3270"/>
      <c r="C67" s="3203"/>
      <c r="D67" s="3204"/>
      <c r="E67" s="3206"/>
      <c r="F67" s="3206"/>
    </row>
    <row r="68" spans="1:6" ht="38.25">
      <c r="A68" s="3284" t="s">
        <v>287</v>
      </c>
      <c r="B68" s="3270" t="s">
        <v>288</v>
      </c>
      <c r="C68" s="3203" t="s">
        <v>96</v>
      </c>
      <c r="D68" s="3204">
        <f>10*4</f>
        <v>40</v>
      </c>
      <c r="E68" s="3261"/>
      <c r="F68" s="3263">
        <f>D68*E68</f>
        <v>0</v>
      </c>
    </row>
    <row r="69" spans="1:6">
      <c r="A69" s="3201"/>
      <c r="B69" s="3275"/>
      <c r="C69" s="3204"/>
      <c r="D69" s="3285"/>
      <c r="E69" s="3263"/>
      <c r="F69" s="3263"/>
    </row>
    <row r="70" spans="1:6" ht="25.5">
      <c r="A70" s="3284" t="s">
        <v>289</v>
      </c>
      <c r="B70" s="3275" t="s">
        <v>290</v>
      </c>
      <c r="C70" s="3203" t="s">
        <v>96</v>
      </c>
      <c r="D70" s="3204">
        <v>4</v>
      </c>
      <c r="E70" s="3261"/>
      <c r="F70" s="3263">
        <f>D70*E70</f>
        <v>0</v>
      </c>
    </row>
    <row r="71" spans="1:6">
      <c r="A71" s="3201"/>
      <c r="B71" s="3275"/>
      <c r="C71" s="3204"/>
      <c r="D71" s="3285"/>
      <c r="E71" s="3263"/>
      <c r="F71" s="3263"/>
    </row>
    <row r="72" spans="1:6">
      <c r="A72" s="3201"/>
      <c r="B72" s="3286" t="s">
        <v>291</v>
      </c>
      <c r="C72" s="3204"/>
      <c r="D72" s="3285"/>
      <c r="E72" s="3263"/>
      <c r="F72" s="3263"/>
    </row>
    <row r="73" spans="1:6">
      <c r="A73" s="3201"/>
      <c r="B73" s="3286"/>
      <c r="C73" s="3203"/>
      <c r="D73" s="3204"/>
      <c r="E73" s="3263"/>
      <c r="F73" s="3263"/>
    </row>
    <row r="74" spans="1:6" ht="25.5">
      <c r="A74" s="3201"/>
      <c r="B74" s="3287" t="s">
        <v>410</v>
      </c>
      <c r="C74" s="3203"/>
      <c r="D74" s="3204"/>
      <c r="E74" s="3263"/>
      <c r="F74" s="3263"/>
    </row>
    <row r="75" spans="1:6">
      <c r="A75" s="3201"/>
      <c r="B75" s="3275"/>
      <c r="C75" s="3203"/>
      <c r="D75" s="3204"/>
      <c r="E75" s="3263"/>
      <c r="F75" s="3263"/>
    </row>
    <row r="76" spans="1:6" ht="25.5">
      <c r="A76" s="3201" t="s">
        <v>411</v>
      </c>
      <c r="B76" s="3275" t="s">
        <v>412</v>
      </c>
      <c r="C76" s="3203" t="s">
        <v>88</v>
      </c>
      <c r="D76" s="3204">
        <f>D42*0.5</f>
        <v>3.7799999999999994</v>
      </c>
      <c r="E76" s="3288"/>
      <c r="F76" s="3263">
        <f>D76*E76</f>
        <v>0</v>
      </c>
    </row>
    <row r="77" spans="1:6">
      <c r="A77" s="3201"/>
      <c r="B77" s="3275"/>
      <c r="C77" s="3203"/>
      <c r="D77" s="3204"/>
      <c r="E77" s="3263"/>
      <c r="F77" s="3263"/>
    </row>
    <row r="78" spans="1:6">
      <c r="A78" s="3201" t="s">
        <v>294</v>
      </c>
      <c r="B78" s="3270" t="s">
        <v>282</v>
      </c>
      <c r="C78" s="3203" t="s">
        <v>88</v>
      </c>
      <c r="D78" s="3262">
        <f>D48*0.5</f>
        <v>0.41999999999999993</v>
      </c>
      <c r="E78" s="3288"/>
      <c r="F78" s="3263">
        <f>D78*E78</f>
        <v>0</v>
      </c>
    </row>
    <row r="79" spans="1:6">
      <c r="A79" s="3201"/>
      <c r="B79" s="3275"/>
      <c r="C79" s="3203"/>
      <c r="D79" s="3204"/>
      <c r="E79" s="3263"/>
      <c r="F79" s="3263"/>
    </row>
    <row r="80" spans="1:6">
      <c r="A80" s="3201"/>
      <c r="B80" s="3256" t="s">
        <v>167</v>
      </c>
      <c r="C80" s="3203"/>
      <c r="D80" s="3209"/>
      <c r="E80" s="3263"/>
      <c r="F80" s="3263"/>
    </row>
    <row r="81" spans="1:6">
      <c r="A81" s="3201"/>
      <c r="B81" s="3264"/>
      <c r="C81" s="3203"/>
      <c r="D81" s="3209"/>
      <c r="E81" s="3263"/>
      <c r="F81" s="3263"/>
    </row>
    <row r="82" spans="1:6">
      <c r="A82" s="3201"/>
      <c r="B82" s="3269" t="s">
        <v>295</v>
      </c>
      <c r="C82" s="3203"/>
      <c r="D82" s="3209"/>
      <c r="E82" s="3263"/>
      <c r="F82" s="3263"/>
    </row>
    <row r="83" spans="1:6">
      <c r="A83" s="3201"/>
      <c r="B83" s="3269"/>
      <c r="C83" s="3203"/>
      <c r="D83" s="3209"/>
      <c r="E83" s="3263"/>
      <c r="F83" s="3263"/>
    </row>
    <row r="84" spans="1:6" ht="25.5">
      <c r="A84" s="3201"/>
      <c r="B84" s="3283" t="s">
        <v>296</v>
      </c>
      <c r="C84" s="3203"/>
      <c r="D84" s="3209"/>
      <c r="E84" s="3263"/>
      <c r="F84" s="3263"/>
    </row>
    <row r="85" spans="1:6">
      <c r="A85" s="3201"/>
      <c r="B85" s="3270"/>
      <c r="C85" s="3203"/>
      <c r="D85" s="3209"/>
      <c r="E85" s="3263"/>
      <c r="F85" s="3263"/>
    </row>
    <row r="86" spans="1:6" ht="25.5">
      <c r="A86" s="3201" t="s">
        <v>297</v>
      </c>
      <c r="B86" s="3270" t="s">
        <v>298</v>
      </c>
      <c r="C86" s="3203" t="s">
        <v>88</v>
      </c>
      <c r="D86" s="3204">
        <f>D42*0.5</f>
        <v>3.7799999999999994</v>
      </c>
      <c r="E86" s="2987"/>
      <c r="F86" s="3263">
        <f>D86*E86</f>
        <v>0</v>
      </c>
    </row>
    <row r="87" spans="1:6">
      <c r="A87" s="3201"/>
      <c r="B87" s="3270"/>
      <c r="C87" s="3203"/>
      <c r="D87" s="3204"/>
      <c r="E87" s="3263"/>
      <c r="F87" s="3263"/>
    </row>
    <row r="88" spans="1:6">
      <c r="A88" s="3201" t="s">
        <v>299</v>
      </c>
      <c r="B88" s="3270" t="s">
        <v>300</v>
      </c>
      <c r="C88" s="3203" t="s">
        <v>88</v>
      </c>
      <c r="D88" s="3262">
        <f>D48*0.5</f>
        <v>0.41999999999999993</v>
      </c>
      <c r="E88" s="2987"/>
      <c r="F88" s="3263">
        <f>D88*E88</f>
        <v>0</v>
      </c>
    </row>
    <row r="89" spans="1:6">
      <c r="A89" s="3201"/>
      <c r="B89" s="3270"/>
      <c r="C89" s="3203"/>
      <c r="D89" s="3209"/>
      <c r="E89" s="3263"/>
      <c r="F89" s="3263"/>
    </row>
    <row r="90" spans="1:6">
      <c r="A90" s="3201"/>
      <c r="B90" s="3256" t="s">
        <v>301</v>
      </c>
      <c r="C90" s="3203"/>
      <c r="D90" s="3209"/>
      <c r="E90" s="3263"/>
      <c r="F90" s="3263"/>
    </row>
    <row r="91" spans="1:6">
      <c r="A91" s="3201"/>
      <c r="B91" s="3256"/>
      <c r="C91" s="3203"/>
      <c r="D91" s="3209"/>
      <c r="E91" s="3263"/>
      <c r="F91" s="3263"/>
    </row>
    <row r="92" spans="1:6">
      <c r="A92" s="3201"/>
      <c r="B92" s="3289" t="s">
        <v>302</v>
      </c>
      <c r="C92" s="3203"/>
      <c r="D92" s="3209"/>
      <c r="E92" s="3263"/>
      <c r="F92" s="3263"/>
    </row>
    <row r="93" spans="1:6">
      <c r="A93" s="3201"/>
      <c r="B93" s="3289"/>
      <c r="C93" s="3203"/>
      <c r="D93" s="3209"/>
      <c r="E93" s="3263"/>
      <c r="F93" s="3263"/>
    </row>
    <row r="94" spans="1:6" ht="38.25">
      <c r="A94" s="3201"/>
      <c r="B94" s="3258" t="s">
        <v>303</v>
      </c>
      <c r="C94" s="3203"/>
      <c r="D94" s="3209"/>
      <c r="E94" s="3263"/>
      <c r="F94" s="3263"/>
    </row>
    <row r="95" spans="1:6">
      <c r="A95" s="3201"/>
      <c r="B95" s="3264"/>
      <c r="C95" s="3203"/>
      <c r="D95" s="3209"/>
      <c r="E95" s="3263"/>
      <c r="F95" s="3263"/>
    </row>
    <row r="96" spans="1:6" ht="25.5">
      <c r="A96" s="3284" t="s">
        <v>304</v>
      </c>
      <c r="B96" s="3270" t="s">
        <v>305</v>
      </c>
      <c r="C96" s="3203" t="s">
        <v>96</v>
      </c>
      <c r="D96" s="3204">
        <f>10*4</f>
        <v>40</v>
      </c>
      <c r="E96" s="2987"/>
      <c r="F96" s="3263">
        <f>D96*E96</f>
        <v>0</v>
      </c>
    </row>
    <row r="97" spans="1:6">
      <c r="A97" s="3201"/>
      <c r="B97" s="3264"/>
      <c r="C97" s="3203"/>
      <c r="D97" s="3285"/>
      <c r="E97" s="3263"/>
      <c r="F97" s="3263"/>
    </row>
    <row r="98" spans="1:6" ht="25.5">
      <c r="A98" s="3201"/>
      <c r="B98" s="3258" t="s">
        <v>413</v>
      </c>
      <c r="C98" s="3203"/>
      <c r="D98" s="3204"/>
      <c r="E98" s="3263"/>
      <c r="F98" s="3263"/>
    </row>
    <row r="99" spans="1:6">
      <c r="A99" s="3201"/>
      <c r="B99" s="3264"/>
      <c r="C99" s="3203"/>
      <c r="D99" s="3209"/>
      <c r="E99" s="3263"/>
      <c r="F99" s="3263"/>
    </row>
    <row r="100" spans="1:6" ht="25.5">
      <c r="A100" s="3284" t="s">
        <v>414</v>
      </c>
      <c r="B100" s="3270" t="s">
        <v>305</v>
      </c>
      <c r="C100" s="3203" t="s">
        <v>96</v>
      </c>
      <c r="D100" s="3209">
        <v>4</v>
      </c>
      <c r="E100" s="3263"/>
      <c r="F100" s="3263">
        <f>D100*E100</f>
        <v>0</v>
      </c>
    </row>
    <row r="101" spans="1:6">
      <c r="A101" s="3201"/>
      <c r="B101" s="3275"/>
      <c r="C101" s="3203"/>
      <c r="D101" s="3262"/>
      <c r="E101" s="3206"/>
      <c r="F101" s="3206"/>
    </row>
    <row r="102" spans="1:6">
      <c r="A102" s="3201"/>
      <c r="B102" s="3290"/>
      <c r="C102" s="3203"/>
      <c r="D102" s="3262"/>
      <c r="E102" s="3206"/>
      <c r="F102" s="3206"/>
    </row>
    <row r="103" spans="1:6">
      <c r="A103" s="3201"/>
      <c r="B103" s="3275"/>
      <c r="C103" s="3203"/>
      <c r="D103" s="3262"/>
      <c r="E103" s="3206"/>
      <c r="F103" s="3206"/>
    </row>
    <row r="104" spans="1:6">
      <c r="A104" s="3201"/>
      <c r="B104" s="3290"/>
      <c r="C104" s="3203"/>
      <c r="D104" s="3262"/>
      <c r="E104" s="3206"/>
      <c r="F104" s="3206"/>
    </row>
    <row r="105" spans="1:6">
      <c r="A105" s="3201"/>
      <c r="B105" s="3275"/>
      <c r="C105" s="3203"/>
      <c r="D105" s="3262"/>
      <c r="E105" s="3206"/>
      <c r="F105" s="3206"/>
    </row>
    <row r="106" spans="1:6">
      <c r="A106" s="3201"/>
      <c r="B106" s="3266"/>
      <c r="C106" s="3203"/>
      <c r="D106" s="3262"/>
      <c r="E106" s="3206"/>
      <c r="F106" s="3206"/>
    </row>
    <row r="107" spans="1:6">
      <c r="A107" s="3201"/>
      <c r="B107" s="3275"/>
      <c r="C107" s="3203"/>
      <c r="D107" s="3262"/>
      <c r="E107" s="3206"/>
      <c r="F107" s="3206"/>
    </row>
    <row r="108" spans="1:6">
      <c r="A108" s="3201"/>
      <c r="B108" s="3275"/>
      <c r="C108" s="3203"/>
      <c r="D108" s="3262"/>
      <c r="E108" s="3206"/>
      <c r="F108" s="3206"/>
    </row>
    <row r="109" spans="1:6">
      <c r="A109" s="3195"/>
      <c r="B109" s="3196"/>
      <c r="C109" s="3197"/>
      <c r="D109" s="3198"/>
      <c r="E109" s="3281" t="s">
        <v>48</v>
      </c>
      <c r="F109" s="3200">
        <f>SUM(F68:F104)</f>
        <v>0</v>
      </c>
    </row>
    <row r="110" spans="1:6">
      <c r="A110" s="3201"/>
      <c r="B110" s="3275"/>
      <c r="C110" s="3203"/>
      <c r="D110" s="3262"/>
      <c r="E110" s="3206"/>
      <c r="F110" s="3206"/>
    </row>
    <row r="111" spans="1:6">
      <c r="A111" s="3201"/>
      <c r="B111" s="3290" t="s">
        <v>306</v>
      </c>
      <c r="C111" s="3203"/>
      <c r="D111" s="3262"/>
      <c r="E111" s="3206"/>
      <c r="F111" s="3206"/>
    </row>
    <row r="112" spans="1:6">
      <c r="A112" s="3201"/>
      <c r="B112" s="3275"/>
      <c r="C112" s="3203"/>
      <c r="D112" s="3262"/>
      <c r="E112" s="3206"/>
      <c r="F112" s="3206"/>
    </row>
    <row r="113" spans="1:6">
      <c r="A113" s="3201"/>
      <c r="B113" s="3290" t="s">
        <v>307</v>
      </c>
      <c r="C113" s="3203"/>
      <c r="D113" s="3262"/>
      <c r="E113" s="3206"/>
      <c r="F113" s="3206"/>
    </row>
    <row r="114" spans="1:6">
      <c r="A114" s="3201"/>
      <c r="B114" s="3275"/>
      <c r="C114" s="3203"/>
      <c r="D114" s="3262"/>
      <c r="E114" s="3206"/>
      <c r="F114" s="3206"/>
    </row>
    <row r="115" spans="1:6">
      <c r="A115" s="3201"/>
      <c r="B115" s="3286" t="s">
        <v>168</v>
      </c>
      <c r="C115" s="3203"/>
      <c r="D115" s="3262"/>
      <c r="E115" s="3206"/>
      <c r="F115" s="3206"/>
    </row>
    <row r="116" spans="1:6">
      <c r="A116" s="3201"/>
      <c r="B116" s="3286"/>
      <c r="C116" s="3203"/>
      <c r="D116" s="3262"/>
      <c r="E116" s="3206"/>
      <c r="F116" s="3206"/>
    </row>
    <row r="117" spans="1:6">
      <c r="A117" s="3201"/>
      <c r="B117" s="3266" t="s">
        <v>309</v>
      </c>
      <c r="C117" s="3203"/>
      <c r="D117" s="3262"/>
      <c r="E117" s="3206"/>
      <c r="F117" s="3206"/>
    </row>
    <row r="118" spans="1:6">
      <c r="A118" s="3201"/>
      <c r="B118" s="3266"/>
      <c r="C118" s="3203"/>
      <c r="D118" s="3262"/>
      <c r="E118" s="3206"/>
      <c r="F118" s="3206"/>
    </row>
    <row r="119" spans="1:6" ht="38.25">
      <c r="A119" s="3201"/>
      <c r="B119" s="3273" t="s">
        <v>310</v>
      </c>
      <c r="C119" s="3203"/>
      <c r="D119" s="3262"/>
      <c r="E119" s="3206"/>
      <c r="F119" s="3206"/>
    </row>
    <row r="120" spans="1:6">
      <c r="A120" s="3201"/>
      <c r="B120" s="3275"/>
      <c r="C120" s="3203"/>
      <c r="D120" s="3262"/>
      <c r="E120" s="3206"/>
      <c r="F120" s="3206"/>
    </row>
    <row r="121" spans="1:6">
      <c r="A121" s="3201" t="s">
        <v>311</v>
      </c>
      <c r="B121" s="3275" t="s">
        <v>308</v>
      </c>
      <c r="C121" s="3203" t="s">
        <v>88</v>
      </c>
      <c r="D121" s="3262">
        <f>((8*0.3*0.05*2)+(3*0.3*4*0.05))</f>
        <v>0.42</v>
      </c>
      <c r="E121" s="2987"/>
      <c r="F121" s="3263">
        <f>D121*E121</f>
        <v>0</v>
      </c>
    </row>
    <row r="122" spans="1:6">
      <c r="A122" s="3201"/>
      <c r="B122" s="3275"/>
      <c r="C122" s="3203"/>
      <c r="D122" s="3262"/>
      <c r="E122" s="3206"/>
      <c r="F122" s="3206"/>
    </row>
    <row r="123" spans="1:6">
      <c r="A123" s="3201"/>
      <c r="B123" s="3266" t="s">
        <v>170</v>
      </c>
      <c r="C123" s="3203"/>
      <c r="D123" s="3204"/>
      <c r="E123" s="3263"/>
      <c r="F123" s="3263"/>
    </row>
    <row r="124" spans="1:6">
      <c r="A124" s="3201"/>
      <c r="B124" s="3266"/>
      <c r="C124" s="3203"/>
      <c r="D124" s="3204"/>
      <c r="E124" s="3263"/>
      <c r="F124" s="3263"/>
    </row>
    <row r="125" spans="1:6" ht="38.25">
      <c r="A125" s="3201"/>
      <c r="B125" s="3273" t="s">
        <v>312</v>
      </c>
      <c r="C125" s="3203"/>
      <c r="D125" s="3204"/>
      <c r="E125" s="3263"/>
      <c r="F125" s="3263"/>
    </row>
    <row r="126" spans="1:6">
      <c r="A126" s="3201"/>
      <c r="B126" s="3275"/>
      <c r="C126" s="3203"/>
      <c r="D126" s="3204"/>
      <c r="E126" s="3263"/>
      <c r="F126" s="3263"/>
    </row>
    <row r="127" spans="1:6">
      <c r="A127" s="3201" t="s">
        <v>171</v>
      </c>
      <c r="B127" s="3275" t="s">
        <v>308</v>
      </c>
      <c r="C127" s="3203" t="s">
        <v>88</v>
      </c>
      <c r="D127" s="3262">
        <f>((8*0.3*0.3*2)+(3*0.3*4*0.3))+(8*0.1*3)</f>
        <v>4.92</v>
      </c>
      <c r="E127" s="2987"/>
      <c r="F127" s="3263">
        <f>D127*E127</f>
        <v>0</v>
      </c>
    </row>
    <row r="128" spans="1:6">
      <c r="A128" s="3201"/>
      <c r="B128" s="3274"/>
      <c r="C128" s="3203"/>
      <c r="D128" s="3204"/>
      <c r="E128" s="3263"/>
      <c r="F128" s="3263"/>
    </row>
    <row r="129" spans="1:6">
      <c r="A129" s="3201"/>
      <c r="B129" s="3272" t="s">
        <v>313</v>
      </c>
      <c r="C129" s="3203"/>
      <c r="D129" s="3262"/>
      <c r="E129" s="3263"/>
      <c r="F129" s="3263"/>
    </row>
    <row r="130" spans="1:6">
      <c r="A130" s="3201"/>
      <c r="B130" s="3274"/>
      <c r="C130" s="3203"/>
      <c r="D130" s="3262"/>
      <c r="E130" s="3263"/>
      <c r="F130" s="3263"/>
    </row>
    <row r="131" spans="1:6">
      <c r="A131" s="3201"/>
      <c r="B131" s="3266" t="s">
        <v>314</v>
      </c>
      <c r="C131" s="3203"/>
      <c r="D131" s="3262"/>
      <c r="E131" s="3263"/>
      <c r="F131" s="3263"/>
    </row>
    <row r="132" spans="1:6">
      <c r="A132" s="3201"/>
      <c r="B132" s="3266"/>
      <c r="C132" s="3203"/>
      <c r="D132" s="3262"/>
      <c r="E132" s="3263"/>
      <c r="F132" s="3263"/>
    </row>
    <row r="133" spans="1:6" ht="25.5">
      <c r="A133" s="3201"/>
      <c r="B133" s="3291" t="s">
        <v>356</v>
      </c>
      <c r="C133" s="3203"/>
      <c r="D133" s="3262"/>
      <c r="E133" s="3263"/>
      <c r="F133" s="3263"/>
    </row>
    <row r="134" spans="1:6">
      <c r="A134" s="3201"/>
      <c r="B134" s="3275"/>
      <c r="C134" s="3203"/>
      <c r="D134" s="3262"/>
      <c r="E134" s="3263"/>
      <c r="F134" s="3263"/>
    </row>
    <row r="135" spans="1:6">
      <c r="A135" s="3284" t="s">
        <v>315</v>
      </c>
      <c r="B135" s="3275" t="s">
        <v>316</v>
      </c>
      <c r="C135" s="3203" t="s">
        <v>88</v>
      </c>
      <c r="D135" s="3262">
        <f>D121</f>
        <v>0.42</v>
      </c>
      <c r="E135" s="2987"/>
      <c r="F135" s="3263">
        <f>D135*E135</f>
        <v>0</v>
      </c>
    </row>
    <row r="136" spans="1:6">
      <c r="A136" s="3201"/>
      <c r="B136" s="3275"/>
      <c r="C136" s="3203"/>
      <c r="D136" s="3262"/>
      <c r="E136" s="3263"/>
      <c r="F136" s="3263"/>
    </row>
    <row r="137" spans="1:6">
      <c r="A137" s="3201"/>
      <c r="B137" s="3290" t="s">
        <v>416</v>
      </c>
      <c r="C137" s="3203"/>
      <c r="D137" s="3262"/>
      <c r="E137" s="3263"/>
      <c r="F137" s="3263"/>
    </row>
    <row r="138" spans="1:6">
      <c r="A138" s="3201"/>
      <c r="B138" s="3275"/>
      <c r="C138" s="3203"/>
      <c r="D138" s="3262"/>
      <c r="E138" s="3263"/>
      <c r="F138" s="3263"/>
    </row>
    <row r="139" spans="1:6">
      <c r="A139" s="3201"/>
      <c r="B139" s="3282" t="s">
        <v>317</v>
      </c>
      <c r="C139" s="3203"/>
      <c r="D139" s="3209"/>
      <c r="E139" s="3263"/>
      <c r="F139" s="3263"/>
    </row>
    <row r="140" spans="1:6">
      <c r="A140" s="3201"/>
      <c r="B140" s="3282"/>
      <c r="C140" s="3203"/>
      <c r="D140" s="3209"/>
      <c r="E140" s="3263"/>
      <c r="F140" s="3263"/>
    </row>
    <row r="141" spans="1:6" ht="25.5">
      <c r="A141" s="3201"/>
      <c r="B141" s="3258" t="s">
        <v>1336</v>
      </c>
      <c r="C141" s="3203"/>
      <c r="D141" s="3209"/>
      <c r="E141" s="3263"/>
      <c r="F141" s="3263"/>
    </row>
    <row r="142" spans="1:6">
      <c r="A142" s="3201"/>
      <c r="B142" s="3270"/>
      <c r="C142" s="3203"/>
      <c r="D142" s="3209"/>
      <c r="E142" s="3263"/>
      <c r="F142" s="3263"/>
    </row>
    <row r="143" spans="1:6">
      <c r="A143" s="3284" t="s">
        <v>322</v>
      </c>
      <c r="B143" s="3270" t="s">
        <v>358</v>
      </c>
      <c r="C143" s="3203" t="s">
        <v>88</v>
      </c>
      <c r="D143" s="3262">
        <f>(8*0.1*3)</f>
        <v>2.4000000000000004</v>
      </c>
      <c r="E143" s="2987"/>
      <c r="F143" s="3263">
        <f>D143*E143</f>
        <v>0</v>
      </c>
    </row>
    <row r="144" spans="1:6">
      <c r="A144" s="3284"/>
      <c r="B144" s="3270"/>
      <c r="C144" s="3203"/>
      <c r="D144" s="3209"/>
      <c r="E144" s="3263"/>
      <c r="F144" s="3263"/>
    </row>
    <row r="145" spans="1:6">
      <c r="A145" s="3201"/>
      <c r="B145" s="3282" t="s">
        <v>323</v>
      </c>
      <c r="C145" s="3203"/>
      <c r="D145" s="3209"/>
      <c r="E145" s="3263"/>
      <c r="F145" s="3263"/>
    </row>
    <row r="146" spans="1:6">
      <c r="A146" s="3201"/>
      <c r="B146" s="3270"/>
      <c r="C146" s="3203"/>
      <c r="D146" s="3209"/>
      <c r="E146" s="3263"/>
      <c r="F146" s="3263"/>
    </row>
    <row r="147" spans="1:6">
      <c r="A147" s="3201"/>
      <c r="B147" s="3258" t="s">
        <v>418</v>
      </c>
      <c r="C147" s="3203"/>
      <c r="D147" s="3209"/>
      <c r="E147" s="3263"/>
      <c r="F147" s="3263"/>
    </row>
    <row r="148" spans="1:6">
      <c r="A148" s="3201"/>
      <c r="B148" s="3270"/>
      <c r="C148" s="3203"/>
      <c r="D148" s="3209"/>
      <c r="E148" s="3263"/>
      <c r="F148" s="3263"/>
    </row>
    <row r="149" spans="1:6">
      <c r="A149" s="3284" t="s">
        <v>324</v>
      </c>
      <c r="B149" s="3270" t="s">
        <v>419</v>
      </c>
      <c r="C149" s="3203" t="s">
        <v>88</v>
      </c>
      <c r="D149" s="3262">
        <f>((8*0.3*0.3*2)+(3*0.3*4*0.3))</f>
        <v>2.5199999999999996</v>
      </c>
      <c r="E149" s="2987"/>
      <c r="F149" s="3263">
        <f>D149*E149</f>
        <v>0</v>
      </c>
    </row>
    <row r="150" spans="1:6">
      <c r="A150" s="3284"/>
      <c r="B150" s="3270"/>
      <c r="C150" s="3203"/>
      <c r="D150" s="3209"/>
      <c r="E150" s="3263"/>
      <c r="F150" s="3263"/>
    </row>
    <row r="151" spans="1:6">
      <c r="A151" s="3201"/>
      <c r="B151" s="3256" t="s">
        <v>172</v>
      </c>
      <c r="C151" s="3203"/>
      <c r="D151" s="3209"/>
      <c r="E151" s="3263"/>
      <c r="F151" s="3263"/>
    </row>
    <row r="152" spans="1:6">
      <c r="A152" s="3201"/>
      <c r="B152" s="3264"/>
      <c r="C152" s="3203"/>
      <c r="D152" s="3209"/>
      <c r="E152" s="3263"/>
      <c r="F152" s="3263"/>
    </row>
    <row r="153" spans="1:6">
      <c r="A153" s="3201"/>
      <c r="B153" s="3271" t="s">
        <v>173</v>
      </c>
      <c r="C153" s="3203"/>
      <c r="D153" s="3209"/>
      <c r="E153" s="3263"/>
      <c r="F153" s="3263"/>
    </row>
    <row r="154" spans="1:6">
      <c r="A154" s="3201"/>
      <c r="B154" s="3270"/>
      <c r="C154" s="3203"/>
      <c r="D154" s="3209"/>
      <c r="E154" s="3263"/>
      <c r="F154" s="3263"/>
    </row>
    <row r="155" spans="1:6">
      <c r="A155" s="3201"/>
      <c r="B155" s="3266" t="s">
        <v>174</v>
      </c>
      <c r="C155" s="3203"/>
      <c r="D155" s="3209"/>
      <c r="E155" s="3263"/>
      <c r="F155" s="3263"/>
    </row>
    <row r="156" spans="1:6">
      <c r="A156" s="3201"/>
      <c r="B156" s="3275"/>
      <c r="C156" s="3203"/>
      <c r="D156" s="3209"/>
      <c r="E156" s="3263"/>
      <c r="F156" s="3263"/>
    </row>
    <row r="157" spans="1:6">
      <c r="A157" s="3201"/>
      <c r="B157" s="3273" t="s">
        <v>177</v>
      </c>
      <c r="C157" s="3203"/>
      <c r="D157" s="3209"/>
      <c r="E157" s="3263"/>
      <c r="F157" s="3263"/>
    </row>
    <row r="158" spans="1:6">
      <c r="A158" s="3201"/>
      <c r="B158" s="3275"/>
      <c r="C158" s="3203"/>
      <c r="D158" s="3209"/>
      <c r="E158" s="3263"/>
      <c r="F158" s="3263"/>
    </row>
    <row r="159" spans="1:6">
      <c r="A159" s="3201" t="s">
        <v>175</v>
      </c>
      <c r="B159" s="3270" t="s">
        <v>328</v>
      </c>
      <c r="C159" s="3203" t="s">
        <v>96</v>
      </c>
      <c r="D159" s="3262">
        <v>4.0999999999999996</v>
      </c>
      <c r="E159" s="2987"/>
      <c r="F159" s="3263">
        <f>D159*E159</f>
        <v>0</v>
      </c>
    </row>
    <row r="160" spans="1:6">
      <c r="A160" s="3201"/>
      <c r="B160" s="3275"/>
      <c r="C160" s="3203"/>
      <c r="D160" s="3262"/>
      <c r="E160" s="2987"/>
      <c r="F160" s="3263"/>
    </row>
    <row r="161" spans="1:6">
      <c r="A161" s="3201"/>
      <c r="B161" s="3275"/>
      <c r="C161" s="3203"/>
      <c r="D161" s="3262"/>
      <c r="E161" s="2987"/>
      <c r="F161" s="3263"/>
    </row>
    <row r="162" spans="1:6">
      <c r="A162" s="3201"/>
      <c r="B162" s="3275"/>
      <c r="C162" s="3203"/>
      <c r="D162" s="3209"/>
      <c r="E162" s="3263"/>
      <c r="F162" s="3263"/>
    </row>
    <row r="163" spans="1:6">
      <c r="A163" s="3201"/>
      <c r="B163" s="3275"/>
      <c r="C163" s="3203"/>
      <c r="D163" s="3209"/>
      <c r="E163" s="3263"/>
      <c r="F163" s="3263"/>
    </row>
    <row r="164" spans="1:6">
      <c r="A164" s="3201"/>
      <c r="B164" s="3275"/>
      <c r="C164" s="3203"/>
      <c r="D164" s="3209"/>
      <c r="E164" s="3263"/>
      <c r="F164" s="3263"/>
    </row>
    <row r="165" spans="1:6">
      <c r="A165" s="3292"/>
      <c r="B165" s="3293"/>
      <c r="C165" s="3294"/>
      <c r="D165" s="3295"/>
      <c r="E165" s="3296" t="s">
        <v>2818</v>
      </c>
      <c r="F165" s="3297">
        <f>SUM(F121:F162)</f>
        <v>0</v>
      </c>
    </row>
    <row r="166" spans="1:6">
      <c r="A166" s="3201"/>
      <c r="B166" s="3275"/>
      <c r="C166" s="3203"/>
      <c r="D166" s="3298"/>
      <c r="E166" s="3299"/>
      <c r="F166" s="3299"/>
    </row>
    <row r="167" spans="1:6">
      <c r="A167" s="3201"/>
      <c r="B167" s="3266" t="s">
        <v>176</v>
      </c>
      <c r="C167" s="3203"/>
      <c r="D167" s="3300"/>
      <c r="E167" s="3206"/>
      <c r="F167" s="3206"/>
    </row>
    <row r="168" spans="1:6">
      <c r="A168" s="3201"/>
      <c r="B168" s="3274"/>
      <c r="C168" s="3203"/>
      <c r="D168" s="3204"/>
      <c r="E168" s="3263"/>
      <c r="F168" s="3263"/>
    </row>
    <row r="169" spans="1:6">
      <c r="A169" s="3201"/>
      <c r="B169" s="3273" t="s">
        <v>177</v>
      </c>
      <c r="C169" s="3203"/>
      <c r="D169" s="3204"/>
      <c r="E169" s="3263"/>
      <c r="F169" s="3263"/>
    </row>
    <row r="170" spans="1:6">
      <c r="A170" s="3201"/>
      <c r="B170" s="3275"/>
      <c r="C170" s="3203"/>
      <c r="D170" s="3204"/>
      <c r="E170" s="3263"/>
      <c r="F170" s="3263"/>
    </row>
    <row r="171" spans="1:6">
      <c r="A171" s="3201" t="s">
        <v>420</v>
      </c>
      <c r="B171" s="3275" t="s">
        <v>2819</v>
      </c>
      <c r="C171" s="3203" t="s">
        <v>96</v>
      </c>
      <c r="D171" s="3204">
        <v>4</v>
      </c>
      <c r="E171" s="2987"/>
      <c r="F171" s="3263">
        <f>D171*E171</f>
        <v>0</v>
      </c>
    </row>
    <row r="172" spans="1:6">
      <c r="A172" s="3201" t="s">
        <v>327</v>
      </c>
      <c r="B172" s="3270" t="s">
        <v>328</v>
      </c>
      <c r="C172" s="3203" t="s">
        <v>96</v>
      </c>
      <c r="D172" s="3204">
        <v>18</v>
      </c>
      <c r="E172" s="2987"/>
      <c r="F172" s="3206">
        <f>D172*E172</f>
        <v>0</v>
      </c>
    </row>
    <row r="173" spans="1:6">
      <c r="A173" s="3201"/>
      <c r="B173" s="3275"/>
      <c r="C173" s="3203"/>
      <c r="D173" s="3262"/>
      <c r="E173" s="3206"/>
      <c r="F173" s="3206"/>
    </row>
    <row r="174" spans="1:6">
      <c r="A174" s="3201"/>
      <c r="B174" s="3272" t="s">
        <v>178</v>
      </c>
      <c r="C174" s="3203"/>
      <c r="D174" s="3204"/>
      <c r="E174" s="3206"/>
      <c r="F174" s="3206"/>
    </row>
    <row r="175" spans="1:6">
      <c r="A175" s="3201"/>
      <c r="B175" s="3274"/>
      <c r="C175" s="3203"/>
      <c r="D175" s="3204"/>
      <c r="E175" s="3206"/>
      <c r="F175" s="3206"/>
    </row>
    <row r="176" spans="1:6">
      <c r="A176" s="3201"/>
      <c r="B176" s="3266" t="s">
        <v>331</v>
      </c>
      <c r="C176" s="3203"/>
      <c r="D176" s="3204"/>
      <c r="E176" s="3206"/>
      <c r="F176" s="3206"/>
    </row>
    <row r="177" spans="1:6">
      <c r="A177" s="3201"/>
      <c r="B177" s="3274"/>
      <c r="C177" s="3203"/>
      <c r="D177" s="3262"/>
      <c r="E177" s="3206"/>
      <c r="F177" s="3206"/>
    </row>
    <row r="178" spans="1:6" ht="25.5">
      <c r="A178" s="3201"/>
      <c r="B178" s="3273" t="s">
        <v>2820</v>
      </c>
      <c r="C178" s="3203"/>
      <c r="D178" s="3262"/>
      <c r="E178" s="3206"/>
      <c r="F178" s="3206"/>
    </row>
    <row r="179" spans="1:6">
      <c r="A179" s="3201"/>
      <c r="B179" s="3274"/>
      <c r="C179" s="3203"/>
      <c r="D179" s="3262"/>
      <c r="E179" s="3206"/>
      <c r="F179" s="3206"/>
    </row>
    <row r="180" spans="1:6">
      <c r="A180" s="3201" t="s">
        <v>179</v>
      </c>
      <c r="B180" s="3274" t="s">
        <v>423</v>
      </c>
      <c r="C180" s="3203" t="s">
        <v>86</v>
      </c>
      <c r="D180" s="3301">
        <f>D149*70/1000</f>
        <v>0.17639999999999997</v>
      </c>
      <c r="E180" s="3302"/>
      <c r="F180" s="3263">
        <f>D180*E180</f>
        <v>0</v>
      </c>
    </row>
    <row r="181" spans="1:6">
      <c r="A181" s="3201"/>
      <c r="B181" s="3275"/>
      <c r="C181" s="3203"/>
      <c r="D181" s="3262"/>
      <c r="E181" s="3206"/>
      <c r="F181" s="3206"/>
    </row>
    <row r="182" spans="1:6">
      <c r="A182" s="3201"/>
      <c r="B182" s="3269" t="s">
        <v>424</v>
      </c>
      <c r="C182" s="3203"/>
      <c r="D182" s="3262"/>
      <c r="E182" s="3263"/>
      <c r="F182" s="3263"/>
    </row>
    <row r="183" spans="1:6">
      <c r="A183" s="3201"/>
      <c r="B183" s="3264"/>
      <c r="C183" s="3203"/>
      <c r="D183" s="3262"/>
      <c r="E183" s="3263"/>
      <c r="F183" s="3263"/>
    </row>
    <row r="184" spans="1:6" ht="25.5">
      <c r="A184" s="3201"/>
      <c r="B184" s="3258" t="s">
        <v>425</v>
      </c>
      <c r="C184" s="3203"/>
      <c r="D184" s="3262"/>
      <c r="E184" s="3263"/>
      <c r="F184" s="3263"/>
    </row>
    <row r="185" spans="1:6">
      <c r="A185" s="3201"/>
      <c r="B185" s="3264"/>
      <c r="C185" s="3203"/>
      <c r="D185" s="3262"/>
      <c r="E185" s="3263"/>
      <c r="F185" s="3263"/>
    </row>
    <row r="186" spans="1:6">
      <c r="A186" s="3201" t="s">
        <v>426</v>
      </c>
      <c r="B186" s="3264" t="s">
        <v>427</v>
      </c>
      <c r="C186" s="3203" t="s">
        <v>96</v>
      </c>
      <c r="D186" s="3262">
        <f>8*3</f>
        <v>24</v>
      </c>
      <c r="E186" s="3303"/>
      <c r="F186" s="3263">
        <f>D186*E186</f>
        <v>0</v>
      </c>
    </row>
    <row r="187" spans="1:6">
      <c r="A187" s="3201"/>
      <c r="B187" s="3266"/>
      <c r="C187" s="3203"/>
      <c r="D187" s="3262"/>
      <c r="E187" s="3206"/>
      <c r="F187" s="3206"/>
    </row>
    <row r="188" spans="1:6">
      <c r="A188" s="3304"/>
      <c r="B188" s="3305" t="s">
        <v>332</v>
      </c>
      <c r="C188" s="3244"/>
      <c r="D188" s="3306"/>
      <c r="E188" s="3263"/>
      <c r="F188" s="3263"/>
    </row>
    <row r="189" spans="1:6">
      <c r="A189" s="3304"/>
      <c r="B189" s="3307"/>
      <c r="C189" s="3244"/>
      <c r="D189" s="3306"/>
      <c r="E189" s="3263"/>
      <c r="F189" s="3263"/>
    </row>
    <row r="190" spans="1:6">
      <c r="A190" s="3304"/>
      <c r="B190" s="3305" t="s">
        <v>333</v>
      </c>
      <c r="C190" s="3244"/>
      <c r="D190" s="3306"/>
      <c r="E190" s="3263"/>
      <c r="F190" s="3263"/>
    </row>
    <row r="191" spans="1:6">
      <c r="A191" s="3304"/>
      <c r="B191" s="3307"/>
      <c r="C191" s="3244"/>
      <c r="D191" s="3306"/>
      <c r="E191" s="3263"/>
      <c r="F191" s="3263"/>
    </row>
    <row r="192" spans="1:6" ht="38.25">
      <c r="A192" s="3304"/>
      <c r="B192" s="3287" t="s">
        <v>428</v>
      </c>
      <c r="C192" s="3244"/>
      <c r="D192" s="3306"/>
      <c r="E192" s="3263"/>
      <c r="F192" s="3263"/>
    </row>
    <row r="193" spans="1:6">
      <c r="A193" s="3304"/>
      <c r="B193" s="3307"/>
      <c r="C193" s="3244"/>
      <c r="D193" s="3306"/>
      <c r="E193" s="3263"/>
      <c r="F193" s="3263"/>
    </row>
    <row r="194" spans="1:6">
      <c r="A194" s="3304" t="s">
        <v>429</v>
      </c>
      <c r="B194" s="3308" t="s">
        <v>430</v>
      </c>
      <c r="C194" s="3244" t="s">
        <v>431</v>
      </c>
      <c r="D194" s="3204">
        <f>(3*3*4)+(8*3*2)</f>
        <v>84</v>
      </c>
      <c r="E194" s="3309"/>
      <c r="F194" s="3263">
        <f>D194*E194</f>
        <v>0</v>
      </c>
    </row>
    <row r="195" spans="1:6">
      <c r="A195" s="3304"/>
      <c r="B195" s="3308"/>
      <c r="C195" s="3244"/>
      <c r="D195" s="3245"/>
      <c r="E195" s="3310"/>
      <c r="F195" s="3263"/>
    </row>
    <row r="196" spans="1:6" ht="25.5">
      <c r="A196" s="3304"/>
      <c r="B196" s="3287" t="s">
        <v>432</v>
      </c>
      <c r="C196" s="3244"/>
      <c r="D196" s="3245"/>
      <c r="E196" s="3263"/>
      <c r="F196" s="3263"/>
    </row>
    <row r="197" spans="1:6">
      <c r="A197" s="3304"/>
      <c r="B197" s="3307"/>
      <c r="C197" s="3244"/>
      <c r="D197" s="3245"/>
      <c r="E197" s="3263"/>
      <c r="F197" s="3263"/>
    </row>
    <row r="198" spans="1:6">
      <c r="A198" s="3304" t="s">
        <v>433</v>
      </c>
      <c r="B198" s="3308" t="s">
        <v>430</v>
      </c>
      <c r="C198" s="3244" t="s">
        <v>209</v>
      </c>
      <c r="D198" s="3311">
        <f>16+6</f>
        <v>22</v>
      </c>
      <c r="E198" s="3309"/>
      <c r="F198" s="3263">
        <f>D198*E198</f>
        <v>0</v>
      </c>
    </row>
    <row r="199" spans="1:6">
      <c r="A199" s="3201"/>
      <c r="B199" s="3274"/>
      <c r="C199" s="3203"/>
      <c r="D199" s="3204"/>
      <c r="E199" s="3263"/>
      <c r="F199" s="3263"/>
    </row>
    <row r="200" spans="1:6">
      <c r="A200" s="3201"/>
      <c r="B200" s="3272" t="s">
        <v>196</v>
      </c>
      <c r="C200" s="3203"/>
      <c r="D200" s="3204"/>
      <c r="E200" s="3263"/>
      <c r="F200" s="3263"/>
    </row>
    <row r="201" spans="1:6">
      <c r="A201" s="3201"/>
      <c r="B201" s="3274"/>
      <c r="C201" s="3203"/>
      <c r="D201" s="3204"/>
      <c r="E201" s="3263"/>
      <c r="F201" s="3263"/>
    </row>
    <row r="202" spans="1:6">
      <c r="A202" s="3201"/>
      <c r="B202" s="3290" t="s">
        <v>434</v>
      </c>
      <c r="C202" s="3203"/>
      <c r="D202" s="3204"/>
      <c r="E202" s="3263"/>
      <c r="F202" s="3263"/>
    </row>
    <row r="203" spans="1:6">
      <c r="A203" s="3201"/>
      <c r="B203" s="3275"/>
      <c r="C203" s="3203"/>
      <c r="D203" s="3204"/>
      <c r="E203" s="3263"/>
      <c r="F203" s="3263"/>
    </row>
    <row r="204" spans="1:6">
      <c r="A204" s="3201"/>
      <c r="B204" s="3286" t="s">
        <v>335</v>
      </c>
      <c r="C204" s="3203"/>
      <c r="D204" s="3204"/>
      <c r="E204" s="3263"/>
      <c r="F204" s="3263"/>
    </row>
    <row r="205" spans="1:6">
      <c r="A205" s="3201"/>
      <c r="B205" s="3286"/>
      <c r="C205" s="3203"/>
      <c r="D205" s="3204"/>
      <c r="E205" s="3263"/>
      <c r="F205" s="3263"/>
    </row>
    <row r="206" spans="1:6" ht="38.25">
      <c r="A206" s="3201"/>
      <c r="B206" s="3273" t="s">
        <v>1534</v>
      </c>
      <c r="C206" s="3203"/>
      <c r="D206" s="3204"/>
      <c r="E206" s="3263"/>
      <c r="F206" s="3263"/>
    </row>
    <row r="207" spans="1:6">
      <c r="A207" s="3201"/>
      <c r="B207" s="3274"/>
      <c r="C207" s="3203"/>
      <c r="D207" s="3204"/>
      <c r="E207" s="3263"/>
      <c r="F207" s="3263"/>
    </row>
    <row r="208" spans="1:6" ht="25.5">
      <c r="A208" s="3201" t="s">
        <v>336</v>
      </c>
      <c r="B208" s="3202" t="s">
        <v>436</v>
      </c>
      <c r="C208" s="3203" t="s">
        <v>96</v>
      </c>
      <c r="D208" s="3204">
        <v>5</v>
      </c>
      <c r="E208" s="3263"/>
      <c r="F208" s="3263">
        <f>D208*E208</f>
        <v>0</v>
      </c>
    </row>
    <row r="209" spans="1:6">
      <c r="A209" s="3201"/>
      <c r="B209" s="3202"/>
      <c r="C209" s="3203"/>
      <c r="D209" s="3204"/>
      <c r="E209" s="3263"/>
      <c r="F209" s="3263"/>
    </row>
    <row r="210" spans="1:6">
      <c r="A210" s="3201"/>
      <c r="B210" s="3286" t="s">
        <v>1536</v>
      </c>
      <c r="C210" s="3203"/>
      <c r="D210" s="3204"/>
      <c r="E210" s="3263"/>
      <c r="F210" s="3263"/>
    </row>
    <row r="211" spans="1:6">
      <c r="A211" s="3201"/>
      <c r="B211" s="3286"/>
      <c r="C211" s="3203"/>
      <c r="D211" s="3204"/>
      <c r="E211" s="3263"/>
      <c r="F211" s="3263"/>
    </row>
    <row r="212" spans="1:6" ht="38.25">
      <c r="A212" s="3201"/>
      <c r="B212" s="3291" t="s">
        <v>1537</v>
      </c>
      <c r="C212" s="3203"/>
      <c r="D212" s="3204"/>
      <c r="E212" s="3263"/>
      <c r="F212" s="3263"/>
    </row>
    <row r="213" spans="1:6">
      <c r="A213" s="3201"/>
      <c r="B213" s="3274"/>
      <c r="C213" s="3203"/>
      <c r="D213" s="3204"/>
      <c r="E213" s="3263"/>
      <c r="F213" s="3263"/>
    </row>
    <row r="214" spans="1:6" ht="25.5">
      <c r="A214" s="3201" t="s">
        <v>439</v>
      </c>
      <c r="B214" s="3202" t="s">
        <v>338</v>
      </c>
      <c r="C214" s="3203" t="s">
        <v>96</v>
      </c>
      <c r="D214" s="3204">
        <f>(3*3*2)+(8*3*2)</f>
        <v>66</v>
      </c>
      <c r="E214" s="3263"/>
      <c r="F214" s="3263">
        <f>D214*E214</f>
        <v>0</v>
      </c>
    </row>
    <row r="215" spans="1:6">
      <c r="A215" s="3201"/>
      <c r="B215" s="3202"/>
      <c r="C215" s="3203"/>
      <c r="D215" s="3204"/>
      <c r="E215" s="3263"/>
      <c r="F215" s="3263"/>
    </row>
    <row r="216" spans="1:6">
      <c r="A216" s="3195"/>
      <c r="B216" s="3196"/>
      <c r="C216" s="3197"/>
      <c r="D216" s="3198"/>
      <c r="E216" s="3281" t="s">
        <v>48</v>
      </c>
      <c r="F216" s="3200">
        <f>SUM(F171:F215)</f>
        <v>0</v>
      </c>
    </row>
    <row r="217" spans="1:6">
      <c r="A217" s="3201"/>
      <c r="B217" s="3202"/>
      <c r="C217" s="3203"/>
      <c r="D217" s="3204"/>
      <c r="E217" s="3206"/>
      <c r="F217" s="3206"/>
    </row>
    <row r="218" spans="1:6" ht="38.25">
      <c r="A218" s="3201"/>
      <c r="B218" s="3291" t="s">
        <v>1538</v>
      </c>
      <c r="C218" s="3203"/>
      <c r="D218" s="3204"/>
      <c r="E218" s="3263"/>
      <c r="F218" s="3263"/>
    </row>
    <row r="219" spans="1:6">
      <c r="A219" s="3201"/>
      <c r="B219" s="3274"/>
      <c r="C219" s="3203"/>
      <c r="D219" s="3204"/>
      <c r="E219" s="3263"/>
      <c r="F219" s="3263"/>
    </row>
    <row r="220" spans="1:6" ht="25.5">
      <c r="A220" s="3201" t="s">
        <v>441</v>
      </c>
      <c r="B220" s="3202" t="s">
        <v>338</v>
      </c>
      <c r="C220" s="3203" t="s">
        <v>96</v>
      </c>
      <c r="D220" s="3204">
        <f>(3*3*6)+(8*3*2)</f>
        <v>102</v>
      </c>
      <c r="E220" s="3263"/>
      <c r="F220" s="3263">
        <f>D220*E220</f>
        <v>0</v>
      </c>
    </row>
    <row r="221" spans="1:6">
      <c r="A221" s="3201"/>
      <c r="B221" s="3202"/>
      <c r="C221" s="3203"/>
      <c r="D221" s="3204"/>
      <c r="E221" s="3206"/>
      <c r="F221" s="3206"/>
    </row>
    <row r="222" spans="1:6">
      <c r="A222" s="3201"/>
      <c r="B222" s="3290" t="s">
        <v>197</v>
      </c>
      <c r="C222" s="3203"/>
      <c r="D222" s="3204"/>
      <c r="E222" s="3206"/>
      <c r="F222" s="3206"/>
    </row>
    <row r="223" spans="1:6">
      <c r="A223" s="3201"/>
      <c r="B223" s="3275"/>
      <c r="C223" s="3203"/>
      <c r="D223" s="3204"/>
      <c r="E223" s="3206"/>
      <c r="F223" s="3206"/>
    </row>
    <row r="224" spans="1:6">
      <c r="A224" s="3201"/>
      <c r="B224" s="3286" t="s">
        <v>1536</v>
      </c>
      <c r="C224" s="3203"/>
      <c r="D224" s="3204"/>
      <c r="E224" s="3206"/>
      <c r="F224" s="3206"/>
    </row>
    <row r="225" spans="1:6">
      <c r="A225" s="3201"/>
      <c r="B225" s="3286"/>
      <c r="C225" s="3203"/>
      <c r="D225" s="3204"/>
      <c r="E225" s="3206"/>
      <c r="F225" s="3206"/>
    </row>
    <row r="226" spans="1:6" ht="38.25">
      <c r="A226" s="3201"/>
      <c r="B226" s="3273" t="s">
        <v>1539</v>
      </c>
      <c r="C226" s="3203"/>
      <c r="D226" s="3204"/>
      <c r="E226" s="3206"/>
      <c r="F226" s="3206"/>
    </row>
    <row r="227" spans="1:6">
      <c r="A227" s="3201"/>
      <c r="B227" s="3274"/>
      <c r="C227" s="3203"/>
      <c r="D227" s="3204"/>
      <c r="E227" s="3206"/>
      <c r="F227" s="3206"/>
    </row>
    <row r="228" spans="1:6" ht="25.5">
      <c r="A228" s="3201" t="s">
        <v>1540</v>
      </c>
      <c r="B228" s="3202" t="s">
        <v>338</v>
      </c>
      <c r="C228" s="3203" t="s">
        <v>96</v>
      </c>
      <c r="D228" s="3204">
        <f>(0.3*8*2)*(0.3*3*2)</f>
        <v>8.6399999999999988</v>
      </c>
      <c r="E228" s="3263"/>
      <c r="F228" s="3263">
        <f>D228*E228</f>
        <v>0</v>
      </c>
    </row>
    <row r="229" spans="1:6">
      <c r="A229" s="3201"/>
      <c r="B229" s="3275"/>
      <c r="C229" s="3203"/>
      <c r="D229" s="3204"/>
      <c r="E229" s="3206"/>
      <c r="F229" s="3206"/>
    </row>
    <row r="230" spans="1:6" ht="38.25">
      <c r="A230" s="3201"/>
      <c r="B230" s="3273" t="s">
        <v>1541</v>
      </c>
      <c r="C230" s="3203"/>
      <c r="D230" s="3204"/>
      <c r="E230" s="3263"/>
      <c r="F230" s="3263"/>
    </row>
    <row r="231" spans="1:6">
      <c r="A231" s="3201"/>
      <c r="B231" s="3274"/>
      <c r="C231" s="3203"/>
      <c r="D231" s="3204"/>
      <c r="E231" s="3263"/>
      <c r="F231" s="3263"/>
    </row>
    <row r="232" spans="1:6" ht="25.5">
      <c r="A232" s="3201" t="s">
        <v>1542</v>
      </c>
      <c r="B232" s="3202" t="s">
        <v>338</v>
      </c>
      <c r="C232" s="3203" t="s">
        <v>96</v>
      </c>
      <c r="D232" s="3204">
        <v>30</v>
      </c>
      <c r="E232" s="3263"/>
      <c r="F232" s="3263">
        <f>D232*E232</f>
        <v>0</v>
      </c>
    </row>
    <row r="233" spans="1:6">
      <c r="A233" s="3201"/>
      <c r="B233" s="3202"/>
      <c r="C233" s="3203"/>
      <c r="D233" s="3204"/>
      <c r="E233" s="3263"/>
      <c r="F233" s="3263"/>
    </row>
    <row r="234" spans="1:6" ht="25.5">
      <c r="A234" s="3201" t="s">
        <v>1543</v>
      </c>
      <c r="B234" s="3312" t="s">
        <v>1544</v>
      </c>
      <c r="C234" s="3203" t="s">
        <v>96</v>
      </c>
      <c r="D234" s="3262">
        <v>4.0999999999999996</v>
      </c>
      <c r="E234" s="3263"/>
      <c r="F234" s="3263">
        <f>D234*E234</f>
        <v>0</v>
      </c>
    </row>
    <row r="235" spans="1:6">
      <c r="A235" s="3201"/>
      <c r="B235" s="3202"/>
      <c r="C235" s="3203"/>
      <c r="D235" s="3204"/>
      <c r="E235" s="3263"/>
      <c r="F235" s="3263"/>
    </row>
    <row r="236" spans="1:6">
      <c r="A236" s="3201"/>
      <c r="B236" s="3272" t="s">
        <v>198</v>
      </c>
      <c r="C236" s="3203"/>
      <c r="D236" s="3204"/>
      <c r="E236" s="3263"/>
      <c r="F236" s="3263"/>
    </row>
    <row r="237" spans="1:6">
      <c r="A237" s="3201"/>
      <c r="B237" s="3264"/>
      <c r="C237" s="3203"/>
      <c r="D237" s="3204"/>
      <c r="E237" s="3263"/>
      <c r="F237" s="3263"/>
    </row>
    <row r="238" spans="1:6">
      <c r="A238" s="3313"/>
      <c r="B238" s="3314" t="s">
        <v>339</v>
      </c>
      <c r="C238" s="3315"/>
      <c r="D238" s="3285"/>
      <c r="E238" s="3316"/>
      <c r="F238" s="3263"/>
    </row>
    <row r="239" spans="1:6">
      <c r="A239" s="3313"/>
      <c r="B239" s="3314"/>
      <c r="C239" s="3315"/>
      <c r="D239" s="3285"/>
      <c r="E239" s="3316"/>
      <c r="F239" s="3263"/>
    </row>
    <row r="240" spans="1:6">
      <c r="A240" s="3313"/>
      <c r="B240" s="3317" t="s">
        <v>340</v>
      </c>
      <c r="C240" s="3315"/>
      <c r="D240" s="3285"/>
      <c r="E240" s="3316"/>
      <c r="F240" s="3263"/>
    </row>
    <row r="241" spans="1:6">
      <c r="A241" s="3313"/>
      <c r="B241" s="3314"/>
      <c r="C241" s="3315"/>
      <c r="D241" s="3285"/>
      <c r="E241" s="3316"/>
      <c r="F241" s="3263"/>
    </row>
    <row r="242" spans="1:6" ht="25.5">
      <c r="A242" s="3313" t="s">
        <v>341</v>
      </c>
      <c r="B242" s="3208" t="s">
        <v>1545</v>
      </c>
      <c r="C242" s="3203" t="s">
        <v>96</v>
      </c>
      <c r="D242" s="3204">
        <f>(3*3*6)+(8*3*2)+66</f>
        <v>168</v>
      </c>
      <c r="E242" s="3261"/>
      <c r="F242" s="3263">
        <f>D242*E242</f>
        <v>0</v>
      </c>
    </row>
    <row r="243" spans="1:6">
      <c r="A243" s="3313"/>
      <c r="B243" s="3208"/>
      <c r="C243" s="3315"/>
      <c r="D243" s="3285"/>
      <c r="E243" s="3263"/>
      <c r="F243" s="3263"/>
    </row>
    <row r="244" spans="1:6">
      <c r="A244" s="3242"/>
      <c r="B244" s="3305" t="s">
        <v>200</v>
      </c>
      <c r="C244" s="3244"/>
      <c r="D244" s="3306"/>
      <c r="E244" s="3263"/>
      <c r="F244" s="3263"/>
    </row>
    <row r="245" spans="1:6">
      <c r="A245" s="3242"/>
      <c r="B245" s="3307"/>
      <c r="C245" s="3244"/>
      <c r="D245" s="3306"/>
      <c r="E245" s="3263"/>
      <c r="F245" s="3263"/>
    </row>
    <row r="246" spans="1:6" ht="38.25">
      <c r="A246" s="3201"/>
      <c r="B246" s="3258" t="s">
        <v>342</v>
      </c>
      <c r="C246" s="3203"/>
      <c r="D246" s="3209"/>
      <c r="E246" s="3263"/>
      <c r="F246" s="3263"/>
    </row>
    <row r="247" spans="1:6">
      <c r="A247" s="3201"/>
      <c r="B247" s="3264"/>
      <c r="C247" s="3203"/>
      <c r="D247" s="3209"/>
      <c r="E247" s="3263"/>
      <c r="F247" s="3263"/>
    </row>
    <row r="248" spans="1:6" ht="25.5">
      <c r="A248" s="3201" t="s">
        <v>202</v>
      </c>
      <c r="B248" s="3312" t="s">
        <v>203</v>
      </c>
      <c r="C248" s="3203" t="s">
        <v>96</v>
      </c>
      <c r="D248" s="3209">
        <v>48</v>
      </c>
      <c r="E248" s="3261"/>
      <c r="F248" s="3263">
        <f>D248*E248</f>
        <v>0</v>
      </c>
    </row>
    <row r="249" spans="1:6">
      <c r="A249" s="3201"/>
      <c r="B249" s="3202"/>
      <c r="C249" s="3203"/>
      <c r="D249" s="3209"/>
      <c r="E249" s="3263"/>
      <c r="F249" s="3263"/>
    </row>
    <row r="250" spans="1:6">
      <c r="A250" s="3242"/>
      <c r="B250" s="3305" t="s">
        <v>199</v>
      </c>
      <c r="C250" s="3244"/>
      <c r="D250" s="3306"/>
      <c r="E250" s="3263"/>
      <c r="F250" s="3263"/>
    </row>
    <row r="251" spans="1:6">
      <c r="A251" s="3242"/>
      <c r="B251" s="3307"/>
      <c r="C251" s="3244"/>
      <c r="D251" s="3306"/>
      <c r="E251" s="3263"/>
      <c r="F251" s="3263"/>
    </row>
    <row r="252" spans="1:6">
      <c r="A252" s="3242"/>
      <c r="B252" s="3318" t="s">
        <v>204</v>
      </c>
      <c r="C252" s="3244"/>
      <c r="D252" s="3306"/>
      <c r="E252" s="3263"/>
      <c r="F252" s="3263"/>
    </row>
    <row r="253" spans="1:6">
      <c r="A253" s="3242"/>
      <c r="B253" s="3307"/>
      <c r="C253" s="3244"/>
      <c r="D253" s="3306"/>
      <c r="E253" s="3263"/>
      <c r="F253" s="3263"/>
    </row>
    <row r="254" spans="1:6" ht="38.25">
      <c r="A254" s="3242" t="s">
        <v>206</v>
      </c>
      <c r="B254" s="3248" t="s">
        <v>447</v>
      </c>
      <c r="C254" s="3244" t="s">
        <v>96</v>
      </c>
      <c r="D254" s="3311">
        <v>45</v>
      </c>
      <c r="E254" s="3261"/>
      <c r="F254" s="3263">
        <f>D254*E254</f>
        <v>0</v>
      </c>
    </row>
    <row r="255" spans="1:6">
      <c r="A255" s="3242"/>
      <c r="B255" s="3307"/>
      <c r="C255" s="3244"/>
      <c r="D255" s="3306"/>
      <c r="E255" s="3263"/>
      <c r="F255" s="3263"/>
    </row>
    <row r="256" spans="1:6">
      <c r="A256" s="3319"/>
      <c r="B256" s="3320"/>
      <c r="C256" s="3321"/>
      <c r="D256" s="3322"/>
      <c r="E256" s="3323"/>
      <c r="F256" s="3323"/>
    </row>
    <row r="257" spans="1:6">
      <c r="A257" s="3319"/>
      <c r="B257" s="3320"/>
      <c r="C257" s="3321"/>
      <c r="D257" s="3322"/>
      <c r="E257" s="3323"/>
      <c r="F257" s="3323"/>
    </row>
    <row r="258" spans="1:6">
      <c r="A258" s="3319"/>
      <c r="B258" s="3320"/>
      <c r="C258" s="3321"/>
      <c r="D258" s="3322"/>
      <c r="E258" s="3323"/>
      <c r="F258" s="3323"/>
    </row>
    <row r="259" spans="1:6">
      <c r="A259" s="3319"/>
      <c r="B259" s="3320"/>
      <c r="C259" s="3321"/>
      <c r="D259" s="3322"/>
      <c r="E259" s="3323"/>
      <c r="F259" s="3323"/>
    </row>
    <row r="260" spans="1:6">
      <c r="A260" s="3319"/>
      <c r="B260" s="3320"/>
      <c r="C260" s="3321"/>
      <c r="D260" s="3322"/>
      <c r="E260" s="3323"/>
      <c r="F260" s="3323"/>
    </row>
    <row r="261" spans="1:6">
      <c r="A261" s="3195"/>
      <c r="B261" s="3196"/>
      <c r="C261" s="3197"/>
      <c r="D261" s="3198"/>
      <c r="E261" s="3281" t="s">
        <v>48</v>
      </c>
      <c r="F261" s="3200">
        <f>SUM(F220:F256)</f>
        <v>0</v>
      </c>
    </row>
    <row r="262" spans="1:6">
      <c r="A262" s="3242"/>
      <c r="B262" s="3307"/>
      <c r="C262" s="3244"/>
      <c r="D262" s="3306"/>
      <c r="E262" s="3206"/>
      <c r="F262" s="3276"/>
    </row>
    <row r="263" spans="1:6">
      <c r="A263" s="3201"/>
      <c r="B263" s="3271" t="s">
        <v>343</v>
      </c>
      <c r="C263" s="3203"/>
      <c r="D263" s="3262"/>
      <c r="E263" s="3263"/>
      <c r="F263" s="3263"/>
    </row>
    <row r="264" spans="1:6">
      <c r="A264" s="3201"/>
      <c r="B264" s="3270"/>
      <c r="C264" s="3203"/>
      <c r="D264" s="3262"/>
      <c r="E264" s="3263"/>
      <c r="F264" s="3263"/>
    </row>
    <row r="265" spans="1:6" ht="51">
      <c r="A265" s="2081" t="s">
        <v>2821</v>
      </c>
      <c r="B265" s="2080" t="s">
        <v>2822</v>
      </c>
      <c r="C265" s="3244" t="s">
        <v>450</v>
      </c>
      <c r="D265" s="3204">
        <f>9*4</f>
        <v>36</v>
      </c>
      <c r="E265" s="3263"/>
      <c r="F265" s="3263">
        <f>D265*E265</f>
        <v>0</v>
      </c>
    </row>
    <row r="266" spans="1:6">
      <c r="A266" s="3242"/>
      <c r="B266" s="3248"/>
      <c r="C266" s="3244"/>
      <c r="D266" s="3245"/>
      <c r="E266" s="3263"/>
      <c r="F266" s="3263"/>
    </row>
    <row r="267" spans="1:6" ht="38.25">
      <c r="A267" s="2081" t="s">
        <v>2823</v>
      </c>
      <c r="B267" s="3248" t="s">
        <v>2824</v>
      </c>
      <c r="C267" s="3244" t="s">
        <v>31</v>
      </c>
      <c r="D267" s="3311">
        <v>2</v>
      </c>
      <c r="E267" s="3263"/>
      <c r="F267" s="3263">
        <f>D267*E267</f>
        <v>0</v>
      </c>
    </row>
    <row r="268" spans="1:6">
      <c r="A268" s="3242"/>
      <c r="B268" s="3307"/>
      <c r="C268" s="3244"/>
      <c r="D268" s="3306"/>
      <c r="E268" s="3263"/>
      <c r="F268" s="3263"/>
    </row>
    <row r="269" spans="1:6" ht="38.25">
      <c r="A269" s="2081" t="s">
        <v>2825</v>
      </c>
      <c r="B269" s="3248" t="s">
        <v>2826</v>
      </c>
      <c r="C269" s="3244" t="s">
        <v>31</v>
      </c>
      <c r="D269" s="3311">
        <v>1</v>
      </c>
      <c r="E269" s="3263"/>
      <c r="F269" s="3263">
        <f>D269*E269</f>
        <v>0</v>
      </c>
    </row>
    <row r="270" spans="1:6">
      <c r="A270" s="3242"/>
      <c r="B270" s="3307"/>
      <c r="C270" s="3244"/>
      <c r="D270" s="3306"/>
      <c r="E270" s="3263"/>
      <c r="F270" s="3263"/>
    </row>
    <row r="271" spans="1:6" ht="38.25">
      <c r="A271" s="2081" t="s">
        <v>2827</v>
      </c>
      <c r="B271" s="3248" t="s">
        <v>2828</v>
      </c>
      <c r="C271" s="3244" t="s">
        <v>31</v>
      </c>
      <c r="D271" s="3311">
        <v>1</v>
      </c>
      <c r="E271" s="3263"/>
      <c r="F271" s="3263">
        <f>D271*E271</f>
        <v>0</v>
      </c>
    </row>
    <row r="272" spans="1:6">
      <c r="A272" s="3319"/>
      <c r="B272" s="3320"/>
      <c r="C272" s="3321"/>
      <c r="D272" s="3322"/>
      <c r="E272" s="3323"/>
      <c r="F272" s="3323"/>
    </row>
    <row r="273" spans="1:6" ht="38.25">
      <c r="A273" s="2081" t="s">
        <v>2829</v>
      </c>
      <c r="B273" s="3324" t="s">
        <v>2830</v>
      </c>
      <c r="C273" s="3244" t="s">
        <v>31</v>
      </c>
      <c r="D273" s="3311">
        <v>3</v>
      </c>
      <c r="E273" s="3263"/>
      <c r="F273" s="3254">
        <f>D273*E273</f>
        <v>0</v>
      </c>
    </row>
    <row r="274" spans="1:6">
      <c r="A274" s="3319"/>
      <c r="B274" s="3320"/>
      <c r="C274" s="3321"/>
      <c r="D274" s="3322"/>
      <c r="E274" s="3323"/>
      <c r="F274" s="3323"/>
    </row>
    <row r="275" spans="1:6" ht="38.25">
      <c r="A275" s="2081" t="s">
        <v>2831</v>
      </c>
      <c r="B275" s="3248" t="s">
        <v>2832</v>
      </c>
      <c r="C275" s="3244" t="s">
        <v>155</v>
      </c>
      <c r="D275" s="3311">
        <v>1</v>
      </c>
      <c r="E275" s="3263"/>
      <c r="F275" s="3254">
        <f>D275*E275</f>
        <v>0</v>
      </c>
    </row>
    <row r="276" spans="1:6">
      <c r="A276" s="3319"/>
      <c r="B276" s="3320"/>
      <c r="C276" s="3321"/>
      <c r="D276" s="3322"/>
      <c r="E276" s="3323"/>
      <c r="F276" s="3323"/>
    </row>
    <row r="277" spans="1:6" ht="38.25">
      <c r="A277" s="2081" t="s">
        <v>2833</v>
      </c>
      <c r="B277" s="3325" t="s">
        <v>2834</v>
      </c>
      <c r="C277" s="3203" t="s">
        <v>155</v>
      </c>
      <c r="D277" s="3209">
        <v>1</v>
      </c>
      <c r="E277" s="3263"/>
      <c r="F277" s="3254">
        <f>D277*E277</f>
        <v>0</v>
      </c>
    </row>
    <row r="278" spans="1:6">
      <c r="A278" s="3207"/>
      <c r="B278" s="3264"/>
      <c r="C278" s="3203"/>
      <c r="D278" s="3209"/>
      <c r="E278" s="3263"/>
      <c r="F278" s="3254"/>
    </row>
    <row r="279" spans="1:6" ht="51">
      <c r="A279" s="2081" t="s">
        <v>2835</v>
      </c>
      <c r="B279" s="3208" t="s">
        <v>2836</v>
      </c>
      <c r="C279" s="3203" t="s">
        <v>155</v>
      </c>
      <c r="D279" s="3209">
        <v>1</v>
      </c>
      <c r="E279" s="3326"/>
      <c r="F279" s="3327">
        <f>D279*E279</f>
        <v>0</v>
      </c>
    </row>
    <row r="280" spans="1:6">
      <c r="A280" s="3242"/>
      <c r="B280" s="3208"/>
      <c r="C280" s="3203"/>
      <c r="D280" s="3209"/>
      <c r="E280" s="3328"/>
      <c r="F280" s="3329"/>
    </row>
    <row r="281" spans="1:6">
      <c r="A281" s="3201"/>
      <c r="B281" s="3271"/>
      <c r="C281" s="3203"/>
      <c r="D281" s="3262"/>
      <c r="E281" s="3326"/>
      <c r="F281" s="3326"/>
    </row>
    <row r="282" spans="1:6">
      <c r="A282" s="3201"/>
      <c r="B282" s="3270"/>
      <c r="C282" s="3203"/>
      <c r="D282" s="3262"/>
      <c r="E282" s="3326"/>
      <c r="F282" s="3326"/>
    </row>
    <row r="283" spans="1:6">
      <c r="A283" s="3330"/>
      <c r="B283" s="3208"/>
      <c r="C283" s="3203"/>
      <c r="D283" s="3209"/>
      <c r="E283" s="3326"/>
      <c r="F283" s="3327"/>
    </row>
    <row r="284" spans="1:6">
      <c r="A284" s="3242"/>
      <c r="B284" s="3208"/>
      <c r="C284" s="3203"/>
      <c r="D284" s="3209"/>
      <c r="E284" s="3206"/>
      <c r="F284" s="3276"/>
    </row>
    <row r="285" spans="1:6">
      <c r="A285" s="3242"/>
      <c r="B285" s="3208"/>
      <c r="C285" s="3203"/>
      <c r="D285" s="3209"/>
      <c r="E285" s="3206"/>
      <c r="F285" s="3276"/>
    </row>
    <row r="286" spans="1:6">
      <c r="A286" s="3242"/>
      <c r="B286" s="3208"/>
      <c r="C286" s="3203"/>
      <c r="D286" s="3209"/>
      <c r="E286" s="3206"/>
      <c r="F286" s="3276"/>
    </row>
    <row r="287" spans="1:6">
      <c r="A287" s="3242"/>
      <c r="B287" s="3208"/>
      <c r="C287" s="3203"/>
      <c r="D287" s="3209"/>
      <c r="E287" s="3206"/>
      <c r="F287" s="3276"/>
    </row>
    <row r="288" spans="1:6">
      <c r="A288" s="3242"/>
      <c r="B288" s="3208"/>
      <c r="C288" s="3203"/>
      <c r="D288" s="3209"/>
      <c r="E288" s="3206"/>
      <c r="F288" s="3276"/>
    </row>
    <row r="289" spans="1:6">
      <c r="A289" s="3242"/>
      <c r="B289" s="3208"/>
      <c r="C289" s="3203"/>
      <c r="D289" s="3209"/>
      <c r="E289" s="3206"/>
      <c r="F289" s="3276"/>
    </row>
    <row r="290" spans="1:6">
      <c r="A290" s="3207"/>
      <c r="B290" s="3208"/>
      <c r="C290" s="3203"/>
      <c r="D290" s="3209"/>
      <c r="E290" s="3206"/>
      <c r="F290" s="3276"/>
    </row>
    <row r="291" spans="1:6">
      <c r="A291" s="3195"/>
      <c r="B291" s="3196"/>
      <c r="C291" s="3197"/>
      <c r="D291" s="3198"/>
      <c r="E291" s="3281" t="s">
        <v>48</v>
      </c>
      <c r="F291" s="3200">
        <f>SUM(F265:F284)</f>
        <v>0</v>
      </c>
    </row>
    <row r="292" spans="1:6">
      <c r="A292" s="3201"/>
      <c r="B292" s="3202"/>
      <c r="C292" s="3203"/>
      <c r="D292" s="3204"/>
      <c r="E292" s="3206"/>
      <c r="F292" s="3206"/>
    </row>
    <row r="293" spans="1:6">
      <c r="A293" s="3207"/>
      <c r="B293" s="3208" t="s">
        <v>70</v>
      </c>
      <c r="C293" s="3203"/>
      <c r="D293" s="3209"/>
      <c r="E293" s="3206"/>
      <c r="F293" s="3206"/>
    </row>
    <row r="294" spans="1:6">
      <c r="A294" s="3207"/>
      <c r="B294" s="3208"/>
      <c r="C294" s="3203"/>
      <c r="D294" s="3209"/>
      <c r="E294" s="3206"/>
      <c r="F294" s="3206"/>
    </row>
    <row r="295" spans="1:6">
      <c r="A295" s="3207"/>
      <c r="B295" s="3035" t="s">
        <v>2881</v>
      </c>
      <c r="C295" s="3203"/>
      <c r="D295" s="3209"/>
      <c r="E295" s="3206"/>
      <c r="F295" s="3206">
        <f>F60</f>
        <v>0</v>
      </c>
    </row>
    <row r="296" spans="1:6">
      <c r="A296" s="3207"/>
      <c r="B296" s="3035" t="s">
        <v>2882</v>
      </c>
      <c r="C296" s="3203"/>
      <c r="D296" s="3209"/>
      <c r="E296" s="3206"/>
      <c r="F296" s="3206">
        <f>F109</f>
        <v>0</v>
      </c>
    </row>
    <row r="297" spans="1:6">
      <c r="A297" s="3207"/>
      <c r="B297" s="3035" t="s">
        <v>2883</v>
      </c>
      <c r="C297" s="3203"/>
      <c r="D297" s="3209"/>
      <c r="E297" s="3206"/>
      <c r="F297" s="3331">
        <f>F165</f>
        <v>0</v>
      </c>
    </row>
    <row r="298" spans="1:6">
      <c r="A298" s="3207"/>
      <c r="B298" s="3035" t="s">
        <v>2884</v>
      </c>
      <c r="C298" s="3203"/>
      <c r="D298" s="3209"/>
      <c r="E298" s="3206"/>
      <c r="F298" s="3206">
        <f>F216</f>
        <v>0</v>
      </c>
    </row>
    <row r="299" spans="1:6">
      <c r="A299" s="3207"/>
      <c r="B299" s="3035" t="s">
        <v>2885</v>
      </c>
      <c r="C299" s="3203"/>
      <c r="D299" s="3209"/>
      <c r="E299" s="3206"/>
      <c r="F299" s="3206">
        <f>F261</f>
        <v>0</v>
      </c>
    </row>
    <row r="300" spans="1:6">
      <c r="A300" s="3207"/>
      <c r="B300" s="3035" t="s">
        <v>2886</v>
      </c>
      <c r="C300" s="3203"/>
      <c r="D300" s="3209"/>
      <c r="E300" s="3206"/>
      <c r="F300" s="3206">
        <f>F291</f>
        <v>0</v>
      </c>
    </row>
    <row r="301" spans="1:6">
      <c r="A301" s="3207"/>
      <c r="B301" s="3332"/>
      <c r="C301" s="3203"/>
      <c r="D301" s="3209"/>
      <c r="E301" s="3206"/>
      <c r="F301" s="3206"/>
    </row>
    <row r="302" spans="1:6">
      <c r="A302" s="3207"/>
      <c r="B302" s="3332"/>
      <c r="C302" s="3203"/>
      <c r="D302" s="3209"/>
      <c r="E302" s="3206"/>
      <c r="F302" s="3206"/>
    </row>
    <row r="303" spans="1:6">
      <c r="A303" s="3207"/>
      <c r="B303" s="3332"/>
      <c r="C303" s="3203"/>
      <c r="D303" s="3209"/>
      <c r="E303" s="3206"/>
      <c r="F303" s="3206"/>
    </row>
    <row r="304" spans="1:6">
      <c r="A304" s="3330"/>
      <c r="B304" s="3208"/>
      <c r="C304" s="3203"/>
      <c r="D304" s="3209"/>
      <c r="E304" s="3263"/>
      <c r="F304" s="3254"/>
    </row>
    <row r="305" spans="1:6">
      <c r="A305" s="3207"/>
      <c r="B305" s="3208"/>
      <c r="C305" s="3203"/>
      <c r="D305" s="3209"/>
      <c r="E305" s="3206"/>
      <c r="F305" s="3206"/>
    </row>
    <row r="306" spans="1:6">
      <c r="A306" s="3201"/>
      <c r="B306" s="3264"/>
      <c r="C306" s="3203"/>
      <c r="D306" s="3209"/>
      <c r="E306" s="3206"/>
      <c r="F306" s="3206"/>
    </row>
    <row r="307" spans="1:6">
      <c r="A307" s="3201"/>
      <c r="B307" s="3264"/>
      <c r="C307" s="3203"/>
      <c r="D307" s="3209"/>
      <c r="E307" s="3206"/>
      <c r="F307" s="3206"/>
    </row>
    <row r="308" spans="1:6">
      <c r="A308" s="3201"/>
      <c r="B308" s="3264"/>
      <c r="C308" s="3203"/>
      <c r="D308" s="3209"/>
      <c r="E308" s="3206"/>
      <c r="F308" s="3206"/>
    </row>
    <row r="309" spans="1:6">
      <c r="A309" s="3201"/>
      <c r="B309" s="3264"/>
      <c r="C309" s="3203"/>
      <c r="D309" s="3209"/>
      <c r="E309" s="3206"/>
      <c r="F309" s="3206"/>
    </row>
    <row r="310" spans="1:6">
      <c r="A310" s="3201"/>
      <c r="B310" s="3264"/>
      <c r="C310" s="3203"/>
      <c r="D310" s="3209"/>
      <c r="E310" s="3206"/>
      <c r="F310" s="3206"/>
    </row>
    <row r="311" spans="1:6">
      <c r="A311" s="3207"/>
      <c r="B311" s="3208"/>
      <c r="C311" s="3203"/>
      <c r="D311" s="3209"/>
      <c r="E311" s="3206"/>
      <c r="F311" s="3206"/>
    </row>
    <row r="312" spans="1:6">
      <c r="A312" s="3207"/>
      <c r="B312" s="3208"/>
      <c r="C312" s="3203"/>
      <c r="D312" s="3209"/>
      <c r="E312" s="3206"/>
      <c r="F312" s="3206"/>
    </row>
    <row r="313" spans="1:6">
      <c r="A313" s="3207"/>
      <c r="B313" s="3208"/>
      <c r="C313" s="3203"/>
      <c r="D313" s="3209"/>
      <c r="E313" s="3206"/>
      <c r="F313" s="3206"/>
    </row>
    <row r="314" spans="1:6">
      <c r="A314" s="3207"/>
      <c r="B314" s="3208"/>
      <c r="C314" s="3203"/>
      <c r="D314" s="3209"/>
      <c r="E314" s="3206"/>
      <c r="F314" s="3206"/>
    </row>
    <row r="315" spans="1:6">
      <c r="A315" s="3207"/>
      <c r="B315" s="3208"/>
      <c r="C315" s="3203"/>
      <c r="D315" s="3209"/>
      <c r="E315" s="3206"/>
      <c r="F315" s="3206"/>
    </row>
    <row r="316" spans="1:6">
      <c r="A316" s="3207"/>
      <c r="B316" s="3208"/>
      <c r="C316" s="3203"/>
      <c r="D316" s="3209"/>
      <c r="E316" s="3206"/>
      <c r="F316" s="3206"/>
    </row>
    <row r="317" spans="1:6">
      <c r="A317" s="3207"/>
      <c r="B317" s="3208"/>
      <c r="C317" s="3203"/>
      <c r="D317" s="3209"/>
      <c r="E317" s="3206"/>
      <c r="F317" s="3206"/>
    </row>
    <row r="318" spans="1:6">
      <c r="A318" s="3207"/>
      <c r="B318" s="3208"/>
      <c r="C318" s="3203"/>
      <c r="D318" s="3209"/>
      <c r="E318" s="3206"/>
      <c r="F318" s="3206"/>
    </row>
    <row r="319" spans="1:6">
      <c r="A319" s="3207"/>
      <c r="B319" s="3208"/>
      <c r="C319" s="3203"/>
      <c r="D319" s="3209"/>
      <c r="E319" s="3206"/>
      <c r="F319" s="3206"/>
    </row>
    <row r="320" spans="1:6">
      <c r="A320" s="3207"/>
      <c r="B320" s="3208"/>
      <c r="C320" s="3203"/>
      <c r="D320" s="3209"/>
      <c r="E320" s="3206"/>
      <c r="F320" s="3206"/>
    </row>
    <row r="321" spans="1:6">
      <c r="A321" s="3207"/>
      <c r="B321" s="3208"/>
      <c r="C321" s="3203"/>
      <c r="D321" s="3209"/>
      <c r="E321" s="3206"/>
      <c r="F321" s="3206"/>
    </row>
    <row r="322" spans="1:6">
      <c r="A322" s="3207"/>
      <c r="B322" s="3208"/>
      <c r="C322" s="3203"/>
      <c r="D322" s="3209"/>
      <c r="E322" s="3206"/>
      <c r="F322" s="3206"/>
    </row>
    <row r="323" spans="1:6">
      <c r="A323" s="3207"/>
      <c r="B323" s="3208"/>
      <c r="C323" s="3203"/>
      <c r="D323" s="3209"/>
      <c r="E323" s="3206"/>
      <c r="F323" s="3206"/>
    </row>
    <row r="324" spans="1:6">
      <c r="A324" s="3207"/>
      <c r="B324" s="3208"/>
      <c r="C324" s="3203"/>
      <c r="D324" s="3209"/>
      <c r="E324" s="3206"/>
      <c r="F324" s="3206"/>
    </row>
    <row r="325" spans="1:6">
      <c r="A325" s="3207"/>
      <c r="B325" s="3208"/>
      <c r="C325" s="3203"/>
      <c r="D325" s="3209"/>
      <c r="E325" s="3206"/>
      <c r="F325" s="3206"/>
    </row>
    <row r="326" spans="1:6">
      <c r="A326" s="3207"/>
      <c r="B326" s="3208"/>
      <c r="C326" s="3203"/>
      <c r="D326" s="3209"/>
      <c r="E326" s="3206"/>
      <c r="F326" s="3206"/>
    </row>
    <row r="327" spans="1:6">
      <c r="A327" s="3207"/>
      <c r="B327" s="3208"/>
      <c r="C327" s="3203"/>
      <c r="D327" s="3209"/>
      <c r="E327" s="3206"/>
      <c r="F327" s="3206"/>
    </row>
    <row r="328" spans="1:6">
      <c r="A328" s="3207"/>
      <c r="B328" s="3208"/>
      <c r="C328" s="3203"/>
      <c r="D328" s="3209"/>
      <c r="E328" s="3206"/>
      <c r="F328" s="3206"/>
    </row>
    <row r="329" spans="1:6">
      <c r="A329" s="3207"/>
      <c r="B329" s="3208"/>
      <c r="C329" s="3203"/>
      <c r="D329" s="3209"/>
      <c r="E329" s="3206"/>
      <c r="F329" s="3206"/>
    </row>
    <row r="330" spans="1:6">
      <c r="A330" s="3207"/>
      <c r="B330" s="3208"/>
      <c r="C330" s="3203"/>
      <c r="D330" s="3209"/>
      <c r="E330" s="3206"/>
      <c r="F330" s="3206"/>
    </row>
    <row r="331" spans="1:6">
      <c r="A331" s="3207"/>
      <c r="B331" s="3208"/>
      <c r="C331" s="3203"/>
      <c r="D331" s="3209"/>
      <c r="E331" s="3206"/>
      <c r="F331" s="3206"/>
    </row>
    <row r="332" spans="1:6">
      <c r="A332" s="3207"/>
      <c r="B332" s="3208"/>
      <c r="C332" s="3203"/>
      <c r="D332" s="3209"/>
      <c r="E332" s="3206"/>
      <c r="F332" s="3206"/>
    </row>
    <row r="333" spans="1:6">
      <c r="A333" s="3207"/>
      <c r="B333" s="3208"/>
      <c r="C333" s="3203"/>
      <c r="D333" s="3209"/>
      <c r="E333" s="3206"/>
      <c r="F333" s="3206"/>
    </row>
    <row r="334" spans="1:6">
      <c r="A334" s="3207"/>
      <c r="B334" s="3208"/>
      <c r="C334" s="3203"/>
      <c r="D334" s="3209"/>
      <c r="E334" s="3206"/>
      <c r="F334" s="3206"/>
    </row>
    <row r="335" spans="1:6">
      <c r="A335" s="3207"/>
      <c r="B335" s="3208"/>
      <c r="C335" s="3203"/>
      <c r="D335" s="3209"/>
      <c r="E335" s="3206"/>
      <c r="F335" s="3206"/>
    </row>
    <row r="336" spans="1:6">
      <c r="A336" s="3207"/>
      <c r="B336" s="3208"/>
      <c r="C336" s="3203"/>
      <c r="D336" s="3209"/>
      <c r="E336" s="3206"/>
      <c r="F336" s="3206"/>
    </row>
    <row r="337" spans="1:6">
      <c r="A337" s="3207"/>
      <c r="B337" s="3208"/>
      <c r="C337" s="3203"/>
      <c r="D337" s="3209"/>
      <c r="E337" s="3206"/>
      <c r="F337" s="3206"/>
    </row>
    <row r="338" spans="1:6">
      <c r="A338" s="3207"/>
      <c r="B338" s="3208"/>
      <c r="C338" s="3203"/>
      <c r="D338" s="3209"/>
      <c r="E338" s="3206"/>
      <c r="F338" s="3206"/>
    </row>
    <row r="339" spans="1:6">
      <c r="A339" s="3207"/>
      <c r="B339" s="3208"/>
      <c r="C339" s="3203"/>
      <c r="D339" s="3209"/>
      <c r="E339" s="3206"/>
      <c r="F339" s="3206"/>
    </row>
    <row r="340" spans="1:6">
      <c r="A340" s="3207"/>
      <c r="B340" s="3208"/>
      <c r="C340" s="3203"/>
      <c r="D340" s="3209"/>
      <c r="E340" s="3206"/>
      <c r="F340" s="3206"/>
    </row>
    <row r="341" spans="1:6">
      <c r="A341" s="3207"/>
      <c r="B341" s="3208"/>
      <c r="C341" s="3203"/>
      <c r="D341" s="3209"/>
      <c r="E341" s="3206"/>
      <c r="F341" s="3206"/>
    </row>
    <row r="342" spans="1:6">
      <c r="A342" s="3207"/>
      <c r="B342" s="3208"/>
      <c r="C342" s="3203"/>
      <c r="D342" s="3209"/>
      <c r="E342" s="3206"/>
      <c r="F342" s="3206"/>
    </row>
    <row r="343" spans="1:6">
      <c r="A343" s="3207"/>
      <c r="B343" s="3208"/>
      <c r="C343" s="3203"/>
      <c r="D343" s="3209"/>
      <c r="E343" s="3206"/>
      <c r="F343" s="3206"/>
    </row>
    <row r="344" spans="1:6">
      <c r="A344" s="3207"/>
      <c r="B344" s="3208"/>
      <c r="C344" s="3203"/>
      <c r="D344" s="3209"/>
      <c r="E344" s="3206"/>
      <c r="F344" s="3206"/>
    </row>
    <row r="345" spans="1:6">
      <c r="A345" s="3207"/>
      <c r="B345" s="3208"/>
      <c r="C345" s="3203"/>
      <c r="D345" s="3209"/>
      <c r="E345" s="3206"/>
      <c r="F345" s="3206"/>
    </row>
    <row r="346" spans="1:6">
      <c r="A346" s="3207"/>
      <c r="B346" s="3208"/>
      <c r="C346" s="3203"/>
      <c r="D346" s="3209"/>
      <c r="E346" s="3206"/>
      <c r="F346" s="3206"/>
    </row>
    <row r="347" spans="1:6">
      <c r="A347" s="3207"/>
      <c r="B347" s="3208"/>
      <c r="C347" s="3203"/>
      <c r="D347" s="3209"/>
      <c r="E347" s="3206"/>
      <c r="F347" s="3206"/>
    </row>
    <row r="348" spans="1:6">
      <c r="A348" s="3207"/>
      <c r="B348" s="3208"/>
      <c r="C348" s="3203"/>
      <c r="D348" s="3209"/>
      <c r="E348" s="3206"/>
      <c r="F348" s="3206"/>
    </row>
    <row r="349" spans="1:6">
      <c r="A349" s="3207"/>
      <c r="B349" s="3208"/>
      <c r="C349" s="3203"/>
      <c r="D349" s="3209"/>
      <c r="E349" s="3206"/>
      <c r="F349" s="3206"/>
    </row>
    <row r="350" spans="1:6">
      <c r="A350" s="3207"/>
      <c r="B350" s="3208"/>
      <c r="C350" s="3203"/>
      <c r="D350" s="3209"/>
      <c r="E350" s="3206"/>
      <c r="F350" s="3206"/>
    </row>
    <row r="351" spans="1:6">
      <c r="A351" s="3195"/>
      <c r="B351" s="3196"/>
      <c r="C351" s="3197"/>
      <c r="D351" s="3198"/>
      <c r="E351" s="3211" t="s">
        <v>71</v>
      </c>
      <c r="F351" s="3200">
        <f>SUM(F295:F304)</f>
        <v>0</v>
      </c>
    </row>
  </sheetData>
  <mergeCells count="2">
    <mergeCell ref="A2:F2"/>
    <mergeCell ref="A4:B4"/>
  </mergeCells>
  <pageMargins left="0.7" right="0.7" top="0.75" bottom="0.75" header="0.3" footer="0.3"/>
  <pageSetup scale="50" orientation="portrait" r:id="rId1"/>
  <rowBreaks count="2" manualBreakCount="2">
    <brk id="243" max="16383" man="1"/>
    <brk id="325" max="5" man="1"/>
  </rowBreaks>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5:I16"/>
  <sheetViews>
    <sheetView view="pageBreakPreview" zoomScale="60" zoomScaleNormal="100" workbookViewId="0">
      <selection activeCell="M40" sqref="M40"/>
    </sheetView>
  </sheetViews>
  <sheetFormatPr defaultRowHeight="15"/>
  <sheetData>
    <row r="15" spans="1:9" ht="26.25">
      <c r="D15" s="1766" t="s">
        <v>1784</v>
      </c>
    </row>
    <row r="16" spans="1:9" ht="55.5" customHeight="1">
      <c r="A16" s="3420" t="s">
        <v>1785</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view="pageBreakPreview" zoomScale="98" zoomScaleNormal="100" zoomScaleSheetLayoutView="98" workbookViewId="0">
      <selection activeCell="F16" sqref="F16"/>
    </sheetView>
  </sheetViews>
  <sheetFormatPr defaultRowHeight="15"/>
  <cols>
    <col min="1" max="1" width="10.140625" customWidth="1"/>
    <col min="2" max="2" width="50.5703125" customWidth="1"/>
    <col min="3" max="3" width="9.140625" customWidth="1"/>
    <col min="4" max="4" width="10.5703125" customWidth="1"/>
    <col min="5" max="5" width="13.140625" customWidth="1"/>
    <col min="6" max="6" width="17" customWidth="1"/>
    <col min="7" max="7" width="19" customWidth="1"/>
  </cols>
  <sheetData>
    <row r="1" spans="1:6" ht="15" customHeight="1">
      <c r="A1" s="2052" t="s">
        <v>2129</v>
      </c>
      <c r="B1" s="2052"/>
      <c r="C1" s="2052"/>
      <c r="D1" s="2052"/>
      <c r="E1" s="2052"/>
      <c r="F1" s="2052"/>
    </row>
    <row r="2" spans="1:6">
      <c r="A2" s="3482" t="s">
        <v>2544</v>
      </c>
      <c r="B2" s="3483"/>
      <c r="C2" s="3483"/>
      <c r="D2" s="3483"/>
      <c r="E2" s="3483"/>
      <c r="F2" s="3484"/>
    </row>
    <row r="3" spans="1:6">
      <c r="A3" s="2052"/>
      <c r="B3" s="2053"/>
      <c r="C3" s="2054"/>
      <c r="D3" s="2054"/>
      <c r="E3" s="86"/>
      <c r="F3" s="86"/>
    </row>
    <row r="4" spans="1:6">
      <c r="A4" s="3458" t="s">
        <v>2813</v>
      </c>
      <c r="B4" s="3458"/>
      <c r="C4" s="87"/>
      <c r="D4" s="209"/>
      <c r="E4" s="486"/>
      <c r="F4" s="2244"/>
    </row>
    <row r="5" spans="1:6">
      <c r="A5" s="3167" t="s">
        <v>2796</v>
      </c>
      <c r="B5" s="3168"/>
      <c r="C5" s="3169"/>
      <c r="D5" s="3170"/>
      <c r="E5" s="3171"/>
      <c r="F5" s="3172"/>
    </row>
    <row r="6" spans="1:6">
      <c r="A6" s="620"/>
      <c r="B6" s="57"/>
      <c r="C6" s="620"/>
      <c r="D6" s="620"/>
      <c r="E6" s="91"/>
      <c r="F6" s="3173"/>
    </row>
    <row r="7" spans="1:6">
      <c r="A7" s="3174" t="s">
        <v>1</v>
      </c>
      <c r="B7" s="3174" t="s">
        <v>2</v>
      </c>
      <c r="C7" s="3174" t="s">
        <v>3</v>
      </c>
      <c r="D7" s="3175" t="s">
        <v>4</v>
      </c>
      <c r="E7" s="3176" t="s">
        <v>5</v>
      </c>
      <c r="F7" s="3177" t="s">
        <v>6</v>
      </c>
    </row>
    <row r="8" spans="1:6">
      <c r="A8" s="2064"/>
      <c r="B8" s="2063"/>
      <c r="C8" s="2064"/>
      <c r="D8" s="2065"/>
      <c r="E8" s="94" t="s">
        <v>1100</v>
      </c>
      <c r="F8" s="3178" t="s">
        <v>1100</v>
      </c>
    </row>
    <row r="9" spans="1:6">
      <c r="A9" s="3179"/>
      <c r="B9" s="3180"/>
      <c r="C9" s="3179"/>
      <c r="D9" s="3179"/>
      <c r="E9" s="3181"/>
      <c r="F9" s="3182"/>
    </row>
    <row r="10" spans="1:6">
      <c r="A10" s="3183"/>
      <c r="B10" s="3184" t="s">
        <v>161</v>
      </c>
      <c r="C10" s="3183"/>
      <c r="D10" s="3183"/>
      <c r="E10" s="2170"/>
      <c r="F10" s="3185"/>
    </row>
    <row r="11" spans="1:6">
      <c r="A11" s="3183"/>
      <c r="B11" s="3186"/>
      <c r="C11" s="3183"/>
      <c r="D11" s="3183"/>
      <c r="E11" s="2170"/>
      <c r="F11" s="3185"/>
    </row>
    <row r="12" spans="1:6" ht="25.5">
      <c r="A12" s="3183"/>
      <c r="B12" s="2904" t="s">
        <v>2797</v>
      </c>
      <c r="C12" s="3183"/>
      <c r="D12" s="3183"/>
      <c r="E12" s="2170"/>
      <c r="F12" s="3185"/>
    </row>
    <row r="13" spans="1:6">
      <c r="A13" s="3183"/>
      <c r="B13" s="3186"/>
      <c r="C13" s="3183"/>
      <c r="D13" s="3183"/>
      <c r="E13" s="2170"/>
      <c r="F13" s="3185"/>
    </row>
    <row r="14" spans="1:6">
      <c r="A14" s="2272"/>
      <c r="B14" s="3186"/>
      <c r="C14" s="2272"/>
      <c r="D14" s="2272"/>
      <c r="E14" s="2170"/>
      <c r="F14" s="3185"/>
    </row>
    <row r="15" spans="1:6">
      <c r="A15" s="2272"/>
      <c r="B15" s="3187" t="s">
        <v>2798</v>
      </c>
      <c r="C15" s="2272"/>
      <c r="D15" s="2272"/>
      <c r="E15" s="2170"/>
      <c r="F15" s="3185"/>
    </row>
    <row r="16" spans="1:6">
      <c r="A16" s="2272">
        <v>1</v>
      </c>
      <c r="B16" s="3188" t="s">
        <v>2799</v>
      </c>
      <c r="C16" s="3186"/>
      <c r="D16" s="3186"/>
      <c r="E16" s="3189"/>
      <c r="F16" s="3186"/>
    </row>
    <row r="17" spans="1:6">
      <c r="A17" s="2272"/>
      <c r="B17" s="3188"/>
      <c r="C17" s="3186"/>
      <c r="D17" s="3186"/>
      <c r="E17" s="3189"/>
      <c r="F17" s="3186"/>
    </row>
    <row r="18" spans="1:6">
      <c r="A18" s="2272">
        <v>1.1000000000000001</v>
      </c>
      <c r="B18" s="3186" t="s">
        <v>2800</v>
      </c>
      <c r="C18" s="3186" t="s">
        <v>1819</v>
      </c>
      <c r="D18" s="3186">
        <v>4</v>
      </c>
      <c r="E18" s="3189"/>
      <c r="F18" s="3185">
        <f>D18*E18</f>
        <v>0</v>
      </c>
    </row>
    <row r="19" spans="1:6">
      <c r="A19" s="2272"/>
      <c r="B19" s="3186"/>
      <c r="C19" s="3186"/>
      <c r="D19" s="3186"/>
      <c r="E19" s="3189"/>
      <c r="F19" s="3186"/>
    </row>
    <row r="20" spans="1:6" ht="51">
      <c r="A20" s="2272">
        <v>1.2</v>
      </c>
      <c r="B20" s="3186" t="s">
        <v>2801</v>
      </c>
      <c r="C20" s="3186" t="s">
        <v>1819</v>
      </c>
      <c r="D20" s="3186">
        <v>4</v>
      </c>
      <c r="E20" s="3189"/>
      <c r="F20" s="3185">
        <f>D20*E20</f>
        <v>0</v>
      </c>
    </row>
    <row r="21" spans="1:6">
      <c r="A21" s="2272"/>
      <c r="B21" s="3186"/>
      <c r="C21" s="3186"/>
      <c r="D21" s="3186"/>
      <c r="E21" s="3189"/>
      <c r="F21" s="3186"/>
    </row>
    <row r="22" spans="1:6" ht="51">
      <c r="A22" s="2272">
        <v>1.3</v>
      </c>
      <c r="B22" s="3186" t="s">
        <v>2802</v>
      </c>
      <c r="C22" s="3186" t="s">
        <v>1819</v>
      </c>
      <c r="D22" s="3186">
        <v>4</v>
      </c>
      <c r="E22" s="3189"/>
      <c r="F22" s="3185">
        <f>D22*E22</f>
        <v>0</v>
      </c>
    </row>
    <row r="23" spans="1:6">
      <c r="A23" s="2272"/>
      <c r="B23" s="3186"/>
      <c r="C23" s="3186"/>
      <c r="D23" s="3186"/>
      <c r="E23" s="3189"/>
      <c r="F23" s="3186"/>
    </row>
    <row r="24" spans="1:6" ht="25.5">
      <c r="A24" s="2272">
        <v>1.4</v>
      </c>
      <c r="B24" s="3186" t="s">
        <v>2803</v>
      </c>
      <c r="C24" s="3186" t="s">
        <v>1819</v>
      </c>
      <c r="D24" s="3186">
        <v>4</v>
      </c>
      <c r="E24" s="3189"/>
      <c r="F24" s="3185">
        <f t="shared" ref="F24:F43" si="0">D24*E24</f>
        <v>0</v>
      </c>
    </row>
    <row r="25" spans="1:6">
      <c r="A25" s="2272"/>
      <c r="B25" s="3186"/>
      <c r="C25" s="3186"/>
      <c r="D25" s="3186"/>
      <c r="E25" s="3189"/>
      <c r="F25" s="3185">
        <f t="shared" si="0"/>
        <v>0</v>
      </c>
    </row>
    <row r="26" spans="1:6" ht="38.25">
      <c r="A26" s="2272">
        <v>1.5</v>
      </c>
      <c r="B26" s="3186" t="s">
        <v>2804</v>
      </c>
      <c r="C26" s="3186" t="s">
        <v>1819</v>
      </c>
      <c r="D26" s="3186">
        <v>4</v>
      </c>
      <c r="E26" s="3189"/>
      <c r="F26" s="3185">
        <f>D26*E26</f>
        <v>0</v>
      </c>
    </row>
    <row r="27" spans="1:6">
      <c r="A27" s="2272"/>
      <c r="B27" s="3186"/>
      <c r="C27" s="3186"/>
      <c r="D27" s="3186"/>
      <c r="E27" s="3189"/>
      <c r="F27" s="3185"/>
    </row>
    <row r="28" spans="1:6">
      <c r="A28" s="2272">
        <v>2</v>
      </c>
      <c r="B28" s="3187" t="s">
        <v>2805</v>
      </c>
      <c r="C28" s="3186"/>
      <c r="D28" s="3186"/>
      <c r="E28" s="3189"/>
      <c r="F28" s="3185"/>
    </row>
    <row r="29" spans="1:6">
      <c r="A29" s="2272"/>
      <c r="B29" s="3187"/>
      <c r="C29" s="3186"/>
      <c r="D29" s="3186"/>
      <c r="E29" s="3189"/>
      <c r="F29" s="3185">
        <f t="shared" si="0"/>
        <v>0</v>
      </c>
    </row>
    <row r="30" spans="1:6">
      <c r="A30" s="2272">
        <v>2.1</v>
      </c>
      <c r="B30" s="3186" t="s">
        <v>2806</v>
      </c>
      <c r="C30" s="3186" t="s">
        <v>1819</v>
      </c>
      <c r="D30" s="3186">
        <v>3</v>
      </c>
      <c r="E30" s="3189"/>
      <c r="F30" s="3185">
        <f t="shared" si="0"/>
        <v>0</v>
      </c>
    </row>
    <row r="31" spans="1:6">
      <c r="A31" s="2272"/>
      <c r="B31" s="3186"/>
      <c r="C31" s="3186"/>
      <c r="D31" s="3186"/>
      <c r="E31" s="3189"/>
      <c r="F31" s="3185"/>
    </row>
    <row r="32" spans="1:6" ht="25.5">
      <c r="A32" s="2272">
        <v>2.2000000000000002</v>
      </c>
      <c r="B32" s="3186" t="s">
        <v>2807</v>
      </c>
      <c r="C32" s="3186" t="s">
        <v>1819</v>
      </c>
      <c r="D32" s="3186">
        <v>3</v>
      </c>
      <c r="E32" s="3189"/>
      <c r="F32" s="3185">
        <f t="shared" si="0"/>
        <v>0</v>
      </c>
    </row>
    <row r="33" spans="1:6">
      <c r="A33" s="2272"/>
      <c r="B33" s="3186"/>
      <c r="C33" s="3186"/>
      <c r="D33" s="3186"/>
      <c r="E33" s="3189"/>
      <c r="F33" s="3185"/>
    </row>
    <row r="34" spans="1:6" ht="25.5">
      <c r="A34" s="2272">
        <v>2.2999999999999998</v>
      </c>
      <c r="B34" s="3186" t="s">
        <v>2808</v>
      </c>
      <c r="C34" s="3186" t="s">
        <v>1819</v>
      </c>
      <c r="D34" s="3186">
        <v>3</v>
      </c>
      <c r="E34" s="3189"/>
      <c r="F34" s="3185">
        <f t="shared" si="0"/>
        <v>0</v>
      </c>
    </row>
    <row r="35" spans="1:6">
      <c r="A35" s="2272"/>
      <c r="B35" s="3186"/>
      <c r="C35" s="3186"/>
      <c r="D35" s="3186"/>
      <c r="E35" s="3189"/>
      <c r="F35" s="3185">
        <f t="shared" si="0"/>
        <v>0</v>
      </c>
    </row>
    <row r="36" spans="1:6" ht="25.5">
      <c r="A36" s="2272">
        <v>2.4</v>
      </c>
      <c r="B36" s="3186" t="s">
        <v>2809</v>
      </c>
      <c r="C36" s="3186" t="s">
        <v>1819</v>
      </c>
      <c r="D36" s="3186">
        <v>3</v>
      </c>
      <c r="E36" s="3189"/>
      <c r="F36" s="3185">
        <f>D36*E36</f>
        <v>0</v>
      </c>
    </row>
    <row r="37" spans="1:6">
      <c r="A37" s="2272"/>
      <c r="B37" s="3186"/>
      <c r="C37" s="3186"/>
      <c r="D37" s="3186"/>
      <c r="E37" s="3189"/>
      <c r="F37" s="3185"/>
    </row>
    <row r="38" spans="1:6">
      <c r="A38" s="2272">
        <v>2.5</v>
      </c>
      <c r="B38" s="3186" t="s">
        <v>2810</v>
      </c>
      <c r="C38" s="3186" t="s">
        <v>1819</v>
      </c>
      <c r="D38" s="3186">
        <v>3</v>
      </c>
      <c r="E38" s="3189"/>
      <c r="F38" s="3185">
        <f t="shared" si="0"/>
        <v>0</v>
      </c>
    </row>
    <row r="39" spans="1:6">
      <c r="A39" s="2272"/>
      <c r="B39" s="3186"/>
      <c r="C39" s="3186"/>
      <c r="D39" s="3186"/>
      <c r="E39" s="3189"/>
      <c r="F39" s="3185">
        <f t="shared" si="0"/>
        <v>0</v>
      </c>
    </row>
    <row r="40" spans="1:6">
      <c r="A40" s="2272">
        <v>2.6</v>
      </c>
      <c r="B40" s="3186" t="s">
        <v>2811</v>
      </c>
      <c r="C40" s="3186" t="s">
        <v>1819</v>
      </c>
      <c r="D40" s="3186">
        <v>3</v>
      </c>
      <c r="E40" s="3189"/>
      <c r="F40" s="3185">
        <f t="shared" si="0"/>
        <v>0</v>
      </c>
    </row>
    <row r="41" spans="1:6">
      <c r="A41" s="2272"/>
      <c r="B41" s="3186"/>
      <c r="C41" s="3186"/>
      <c r="D41" s="3186"/>
      <c r="E41" s="3189"/>
      <c r="F41" s="3185">
        <f t="shared" si="0"/>
        <v>0</v>
      </c>
    </row>
    <row r="42" spans="1:6">
      <c r="A42" s="2272">
        <v>2.7</v>
      </c>
      <c r="B42" s="3186" t="s">
        <v>2812</v>
      </c>
      <c r="C42" s="3186" t="s">
        <v>1819</v>
      </c>
      <c r="D42" s="3186">
        <v>3</v>
      </c>
      <c r="E42" s="3189"/>
      <c r="F42" s="3185">
        <f t="shared" si="0"/>
        <v>0</v>
      </c>
    </row>
    <row r="43" spans="1:6">
      <c r="A43" s="2272"/>
      <c r="B43" s="3186"/>
      <c r="C43" s="3186"/>
      <c r="D43" s="3186"/>
      <c r="E43" s="3189"/>
      <c r="F43" s="3185">
        <f t="shared" si="0"/>
        <v>0</v>
      </c>
    </row>
    <row r="44" spans="1:6">
      <c r="A44" s="2272"/>
      <c r="B44" s="3186"/>
      <c r="C44" s="3186"/>
      <c r="D44" s="3186"/>
      <c r="E44" s="3189"/>
      <c r="F44" s="3186"/>
    </row>
    <row r="45" spans="1:6">
      <c r="A45" s="2272"/>
      <c r="B45" s="3186"/>
      <c r="C45" s="3186"/>
      <c r="D45" s="3186"/>
      <c r="E45" s="3189"/>
      <c r="F45" s="3186"/>
    </row>
    <row r="46" spans="1:6">
      <c r="A46" s="2272"/>
      <c r="B46" s="3186"/>
      <c r="C46" s="3186"/>
      <c r="D46" s="3186"/>
      <c r="E46" s="3189"/>
      <c r="F46" s="3186"/>
    </row>
    <row r="47" spans="1:6">
      <c r="A47" s="2272"/>
      <c r="B47" s="3186"/>
      <c r="C47" s="3186"/>
      <c r="D47" s="3186"/>
      <c r="E47" s="3189"/>
      <c r="F47" s="3186"/>
    </row>
    <row r="48" spans="1:6">
      <c r="A48" s="2272"/>
      <c r="B48" s="3186"/>
      <c r="C48" s="3186"/>
      <c r="D48" s="3186"/>
      <c r="E48" s="3189"/>
      <c r="F48" s="3186"/>
    </row>
    <row r="49" spans="1:6">
      <c r="A49" s="2272"/>
      <c r="B49" s="3186"/>
      <c r="C49" s="3186"/>
      <c r="D49" s="3186"/>
      <c r="E49" s="3189"/>
      <c r="F49" s="3186"/>
    </row>
    <row r="50" spans="1:6">
      <c r="A50" s="2272"/>
      <c r="B50" s="3186"/>
      <c r="C50" s="3186"/>
      <c r="D50" s="3186"/>
      <c r="E50" s="3189"/>
      <c r="F50" s="3186"/>
    </row>
    <row r="51" spans="1:6">
      <c r="A51" s="2272"/>
      <c r="B51" s="3186"/>
      <c r="C51" s="3186"/>
      <c r="D51" s="3186"/>
      <c r="E51" s="3189"/>
      <c r="F51" s="3186"/>
    </row>
    <row r="52" spans="1:6">
      <c r="A52" s="1942"/>
      <c r="B52" s="3187"/>
      <c r="C52" s="1942"/>
      <c r="D52" s="2209"/>
      <c r="E52" s="3190"/>
      <c r="F52" s="3191"/>
    </row>
    <row r="53" spans="1:6">
      <c r="A53" s="1942"/>
      <c r="B53" s="2202"/>
      <c r="C53" s="1942"/>
      <c r="D53" s="3192"/>
      <c r="E53" s="3193"/>
      <c r="F53" s="3194"/>
    </row>
    <row r="54" spans="1:6">
      <c r="A54" s="1942"/>
      <c r="B54" s="2202"/>
      <c r="C54" s="1942"/>
      <c r="D54" s="3192"/>
      <c r="E54" s="3193"/>
      <c r="F54" s="3194"/>
    </row>
    <row r="55" spans="1:6">
      <c r="A55" s="1942"/>
      <c r="B55" s="2202"/>
      <c r="C55" s="1942"/>
      <c r="D55" s="3192"/>
      <c r="E55" s="3193"/>
      <c r="F55" s="3194"/>
    </row>
    <row r="56" spans="1:6">
      <c r="A56" s="1942"/>
      <c r="B56" s="2202"/>
      <c r="C56" s="1942"/>
      <c r="D56" s="3192"/>
      <c r="E56" s="3193"/>
      <c r="F56" s="3194"/>
    </row>
    <row r="57" spans="1:6">
      <c r="A57" s="3195"/>
      <c r="B57" s="3196"/>
      <c r="C57" s="3197"/>
      <c r="D57" s="3198"/>
      <c r="E57" s="3199" t="s">
        <v>48</v>
      </c>
      <c r="F57" s="3200">
        <f>SUM(F14:F51)</f>
        <v>0</v>
      </c>
    </row>
    <row r="58" spans="1:6">
      <c r="A58" s="3201"/>
      <c r="B58" s="3202"/>
      <c r="C58" s="3203"/>
      <c r="D58" s="3204"/>
      <c r="E58" s="3205"/>
      <c r="F58" s="3206"/>
    </row>
    <row r="59" spans="1:6">
      <c r="A59" s="3207"/>
      <c r="B59" s="3208" t="s">
        <v>70</v>
      </c>
      <c r="C59" s="3203"/>
      <c r="D59" s="3209"/>
      <c r="E59" s="3205"/>
      <c r="F59" s="3206"/>
    </row>
    <row r="60" spans="1:6">
      <c r="A60" s="3207"/>
      <c r="B60" s="3208"/>
      <c r="C60" s="3203"/>
      <c r="D60" s="3209"/>
      <c r="E60" s="3205"/>
      <c r="F60" s="3206"/>
    </row>
    <row r="61" spans="1:6">
      <c r="A61" s="3207"/>
      <c r="B61" s="3035" t="s">
        <v>2889</v>
      </c>
      <c r="C61" s="3203"/>
      <c r="D61" s="3209"/>
      <c r="E61" s="3205"/>
      <c r="F61" s="3206">
        <f>F57</f>
        <v>0</v>
      </c>
    </row>
    <row r="62" spans="1:6">
      <c r="A62" s="3207"/>
      <c r="B62" s="3035"/>
      <c r="C62" s="3203"/>
      <c r="D62" s="3209"/>
      <c r="E62" s="3205"/>
      <c r="F62" s="3206"/>
    </row>
    <row r="63" spans="1:6">
      <c r="A63" s="3210"/>
      <c r="B63" s="3198"/>
      <c r="C63" s="3211" t="s">
        <v>71</v>
      </c>
      <c r="D63" s="3212"/>
      <c r="E63" s="3213"/>
      <c r="F63" s="3214">
        <f>F61</f>
        <v>0</v>
      </c>
    </row>
  </sheetData>
  <mergeCells count="2">
    <mergeCell ref="A2:F2"/>
    <mergeCell ref="A4:B4"/>
  </mergeCells>
  <pageMargins left="0.7" right="0.7" top="0.75" bottom="0.75" header="0.3" footer="0.3"/>
  <pageSetup scale="50" orientation="portrait" r:id="rId1"/>
  <colBreaks count="1" manualBreakCount="1">
    <brk id="6"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3"/>
  <sheetViews>
    <sheetView view="pageBreakPreview" zoomScale="98" zoomScaleNormal="100" zoomScaleSheetLayoutView="98" workbookViewId="0">
      <selection activeCell="B382" sqref="B382"/>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 min="7" max="7" width="19" customWidth="1"/>
  </cols>
  <sheetData>
    <row r="1" spans="1:6" ht="15" customHeight="1">
      <c r="A1" s="2052" t="s">
        <v>2129</v>
      </c>
      <c r="B1" s="2052"/>
      <c r="C1" s="2052"/>
      <c r="D1" s="2052"/>
      <c r="E1" s="2052"/>
      <c r="F1" s="2052"/>
    </row>
    <row r="2" spans="1:6">
      <c r="A2" s="2052" t="s">
        <v>2544</v>
      </c>
      <c r="B2" s="2053"/>
      <c r="C2" s="2054"/>
      <c r="D2" s="2054"/>
      <c r="E2" s="86"/>
      <c r="F2" s="86"/>
    </row>
    <row r="3" spans="1:6">
      <c r="A3" s="2052"/>
      <c r="B3" s="2053"/>
      <c r="C3" s="2054"/>
      <c r="D3" s="2054"/>
      <c r="E3" s="86"/>
      <c r="F3" s="86"/>
    </row>
    <row r="4" spans="1:6">
      <c r="A4" s="3458" t="s">
        <v>2795</v>
      </c>
      <c r="B4" s="3458"/>
      <c r="C4" s="87"/>
      <c r="D4" s="209"/>
      <c r="E4" s="486"/>
      <c r="F4" s="2244"/>
    </row>
    <row r="5" spans="1:6">
      <c r="A5" s="3459" t="s">
        <v>2614</v>
      </c>
      <c r="B5" s="3459"/>
      <c r="C5" s="3459"/>
      <c r="D5" s="3459"/>
      <c r="E5" s="486"/>
      <c r="F5" s="2244"/>
    </row>
    <row r="6" spans="1:6">
      <c r="A6" s="87"/>
      <c r="B6" s="57"/>
      <c r="C6" s="87"/>
      <c r="D6" s="87"/>
      <c r="E6" s="487"/>
      <c r="F6" s="2245"/>
    </row>
    <row r="7" spans="1:6">
      <c r="A7" s="2246" t="s">
        <v>1</v>
      </c>
      <c r="B7" s="2247" t="s">
        <v>2</v>
      </c>
      <c r="C7" s="2247" t="s">
        <v>3</v>
      </c>
      <c r="D7" s="2248" t="s">
        <v>4</v>
      </c>
      <c r="E7" s="2249" t="s">
        <v>5</v>
      </c>
      <c r="F7" s="2250" t="s">
        <v>6</v>
      </c>
    </row>
    <row r="8" spans="1:6">
      <c r="A8" s="2251"/>
      <c r="B8" s="2063"/>
      <c r="C8" s="2064"/>
      <c r="D8" s="2065"/>
      <c r="E8" s="94" t="s">
        <v>1100</v>
      </c>
      <c r="F8" s="95" t="s">
        <v>1100</v>
      </c>
    </row>
    <row r="9" spans="1:6">
      <c r="A9" s="2252"/>
      <c r="B9" s="2253"/>
      <c r="C9" s="2252"/>
      <c r="D9" s="2252"/>
      <c r="E9" s="2254"/>
      <c r="F9" s="2255"/>
    </row>
    <row r="10" spans="1:6">
      <c r="A10" s="2256"/>
      <c r="B10" s="2199" t="s">
        <v>161</v>
      </c>
      <c r="C10" s="2198"/>
      <c r="D10" s="2219"/>
      <c r="E10" s="2257"/>
      <c r="F10" s="2258"/>
    </row>
    <row r="11" spans="1:6">
      <c r="A11" s="2457"/>
      <c r="B11" s="1373"/>
      <c r="C11" s="2459"/>
      <c r="D11" s="2375"/>
      <c r="E11" s="2460"/>
      <c r="F11" s="2461"/>
    </row>
    <row r="12" spans="1:6" ht="51">
      <c r="A12" s="2462"/>
      <c r="B12" s="338" t="s">
        <v>2681</v>
      </c>
      <c r="C12" s="2459"/>
      <c r="D12" s="2375"/>
      <c r="E12" s="2460"/>
      <c r="F12" s="2461"/>
    </row>
    <row r="13" spans="1:6">
      <c r="A13" s="2463"/>
      <c r="B13" s="2464"/>
      <c r="C13" s="2463"/>
      <c r="D13" s="2465"/>
      <c r="E13" s="2466"/>
      <c r="F13" s="2467"/>
    </row>
    <row r="14" spans="1:6">
      <c r="A14" s="2468"/>
      <c r="B14" s="1983" t="s">
        <v>162</v>
      </c>
      <c r="C14" s="1982"/>
      <c r="D14" s="2376"/>
      <c r="E14" s="2469"/>
      <c r="F14" s="2461"/>
    </row>
    <row r="15" spans="1:6">
      <c r="A15" s="2468"/>
      <c r="B15" s="2470"/>
      <c r="C15" s="1982"/>
      <c r="D15" s="2376"/>
      <c r="E15" s="2469"/>
      <c r="F15" s="2461"/>
    </row>
    <row r="16" spans="1:6">
      <c r="A16" s="2468"/>
      <c r="B16" s="1983" t="s">
        <v>163</v>
      </c>
      <c r="C16" s="1982"/>
      <c r="D16" s="2376"/>
      <c r="E16" s="2469"/>
      <c r="F16" s="2461"/>
    </row>
    <row r="17" spans="1:6">
      <c r="A17" s="2468"/>
      <c r="B17" s="2470"/>
      <c r="C17" s="1982"/>
      <c r="D17" s="2376"/>
      <c r="E17" s="2471"/>
      <c r="F17" s="2461"/>
    </row>
    <row r="18" spans="1:6">
      <c r="A18" s="2468" t="s">
        <v>164</v>
      </c>
      <c r="B18" s="2470" t="s">
        <v>481</v>
      </c>
      <c r="C18" s="1982" t="s">
        <v>165</v>
      </c>
      <c r="D18" s="2472">
        <v>2.1999999999999999E-2</v>
      </c>
      <c r="E18" s="2466"/>
      <c r="F18" s="2467">
        <f>D18*E18</f>
        <v>0</v>
      </c>
    </row>
    <row r="19" spans="1:6">
      <c r="A19" s="2468"/>
      <c r="B19" s="2470"/>
      <c r="C19" s="1982"/>
      <c r="D19" s="1980"/>
      <c r="E19" s="2473"/>
      <c r="F19" s="2467"/>
    </row>
    <row r="20" spans="1:6">
      <c r="A20" s="2468"/>
      <c r="B20" s="1983" t="s">
        <v>212</v>
      </c>
      <c r="C20" s="1982"/>
      <c r="D20" s="1987"/>
      <c r="E20" s="2466"/>
      <c r="F20" s="2467"/>
    </row>
    <row r="21" spans="1:6">
      <c r="A21" s="2468"/>
      <c r="B21" s="2470"/>
      <c r="C21" s="1982"/>
      <c r="D21" s="2376"/>
      <c r="E21" s="2471"/>
      <c r="F21" s="2467"/>
    </row>
    <row r="22" spans="1:6" ht="25.5">
      <c r="A22" s="2468"/>
      <c r="B22" s="1988" t="s">
        <v>213</v>
      </c>
      <c r="C22" s="1982"/>
      <c r="D22" s="1987"/>
      <c r="E22" s="2466"/>
      <c r="F22" s="2467"/>
    </row>
    <row r="23" spans="1:6">
      <c r="A23" s="2468"/>
      <c r="B23" s="1988"/>
      <c r="C23" s="1982"/>
      <c r="D23" s="1987"/>
      <c r="E23" s="2466"/>
      <c r="F23" s="2467"/>
    </row>
    <row r="24" spans="1:6">
      <c r="A24" s="2468" t="s">
        <v>214</v>
      </c>
      <c r="B24" s="1986" t="s">
        <v>215</v>
      </c>
      <c r="C24" s="1982" t="s">
        <v>31</v>
      </c>
      <c r="D24" s="1987">
        <v>1</v>
      </c>
      <c r="E24" s="2466"/>
      <c r="F24" s="2467">
        <f>D24*E24</f>
        <v>0</v>
      </c>
    </row>
    <row r="25" spans="1:6">
      <c r="A25" s="2468"/>
      <c r="B25" s="2470"/>
      <c r="C25" s="1982"/>
      <c r="D25" s="1987"/>
      <c r="E25" s="2466"/>
      <c r="F25" s="2467"/>
    </row>
    <row r="26" spans="1:6">
      <c r="A26" s="2468"/>
      <c r="B26" s="1983" t="s">
        <v>216</v>
      </c>
      <c r="C26" s="1982"/>
      <c r="D26" s="1987"/>
      <c r="E26" s="2473"/>
      <c r="F26" s="2467"/>
    </row>
    <row r="27" spans="1:6">
      <c r="A27" s="2468"/>
      <c r="B27" s="1983"/>
      <c r="C27" s="1982"/>
      <c r="D27" s="1987"/>
      <c r="E27" s="2466"/>
      <c r="F27" s="2467"/>
    </row>
    <row r="28" spans="1:6" ht="25.5">
      <c r="A28" s="2468"/>
      <c r="B28" s="1988" t="s">
        <v>217</v>
      </c>
      <c r="C28" s="1982"/>
      <c r="D28" s="1984"/>
      <c r="E28" s="2466"/>
      <c r="F28" s="2467"/>
    </row>
    <row r="29" spans="1:6">
      <c r="A29" s="2468"/>
      <c r="B29" s="1988"/>
      <c r="C29" s="1982"/>
      <c r="D29" s="1984"/>
      <c r="E29" s="2466"/>
      <c r="F29" s="2467"/>
    </row>
    <row r="30" spans="1:6">
      <c r="A30" s="2468" t="s">
        <v>218</v>
      </c>
      <c r="B30" s="1986" t="s">
        <v>219</v>
      </c>
      <c r="C30" s="1982" t="s">
        <v>31</v>
      </c>
      <c r="D30" s="1987">
        <v>1</v>
      </c>
      <c r="E30" s="2466"/>
      <c r="F30" s="2467">
        <f>D30*E30</f>
        <v>0</v>
      </c>
    </row>
    <row r="31" spans="1:6">
      <c r="A31" s="2462"/>
      <c r="B31" s="2378"/>
      <c r="C31" s="2459"/>
      <c r="D31" s="2377"/>
      <c r="E31" s="2466"/>
      <c r="F31" s="2467"/>
    </row>
    <row r="32" spans="1:6">
      <c r="A32" s="2474"/>
      <c r="B32" s="1983" t="s">
        <v>166</v>
      </c>
      <c r="C32" s="1982"/>
      <c r="D32" s="1984"/>
      <c r="E32" s="2473"/>
      <c r="F32" s="2467"/>
    </row>
    <row r="33" spans="1:6">
      <c r="A33" s="2474"/>
      <c r="B33" s="2470"/>
      <c r="C33" s="1982"/>
      <c r="D33" s="1984"/>
      <c r="E33" s="2466"/>
      <c r="F33" s="2467"/>
    </row>
    <row r="34" spans="1:6">
      <c r="A34" s="2320"/>
      <c r="B34" s="1252" t="s">
        <v>277</v>
      </c>
      <c r="C34" s="1982"/>
      <c r="D34" s="2475"/>
      <c r="E34" s="2466"/>
      <c r="F34" s="2467"/>
    </row>
    <row r="35" spans="1:6">
      <c r="A35" s="2320"/>
      <c r="B35" s="1252"/>
      <c r="C35" s="1982"/>
      <c r="D35" s="2475"/>
      <c r="E35" s="2466"/>
      <c r="F35" s="2467"/>
    </row>
    <row r="36" spans="1:6">
      <c r="A36" s="2476"/>
      <c r="B36" s="2458" t="s">
        <v>390</v>
      </c>
      <c r="C36" s="1874"/>
      <c r="D36" s="1984"/>
      <c r="E36" s="2466"/>
      <c r="F36" s="2467"/>
    </row>
    <row r="37" spans="1:6">
      <c r="A37" s="2320"/>
      <c r="B37" s="1252"/>
      <c r="C37" s="1982"/>
      <c r="D37" s="2475"/>
      <c r="E37" s="2466"/>
      <c r="F37" s="2467"/>
    </row>
    <row r="38" spans="1:6">
      <c r="A38" s="2477" t="s">
        <v>402</v>
      </c>
      <c r="B38" s="2040" t="s">
        <v>482</v>
      </c>
      <c r="C38" s="1874" t="s">
        <v>88</v>
      </c>
      <c r="D38" s="2478">
        <v>33</v>
      </c>
      <c r="E38" s="2479"/>
      <c r="F38" s="2467">
        <f>D38*E38</f>
        <v>0</v>
      </c>
    </row>
    <row r="39" spans="1:6">
      <c r="A39" s="2320"/>
      <c r="B39" s="1252"/>
      <c r="C39" s="1982"/>
      <c r="D39" s="2478"/>
      <c r="E39" s="2473"/>
      <c r="F39" s="2467"/>
    </row>
    <row r="40" spans="1:6">
      <c r="A40" s="2320"/>
      <c r="B40" s="2480" t="s">
        <v>278</v>
      </c>
      <c r="C40" s="1982"/>
      <c r="D40" s="2478"/>
      <c r="E40" s="2479"/>
      <c r="F40" s="2467"/>
    </row>
    <row r="41" spans="1:6">
      <c r="A41" s="2320"/>
      <c r="B41" s="1252"/>
      <c r="C41" s="1982"/>
      <c r="D41" s="2475"/>
      <c r="E41" s="2466"/>
      <c r="F41" s="2467"/>
    </row>
    <row r="42" spans="1:6" ht="25.5">
      <c r="A42" s="2320"/>
      <c r="B42" s="1193" t="s">
        <v>483</v>
      </c>
      <c r="C42" s="1982"/>
      <c r="D42" s="2475"/>
      <c r="E42" s="2466"/>
      <c r="F42" s="2467"/>
    </row>
    <row r="43" spans="1:6">
      <c r="A43" s="2320"/>
      <c r="B43" s="2481"/>
      <c r="C43" s="2320"/>
      <c r="D43" s="2482"/>
      <c r="E43" s="2466"/>
      <c r="F43" s="2467"/>
    </row>
    <row r="44" spans="1:6">
      <c r="A44" s="2468" t="s">
        <v>405</v>
      </c>
      <c r="B44" s="2470" t="s">
        <v>484</v>
      </c>
      <c r="C44" s="1982" t="s">
        <v>88</v>
      </c>
      <c r="D44" s="2376">
        <v>2</v>
      </c>
      <c r="E44" s="2466"/>
      <c r="F44" s="2467">
        <f>D44*E44</f>
        <v>0</v>
      </c>
    </row>
    <row r="45" spans="1:6">
      <c r="A45" s="2468" t="s">
        <v>485</v>
      </c>
      <c r="B45" s="1986" t="s">
        <v>281</v>
      </c>
      <c r="C45" s="1982" t="s">
        <v>88</v>
      </c>
      <c r="D45" s="2376">
        <v>27</v>
      </c>
      <c r="E45" s="2466"/>
      <c r="F45" s="2467">
        <f>D45*E45</f>
        <v>0</v>
      </c>
    </row>
    <row r="46" spans="1:6">
      <c r="A46" s="2468" t="s">
        <v>486</v>
      </c>
      <c r="B46" s="1986" t="s">
        <v>487</v>
      </c>
      <c r="C46" s="1982" t="s">
        <v>88</v>
      </c>
      <c r="D46" s="2483">
        <v>35</v>
      </c>
      <c r="E46" s="2479"/>
      <c r="F46" s="2467">
        <f>D46*E46</f>
        <v>0</v>
      </c>
    </row>
    <row r="47" spans="1:6">
      <c r="A47" s="2320"/>
      <c r="B47" s="1238"/>
      <c r="C47" s="1982"/>
      <c r="D47" s="2483"/>
      <c r="E47" s="2473"/>
      <c r="F47" s="2467"/>
    </row>
    <row r="48" spans="1:6">
      <c r="A48" s="2320"/>
      <c r="B48" s="2480" t="s">
        <v>282</v>
      </c>
      <c r="C48" s="1982"/>
      <c r="D48" s="2483"/>
      <c r="E48" s="2473"/>
      <c r="F48" s="2467"/>
    </row>
    <row r="49" spans="1:6">
      <c r="A49" s="2320"/>
      <c r="B49" s="1240"/>
      <c r="C49" s="1982"/>
      <c r="D49" s="2483"/>
      <c r="E49" s="2479"/>
      <c r="F49" s="2467"/>
    </row>
    <row r="50" spans="1:6" ht="25.5">
      <c r="A50" s="2320"/>
      <c r="B50" s="1240" t="s">
        <v>488</v>
      </c>
      <c r="C50" s="1982"/>
      <c r="D50" s="2483"/>
      <c r="E50" s="2479"/>
      <c r="F50" s="2467"/>
    </row>
    <row r="51" spans="1:6">
      <c r="A51" s="2320"/>
      <c r="B51" s="1240"/>
      <c r="C51" s="1982"/>
      <c r="D51" s="2483"/>
      <c r="E51" s="2479"/>
      <c r="F51" s="2467"/>
    </row>
    <row r="52" spans="1:6">
      <c r="A52" s="2320" t="s">
        <v>489</v>
      </c>
      <c r="B52" s="1238" t="s">
        <v>490</v>
      </c>
      <c r="C52" s="1982" t="s">
        <v>88</v>
      </c>
      <c r="D52" s="2483">
        <v>1</v>
      </c>
      <c r="E52" s="2484"/>
      <c r="F52" s="2467">
        <f>D52*E52</f>
        <v>0</v>
      </c>
    </row>
    <row r="53" spans="1:6">
      <c r="A53" s="2320" t="s">
        <v>491</v>
      </c>
      <c r="B53" s="1986" t="s">
        <v>487</v>
      </c>
      <c r="C53" s="1982" t="s">
        <v>88</v>
      </c>
      <c r="D53" s="2483">
        <v>1</v>
      </c>
      <c r="E53" s="2484"/>
      <c r="F53" s="2467">
        <f>D53*E53</f>
        <v>0</v>
      </c>
    </row>
    <row r="54" spans="1:6">
      <c r="A54" s="2320"/>
      <c r="B54" s="1241"/>
      <c r="C54" s="1982"/>
      <c r="D54" s="2478"/>
      <c r="E54" s="2484"/>
      <c r="F54" s="2467"/>
    </row>
    <row r="55" spans="1:6">
      <c r="A55" s="2320"/>
      <c r="B55" s="1242" t="s">
        <v>284</v>
      </c>
      <c r="C55" s="1982"/>
      <c r="D55" s="2478"/>
      <c r="E55" s="2473"/>
      <c r="F55" s="2467"/>
    </row>
    <row r="56" spans="1:6">
      <c r="A56" s="2320"/>
      <c r="B56" s="1238"/>
      <c r="C56" s="1982"/>
      <c r="D56" s="2478"/>
      <c r="E56" s="2473"/>
      <c r="F56" s="2467"/>
    </row>
    <row r="57" spans="1:6">
      <c r="A57" s="2320"/>
      <c r="B57" s="2485" t="s">
        <v>492</v>
      </c>
      <c r="C57" s="1982"/>
      <c r="D57" s="2475"/>
      <c r="E57" s="2486"/>
      <c r="F57" s="2467"/>
    </row>
    <row r="58" spans="1:6">
      <c r="A58" s="2320"/>
      <c r="B58" s="1238"/>
      <c r="C58" s="1982"/>
      <c r="D58" s="2475"/>
      <c r="E58" s="2486"/>
      <c r="F58" s="2467"/>
    </row>
    <row r="59" spans="1:6" ht="25.5">
      <c r="A59" s="2320"/>
      <c r="B59" s="1193" t="s">
        <v>493</v>
      </c>
      <c r="C59" s="1982"/>
      <c r="D59" s="2475"/>
      <c r="E59" s="2487"/>
      <c r="F59" s="2467"/>
    </row>
    <row r="60" spans="1:6">
      <c r="A60" s="2320"/>
      <c r="B60" s="1238"/>
      <c r="C60" s="1982"/>
      <c r="D60" s="2475"/>
      <c r="E60" s="2487"/>
      <c r="F60" s="2467"/>
    </row>
    <row r="61" spans="1:6" ht="25.5">
      <c r="A61" s="2488" t="s">
        <v>494</v>
      </c>
      <c r="B61" s="1238" t="s">
        <v>495</v>
      </c>
      <c r="C61" s="1982" t="s">
        <v>96</v>
      </c>
      <c r="D61" s="2475">
        <v>86</v>
      </c>
      <c r="E61" s="2487"/>
      <c r="F61" s="2467">
        <f>D61*E61</f>
        <v>0</v>
      </c>
    </row>
    <row r="62" spans="1:6">
      <c r="A62" s="2488"/>
      <c r="B62" s="1238"/>
      <c r="C62" s="1982"/>
      <c r="D62" s="2475"/>
      <c r="E62" s="2487"/>
      <c r="F62" s="2467"/>
    </row>
    <row r="63" spans="1:6" ht="25.5">
      <c r="A63" s="2488" t="s">
        <v>496</v>
      </c>
      <c r="B63" s="1238" t="s">
        <v>290</v>
      </c>
      <c r="C63" s="1982" t="s">
        <v>96</v>
      </c>
      <c r="D63" s="2475">
        <v>6.5</v>
      </c>
      <c r="E63" s="2487"/>
      <c r="F63" s="2467">
        <f>D63*E63</f>
        <v>0</v>
      </c>
    </row>
    <row r="64" spans="1:6">
      <c r="A64" s="2488"/>
      <c r="B64" s="1238"/>
      <c r="C64" s="1982"/>
      <c r="D64" s="2475"/>
      <c r="E64" s="2486"/>
      <c r="F64" s="2489"/>
    </row>
    <row r="65" spans="1:6">
      <c r="A65" s="2490"/>
      <c r="B65" s="2491"/>
      <c r="C65" s="2492"/>
      <c r="D65" s="2493"/>
      <c r="E65" s="2494"/>
      <c r="F65" s="2495">
        <f>SUM(F13:F64)</f>
        <v>0</v>
      </c>
    </row>
    <row r="66" spans="1:6">
      <c r="A66" s="2488"/>
      <c r="B66" s="1238"/>
      <c r="C66" s="1982"/>
      <c r="D66" s="2475"/>
      <c r="E66" s="2486"/>
      <c r="F66" s="1936"/>
    </row>
    <row r="67" spans="1:6">
      <c r="A67" s="2320"/>
      <c r="B67" s="2485" t="s">
        <v>285</v>
      </c>
      <c r="C67" s="1982"/>
      <c r="D67" s="2475"/>
      <c r="E67" s="2487"/>
      <c r="F67" s="2467"/>
    </row>
    <row r="68" spans="1:6">
      <c r="A68" s="2320"/>
      <c r="B68" s="2485"/>
      <c r="C68" s="1982"/>
      <c r="D68" s="2475"/>
      <c r="E68" s="2487"/>
      <c r="F68" s="2467"/>
    </row>
    <row r="69" spans="1:6" ht="25.5">
      <c r="A69" s="2320"/>
      <c r="B69" s="1240" t="s">
        <v>497</v>
      </c>
      <c r="C69" s="1982"/>
      <c r="D69" s="2475"/>
      <c r="E69" s="2466">
        <v>0</v>
      </c>
      <c r="F69" s="2467"/>
    </row>
    <row r="70" spans="1:6">
      <c r="A70" s="2320"/>
      <c r="B70" s="1238"/>
      <c r="C70" s="1982"/>
      <c r="D70" s="2475"/>
      <c r="E70" s="2466"/>
      <c r="F70" s="2467"/>
    </row>
    <row r="71" spans="1:6" ht="25.5">
      <c r="A71" s="2488" t="s">
        <v>287</v>
      </c>
      <c r="B71" s="1238" t="s">
        <v>495</v>
      </c>
      <c r="C71" s="1982" t="s">
        <v>96</v>
      </c>
      <c r="D71" s="2475">
        <v>149</v>
      </c>
      <c r="E71" s="2496"/>
      <c r="F71" s="2467">
        <f>D71*E71</f>
        <v>0</v>
      </c>
    </row>
    <row r="72" spans="1:6">
      <c r="A72" s="2488"/>
      <c r="B72" s="1238"/>
      <c r="C72" s="1982"/>
      <c r="D72" s="2475"/>
      <c r="E72" s="2496"/>
      <c r="F72" s="2467"/>
    </row>
    <row r="73" spans="1:6" ht="25.5">
      <c r="A73" s="2488" t="s">
        <v>289</v>
      </c>
      <c r="B73" s="1238" t="s">
        <v>290</v>
      </c>
      <c r="C73" s="1982" t="s">
        <v>96</v>
      </c>
      <c r="D73" s="2478">
        <v>6</v>
      </c>
      <c r="E73" s="2497"/>
      <c r="F73" s="2467">
        <f>D73*E73</f>
        <v>0</v>
      </c>
    </row>
    <row r="74" spans="1:6">
      <c r="A74" s="2488"/>
      <c r="B74" s="1238"/>
      <c r="C74" s="1982"/>
      <c r="D74" s="2478"/>
      <c r="E74" s="2473"/>
      <c r="F74" s="2467"/>
    </row>
    <row r="75" spans="1:6">
      <c r="A75" s="2320"/>
      <c r="B75" s="2485" t="s">
        <v>291</v>
      </c>
      <c r="C75" s="2041"/>
      <c r="D75" s="2498"/>
      <c r="E75" s="2496"/>
      <c r="F75" s="2467"/>
    </row>
    <row r="76" spans="1:6">
      <c r="A76" s="2320"/>
      <c r="B76" s="2485"/>
      <c r="C76" s="1982"/>
      <c r="D76" s="2475"/>
      <c r="E76" s="2496"/>
      <c r="F76" s="2467"/>
    </row>
    <row r="77" spans="1:6" ht="25.5">
      <c r="A77" s="2320"/>
      <c r="B77" s="1308" t="s">
        <v>498</v>
      </c>
      <c r="C77" s="1982"/>
      <c r="D77" s="2475"/>
      <c r="E77" s="2496"/>
      <c r="F77" s="2467"/>
    </row>
    <row r="78" spans="1:6">
      <c r="A78" s="2320"/>
      <c r="B78" s="1238"/>
      <c r="C78" s="1982"/>
      <c r="D78" s="2475"/>
      <c r="E78" s="2496"/>
      <c r="F78" s="2467"/>
    </row>
    <row r="79" spans="1:6">
      <c r="A79" s="2320" t="s">
        <v>411</v>
      </c>
      <c r="B79" s="2499" t="s">
        <v>499</v>
      </c>
      <c r="C79" s="1982" t="s">
        <v>88</v>
      </c>
      <c r="D79" s="2475">
        <v>46.5</v>
      </c>
      <c r="E79" s="2496"/>
      <c r="F79" s="2467">
        <f>D79*E79</f>
        <v>0</v>
      </c>
    </row>
    <row r="80" spans="1:6">
      <c r="A80" s="2488"/>
      <c r="B80" s="2500"/>
      <c r="C80" s="2320"/>
      <c r="D80" s="2501"/>
      <c r="E80" s="2502"/>
      <c r="F80" s="2467"/>
    </row>
    <row r="81" spans="1:6">
      <c r="A81" s="2320" t="s">
        <v>294</v>
      </c>
      <c r="B81" s="1238" t="s">
        <v>282</v>
      </c>
      <c r="C81" s="1982" t="s">
        <v>88</v>
      </c>
      <c r="D81" s="2475">
        <v>2</v>
      </c>
      <c r="E81" s="2496"/>
      <c r="F81" s="2467">
        <f>D81*E81</f>
        <v>0</v>
      </c>
    </row>
    <row r="82" spans="1:6">
      <c r="A82" s="2320"/>
      <c r="B82" s="2500"/>
      <c r="C82" s="2320"/>
      <c r="D82" s="1297"/>
      <c r="E82" s="2502"/>
      <c r="F82" s="2467"/>
    </row>
    <row r="83" spans="1:6">
      <c r="A83" s="2468"/>
      <c r="B83" s="1983" t="s">
        <v>500</v>
      </c>
      <c r="C83" s="1982"/>
      <c r="D83" s="2503"/>
      <c r="E83" s="2473"/>
      <c r="F83" s="2467"/>
    </row>
    <row r="84" spans="1:6">
      <c r="A84" s="2468"/>
      <c r="B84" s="2504"/>
      <c r="C84" s="1982"/>
      <c r="D84" s="2503"/>
      <c r="E84" s="2496"/>
      <c r="F84" s="2467"/>
    </row>
    <row r="85" spans="1:6">
      <c r="A85" s="2468"/>
      <c r="B85" s="1983" t="s">
        <v>295</v>
      </c>
      <c r="C85" s="1982"/>
      <c r="D85" s="2503"/>
      <c r="E85" s="2496"/>
      <c r="F85" s="2467"/>
    </row>
    <row r="86" spans="1:6">
      <c r="A86" s="2468"/>
      <c r="B86" s="2378"/>
      <c r="C86" s="1982"/>
      <c r="D86" s="2503"/>
      <c r="E86" s="2496"/>
      <c r="F86" s="2467"/>
    </row>
    <row r="87" spans="1:6" ht="25.5">
      <c r="A87" s="2468"/>
      <c r="B87" s="2505" t="s">
        <v>501</v>
      </c>
      <c r="C87" s="1982"/>
      <c r="D87" s="2503"/>
      <c r="E87" s="2496"/>
      <c r="F87" s="2467"/>
    </row>
    <row r="88" spans="1:6">
      <c r="A88" s="2468"/>
      <c r="B88" s="1986"/>
      <c r="C88" s="1982"/>
      <c r="D88" s="2503"/>
      <c r="E88" s="2496"/>
      <c r="F88" s="2467"/>
    </row>
    <row r="89" spans="1:6" ht="25.5">
      <c r="A89" s="2468" t="s">
        <v>297</v>
      </c>
      <c r="B89" s="1986" t="s">
        <v>298</v>
      </c>
      <c r="C89" s="1982" t="s">
        <v>88</v>
      </c>
      <c r="D89" s="2376">
        <v>17.5</v>
      </c>
      <c r="E89" s="2502"/>
      <c r="F89" s="2467">
        <f>D89*E89</f>
        <v>0</v>
      </c>
    </row>
    <row r="90" spans="1:6">
      <c r="A90" s="2506"/>
      <c r="B90" s="2504"/>
      <c r="C90" s="1982"/>
      <c r="D90" s="2376"/>
      <c r="E90" s="2496"/>
      <c r="F90" s="2467"/>
    </row>
    <row r="91" spans="1:6" ht="25.5">
      <c r="A91" s="2468" t="s">
        <v>299</v>
      </c>
      <c r="B91" s="1986" t="s">
        <v>502</v>
      </c>
      <c r="C91" s="1982" t="s">
        <v>88</v>
      </c>
      <c r="D91" s="2376">
        <v>24</v>
      </c>
      <c r="E91" s="2496"/>
      <c r="F91" s="2467">
        <f>D91*E91</f>
        <v>0</v>
      </c>
    </row>
    <row r="92" spans="1:6">
      <c r="A92" s="2320"/>
      <c r="B92" s="2500"/>
      <c r="C92" s="2320"/>
      <c r="D92" s="2507"/>
      <c r="E92" s="2473"/>
      <c r="F92" s="2467"/>
    </row>
    <row r="93" spans="1:6">
      <c r="A93" s="2474"/>
      <c r="B93" s="1983" t="s">
        <v>393</v>
      </c>
      <c r="C93" s="1982"/>
      <c r="D93" s="2376"/>
      <c r="E93" s="2496"/>
      <c r="F93" s="2467"/>
    </row>
    <row r="94" spans="1:6">
      <c r="A94" s="2468"/>
      <c r="B94" s="1986"/>
      <c r="C94" s="1982"/>
      <c r="D94" s="2376"/>
      <c r="E94" s="2496"/>
      <c r="F94" s="2467"/>
    </row>
    <row r="95" spans="1:6" ht="25.5">
      <c r="A95" s="2468" t="s">
        <v>503</v>
      </c>
      <c r="B95" s="2508" t="s">
        <v>504</v>
      </c>
      <c r="C95" s="1982" t="s">
        <v>96</v>
      </c>
      <c r="D95" s="2376">
        <v>105</v>
      </c>
      <c r="E95" s="2496"/>
      <c r="F95" s="2467">
        <f>D95*E95</f>
        <v>0</v>
      </c>
    </row>
    <row r="96" spans="1:6">
      <c r="A96" s="2468"/>
      <c r="B96" s="1986"/>
      <c r="C96" s="1982"/>
      <c r="D96" s="2376"/>
      <c r="E96" s="2496"/>
      <c r="F96" s="2467"/>
    </row>
    <row r="97" spans="1:6">
      <c r="A97" s="2320"/>
      <c r="B97" s="1242" t="s">
        <v>306</v>
      </c>
      <c r="C97" s="1982"/>
      <c r="D97" s="2509"/>
      <c r="E97" s="2496"/>
      <c r="F97" s="2467"/>
    </row>
    <row r="98" spans="1:6">
      <c r="A98" s="2320"/>
      <c r="B98" s="1238"/>
      <c r="C98" s="1982"/>
      <c r="D98" s="2509"/>
      <c r="E98" s="2496"/>
      <c r="F98" s="2467"/>
    </row>
    <row r="99" spans="1:6">
      <c r="A99" s="2320"/>
      <c r="B99" s="1242" t="s">
        <v>307</v>
      </c>
      <c r="C99" s="1982"/>
      <c r="D99" s="2509"/>
      <c r="E99" s="2496"/>
      <c r="F99" s="2467"/>
    </row>
    <row r="100" spans="1:6">
      <c r="A100" s="2320"/>
      <c r="B100" s="1238"/>
      <c r="C100" s="1982"/>
      <c r="D100" s="2483"/>
      <c r="E100" s="2473"/>
      <c r="F100" s="2467"/>
    </row>
    <row r="101" spans="1:6">
      <c r="A101" s="2320"/>
      <c r="B101" s="2485" t="s">
        <v>168</v>
      </c>
      <c r="C101" s="1982"/>
      <c r="D101" s="2483"/>
      <c r="E101" s="2497"/>
      <c r="F101" s="2467"/>
    </row>
    <row r="102" spans="1:6">
      <c r="A102" s="2320"/>
      <c r="B102" s="2485"/>
      <c r="C102" s="1982"/>
      <c r="D102" s="2509"/>
      <c r="E102" s="2496"/>
      <c r="F102" s="2467"/>
    </row>
    <row r="103" spans="1:6">
      <c r="A103" s="2320"/>
      <c r="B103" s="2480" t="s">
        <v>309</v>
      </c>
      <c r="C103" s="1982"/>
      <c r="D103" s="2509"/>
      <c r="E103" s="2496"/>
      <c r="F103" s="2467"/>
    </row>
    <row r="104" spans="1:6">
      <c r="A104" s="2320"/>
      <c r="B104" s="1238"/>
      <c r="C104" s="1982"/>
      <c r="D104" s="2509"/>
      <c r="E104" s="2496"/>
      <c r="F104" s="2467"/>
    </row>
    <row r="105" spans="1:6" ht="38.25">
      <c r="A105" s="2320"/>
      <c r="B105" s="1193" t="s">
        <v>505</v>
      </c>
      <c r="C105" s="1982"/>
      <c r="D105" s="2509"/>
      <c r="E105" s="2496"/>
      <c r="F105" s="2467"/>
    </row>
    <row r="106" spans="1:6">
      <c r="A106" s="2320"/>
      <c r="B106" s="1238"/>
      <c r="C106" s="1982"/>
      <c r="D106" s="2509"/>
      <c r="E106" s="2496"/>
      <c r="F106" s="2467"/>
    </row>
    <row r="107" spans="1:6">
      <c r="A107" s="2320" t="s">
        <v>311</v>
      </c>
      <c r="B107" s="1238" t="s">
        <v>506</v>
      </c>
      <c r="C107" s="1982" t="s">
        <v>88</v>
      </c>
      <c r="D107" s="2509">
        <v>1.8</v>
      </c>
      <c r="E107" s="2496"/>
      <c r="F107" s="2467">
        <f>D107*E107</f>
        <v>0</v>
      </c>
    </row>
    <row r="108" spans="1:6">
      <c r="A108" s="2320"/>
      <c r="B108" s="1237"/>
      <c r="C108" s="1982"/>
      <c r="D108" s="2509"/>
      <c r="E108" s="2496"/>
      <c r="F108" s="2467"/>
    </row>
    <row r="109" spans="1:6">
      <c r="A109" s="2320"/>
      <c r="B109" s="2480" t="s">
        <v>169</v>
      </c>
      <c r="C109" s="1982"/>
      <c r="D109" s="2509"/>
      <c r="E109" s="2496"/>
      <c r="F109" s="2467"/>
    </row>
    <row r="110" spans="1:6">
      <c r="A110" s="2320"/>
      <c r="B110" s="1238"/>
      <c r="C110" s="1982"/>
      <c r="D110" s="2509"/>
      <c r="E110" s="2496"/>
      <c r="F110" s="2467"/>
    </row>
    <row r="111" spans="1:6" ht="38.25">
      <c r="A111" s="2320"/>
      <c r="B111" s="1193" t="s">
        <v>507</v>
      </c>
      <c r="C111" s="1982"/>
      <c r="D111" s="2509"/>
      <c r="E111" s="2496"/>
      <c r="F111" s="2467"/>
    </row>
    <row r="112" spans="1:6">
      <c r="A112" s="2320"/>
      <c r="B112" s="1238"/>
      <c r="C112" s="1982"/>
      <c r="D112" s="2509"/>
      <c r="E112" s="2496"/>
      <c r="F112" s="2467"/>
    </row>
    <row r="113" spans="1:6">
      <c r="A113" s="2320" t="s">
        <v>171</v>
      </c>
      <c r="B113" s="1238" t="s">
        <v>506</v>
      </c>
      <c r="C113" s="1982" t="s">
        <v>88</v>
      </c>
      <c r="D113" s="2376">
        <v>23.3</v>
      </c>
      <c r="E113" s="2510"/>
      <c r="F113" s="2467">
        <f>D113*E113</f>
        <v>0</v>
      </c>
    </row>
    <row r="114" spans="1:6">
      <c r="A114" s="2468"/>
      <c r="B114" s="1986"/>
      <c r="C114" s="1982"/>
      <c r="D114" s="2376"/>
      <c r="E114" s="2496"/>
      <c r="F114" s="2467"/>
    </row>
    <row r="115" spans="1:6">
      <c r="A115" s="2468"/>
      <c r="B115" s="1986"/>
      <c r="C115" s="1982"/>
      <c r="D115" s="2376"/>
      <c r="E115" s="2496"/>
      <c r="F115" s="2467"/>
    </row>
    <row r="116" spans="1:6">
      <c r="A116" s="2468"/>
      <c r="B116" s="1986"/>
      <c r="C116" s="1982"/>
      <c r="D116" s="2376"/>
      <c r="E116" s="2496"/>
      <c r="F116" s="2467"/>
    </row>
    <row r="117" spans="1:6">
      <c r="A117" s="2468"/>
      <c r="B117" s="1986"/>
      <c r="C117" s="1982"/>
      <c r="D117" s="2376"/>
      <c r="E117" s="2496"/>
      <c r="F117" s="2467"/>
    </row>
    <row r="118" spans="1:6">
      <c r="A118" s="2468"/>
      <c r="B118" s="1986"/>
      <c r="C118" s="1982"/>
      <c r="D118" s="2376"/>
      <c r="E118" s="2496"/>
      <c r="F118" s="2467"/>
    </row>
    <row r="119" spans="1:6">
      <c r="A119" s="2488"/>
      <c r="B119" s="2500"/>
      <c r="C119" s="2320"/>
      <c r="D119" s="2501"/>
      <c r="E119" s="2502"/>
      <c r="F119" s="1936"/>
    </row>
    <row r="120" spans="1:6">
      <c r="A120" s="2742"/>
      <c r="B120" s="2743"/>
      <c r="C120" s="2595"/>
      <c r="D120" s="2744"/>
      <c r="E120" s="2473"/>
      <c r="F120" s="2745"/>
    </row>
    <row r="121" spans="1:6">
      <c r="A121" s="2490"/>
      <c r="B121" s="2491"/>
      <c r="C121" s="2492"/>
      <c r="D121" s="2493"/>
      <c r="E121" s="2494" t="s">
        <v>48</v>
      </c>
      <c r="F121" s="2511">
        <f>SUM(F66:F120)</f>
        <v>0</v>
      </c>
    </row>
    <row r="122" spans="1:6">
      <c r="A122" s="2320"/>
      <c r="B122" s="2500"/>
      <c r="C122" s="2320"/>
      <c r="D122" s="2507"/>
      <c r="E122" s="2486"/>
      <c r="F122" s="1936"/>
    </row>
    <row r="123" spans="1:6">
      <c r="A123" s="2320"/>
      <c r="B123" s="1252" t="s">
        <v>313</v>
      </c>
      <c r="C123" s="1982"/>
      <c r="D123" s="2509"/>
      <c r="E123" s="2466">
        <v>0</v>
      </c>
      <c r="F123" s="2467"/>
    </row>
    <row r="124" spans="1:6">
      <c r="A124" s="2320"/>
      <c r="B124" s="1237"/>
      <c r="C124" s="1982"/>
      <c r="D124" s="2509"/>
      <c r="E124" s="2466">
        <v>0</v>
      </c>
      <c r="F124" s="2467"/>
    </row>
    <row r="125" spans="1:6">
      <c r="A125" s="2320"/>
      <c r="B125" s="2480" t="s">
        <v>314</v>
      </c>
      <c r="C125" s="1982"/>
      <c r="D125" s="2509"/>
      <c r="E125" s="2466">
        <v>0</v>
      </c>
      <c r="F125" s="2467"/>
    </row>
    <row r="126" spans="1:6">
      <c r="A126" s="2320"/>
      <c r="B126" s="1238"/>
      <c r="C126" s="1982"/>
      <c r="D126" s="2509"/>
      <c r="E126" s="2466">
        <v>0</v>
      </c>
      <c r="F126" s="2467"/>
    </row>
    <row r="127" spans="1:6" ht="25.5">
      <c r="A127" s="2320"/>
      <c r="B127" s="1240" t="s">
        <v>508</v>
      </c>
      <c r="C127" s="1982"/>
      <c r="D127" s="2509"/>
      <c r="E127" s="2466"/>
      <c r="F127" s="2467"/>
    </row>
    <row r="128" spans="1:6">
      <c r="A128" s="2320"/>
      <c r="B128" s="1238"/>
      <c r="C128" s="1982"/>
      <c r="D128" s="2509"/>
      <c r="E128" s="2466"/>
      <c r="F128" s="2467"/>
    </row>
    <row r="129" spans="1:6">
      <c r="A129" s="2488" t="s">
        <v>315</v>
      </c>
      <c r="B129" s="1238" t="s">
        <v>316</v>
      </c>
      <c r="C129" s="1982" t="s">
        <v>88</v>
      </c>
      <c r="D129" s="2509">
        <v>1.8</v>
      </c>
      <c r="E129" s="2466"/>
      <c r="F129" s="2467">
        <f>D129*E129</f>
        <v>0</v>
      </c>
    </row>
    <row r="130" spans="1:6">
      <c r="A130" s="2488"/>
      <c r="B130" s="1238"/>
      <c r="C130" s="1982"/>
      <c r="D130" s="2509"/>
      <c r="E130" s="2466"/>
      <c r="F130" s="2467"/>
    </row>
    <row r="131" spans="1:6">
      <c r="A131" s="2320"/>
      <c r="B131" s="2485" t="s">
        <v>317</v>
      </c>
      <c r="C131" s="1982"/>
      <c r="D131" s="2509"/>
      <c r="E131" s="2466"/>
      <c r="F131" s="2467"/>
    </row>
    <row r="132" spans="1:6">
      <c r="A132" s="2320"/>
      <c r="B132" s="1238"/>
      <c r="C132" s="1982"/>
      <c r="D132" s="2509"/>
      <c r="E132" s="2466"/>
      <c r="F132" s="2467"/>
    </row>
    <row r="133" spans="1:6" ht="25.5">
      <c r="A133" s="2320"/>
      <c r="B133" s="2512" t="s">
        <v>509</v>
      </c>
      <c r="C133" s="1982"/>
      <c r="D133" s="2509"/>
      <c r="E133" s="2466"/>
      <c r="F133" s="2467"/>
    </row>
    <row r="134" spans="1:6">
      <c r="A134" s="2320"/>
      <c r="B134" s="1238"/>
      <c r="C134" s="1982"/>
      <c r="D134" s="2509"/>
      <c r="E134" s="2466"/>
      <c r="F134" s="2467"/>
    </row>
    <row r="135" spans="1:6">
      <c r="A135" s="2513" t="s">
        <v>359</v>
      </c>
      <c r="B135" s="1238" t="s">
        <v>358</v>
      </c>
      <c r="C135" s="1982" t="s">
        <v>88</v>
      </c>
      <c r="D135" s="2509">
        <v>14.1</v>
      </c>
      <c r="E135" s="2466"/>
      <c r="F135" s="2467">
        <f>D135*E135</f>
        <v>0</v>
      </c>
    </row>
    <row r="136" spans="1:6">
      <c r="A136" s="2488"/>
      <c r="B136" s="1238"/>
      <c r="C136" s="1982"/>
      <c r="D136" s="2509"/>
      <c r="E136" s="2466"/>
      <c r="F136" s="2467"/>
    </row>
    <row r="137" spans="1:6">
      <c r="A137" s="2488"/>
      <c r="B137" s="2514" t="s">
        <v>416</v>
      </c>
      <c r="C137" s="2320"/>
      <c r="D137" s="2507"/>
      <c r="E137" s="2466"/>
      <c r="F137" s="2467"/>
    </row>
    <row r="138" spans="1:6">
      <c r="A138" s="2488"/>
      <c r="B138" s="2500"/>
      <c r="C138" s="2320"/>
      <c r="D138" s="2507"/>
      <c r="E138" s="2466"/>
      <c r="F138" s="2467"/>
    </row>
    <row r="139" spans="1:6">
      <c r="A139" s="2320"/>
      <c r="B139" s="2485" t="s">
        <v>317</v>
      </c>
      <c r="C139" s="1982"/>
      <c r="D139" s="2509"/>
      <c r="E139" s="2466"/>
      <c r="F139" s="2467"/>
    </row>
    <row r="140" spans="1:6">
      <c r="A140" s="2320"/>
      <c r="B140" s="1238"/>
      <c r="C140" s="1982"/>
      <c r="D140" s="2509"/>
      <c r="E140" s="2466"/>
      <c r="F140" s="2467"/>
    </row>
    <row r="141" spans="1:6" ht="25.5">
      <c r="A141" s="2320"/>
      <c r="B141" s="2512" t="s">
        <v>510</v>
      </c>
      <c r="C141" s="1982"/>
      <c r="D141" s="2509"/>
      <c r="E141" s="2466"/>
      <c r="F141" s="2467"/>
    </row>
    <row r="142" spans="1:6">
      <c r="A142" s="2320"/>
      <c r="B142" s="1238"/>
      <c r="C142" s="1982"/>
      <c r="D142" s="2509"/>
      <c r="E142" s="2466"/>
      <c r="F142" s="2467"/>
    </row>
    <row r="143" spans="1:6">
      <c r="A143" s="2515" t="s">
        <v>322</v>
      </c>
      <c r="B143" s="1986" t="s">
        <v>358</v>
      </c>
      <c r="C143" s="1982" t="s">
        <v>88</v>
      </c>
      <c r="D143" s="2509">
        <v>6.9</v>
      </c>
      <c r="E143" s="2466"/>
      <c r="F143" s="2467">
        <f>D143*E143</f>
        <v>0</v>
      </c>
    </row>
    <row r="144" spans="1:6">
      <c r="A144" s="2488"/>
      <c r="B144" s="2514"/>
      <c r="C144" s="2320"/>
      <c r="D144" s="2507"/>
      <c r="E144" s="2466"/>
      <c r="F144" s="2467"/>
    </row>
    <row r="145" spans="1:6">
      <c r="A145" s="2506"/>
      <c r="B145" s="2516" t="s">
        <v>323</v>
      </c>
      <c r="C145" s="1982"/>
      <c r="D145" s="2503"/>
      <c r="E145" s="2466"/>
      <c r="F145" s="2467"/>
    </row>
    <row r="146" spans="1:6">
      <c r="A146" s="2320"/>
      <c r="B146" s="1238"/>
      <c r="C146" s="1982"/>
      <c r="D146" s="2509"/>
      <c r="E146" s="2466"/>
      <c r="F146" s="2467"/>
    </row>
    <row r="147" spans="1:6" ht="25.5">
      <c r="A147" s="2468"/>
      <c r="B147" s="2512" t="s">
        <v>511</v>
      </c>
      <c r="C147" s="1982"/>
      <c r="D147" s="2503"/>
      <c r="E147" s="2466"/>
      <c r="F147" s="2467"/>
    </row>
    <row r="148" spans="1:6">
      <c r="A148" s="2515"/>
      <c r="B148" s="2517"/>
      <c r="C148" s="2518"/>
      <c r="D148" s="2519"/>
      <c r="E148" s="2466"/>
      <c r="F148" s="2467"/>
    </row>
    <row r="149" spans="1:6">
      <c r="A149" s="2515" t="s">
        <v>324</v>
      </c>
      <c r="B149" s="2500" t="s">
        <v>325</v>
      </c>
      <c r="C149" s="2518" t="s">
        <v>88</v>
      </c>
      <c r="D149" s="2507">
        <v>2.2999999999999998</v>
      </c>
      <c r="E149" s="2466"/>
      <c r="F149" s="2467">
        <f>D149*E149</f>
        <v>0</v>
      </c>
    </row>
    <row r="150" spans="1:6">
      <c r="A150" s="2320"/>
      <c r="B150" s="1252"/>
      <c r="C150" s="1982"/>
      <c r="D150" s="2475"/>
      <c r="E150" s="2473"/>
      <c r="F150" s="2467"/>
    </row>
    <row r="151" spans="1:6">
      <c r="A151" s="2320"/>
      <c r="B151" s="1252" t="s">
        <v>172</v>
      </c>
      <c r="C151" s="1982"/>
      <c r="D151" s="2475"/>
      <c r="E151" s="2466"/>
      <c r="F151" s="2467"/>
    </row>
    <row r="152" spans="1:6">
      <c r="A152" s="2320"/>
      <c r="B152" s="1237"/>
      <c r="C152" s="1982"/>
      <c r="D152" s="2475"/>
      <c r="E152" s="2466"/>
      <c r="F152" s="2467"/>
    </row>
    <row r="153" spans="1:6">
      <c r="A153" s="2513"/>
      <c r="B153" s="2520" t="s">
        <v>173</v>
      </c>
      <c r="C153" s="1982"/>
      <c r="D153" s="1984"/>
      <c r="E153" s="2466"/>
      <c r="F153" s="2467"/>
    </row>
    <row r="154" spans="1:6">
      <c r="A154" s="2468"/>
      <c r="B154" s="2504"/>
      <c r="C154" s="1982"/>
      <c r="D154" s="2503"/>
      <c r="E154" s="2466"/>
      <c r="F154" s="2467"/>
    </row>
    <row r="155" spans="1:6">
      <c r="A155" s="2468"/>
      <c r="B155" s="2378" t="s">
        <v>174</v>
      </c>
      <c r="C155" s="1982"/>
      <c r="D155" s="1984"/>
      <c r="E155" s="2466"/>
      <c r="F155" s="2467"/>
    </row>
    <row r="156" spans="1:6">
      <c r="A156" s="2468"/>
      <c r="B156" s="2378"/>
      <c r="C156" s="1982"/>
      <c r="D156" s="1984"/>
      <c r="E156" s="2466"/>
      <c r="F156" s="2467"/>
    </row>
    <row r="157" spans="1:6">
      <c r="A157" s="2521"/>
      <c r="B157" s="2522" t="s">
        <v>326</v>
      </c>
      <c r="C157" s="1982"/>
      <c r="D157" s="2376"/>
      <c r="E157" s="2466"/>
      <c r="F157" s="2467"/>
    </row>
    <row r="158" spans="1:6">
      <c r="A158" s="2521"/>
      <c r="B158" s="2504"/>
      <c r="C158" s="1982"/>
      <c r="D158" s="2376"/>
      <c r="E158" s="2466"/>
      <c r="F158" s="2467"/>
    </row>
    <row r="159" spans="1:6">
      <c r="A159" s="2468" t="s">
        <v>512</v>
      </c>
      <c r="B159" s="2504" t="s">
        <v>330</v>
      </c>
      <c r="C159" s="1982" t="s">
        <v>96</v>
      </c>
      <c r="D159" s="2376">
        <v>5</v>
      </c>
      <c r="E159" s="2466"/>
      <c r="F159" s="2467">
        <f>D159*E159</f>
        <v>0</v>
      </c>
    </row>
    <row r="160" spans="1:6">
      <c r="A160" s="2468"/>
      <c r="B160" s="1986"/>
      <c r="C160" s="1982"/>
      <c r="D160" s="2376"/>
      <c r="E160" s="2466"/>
      <c r="F160" s="2467"/>
    </row>
    <row r="161" spans="1:6">
      <c r="A161" s="2468"/>
      <c r="B161" s="2378" t="s">
        <v>176</v>
      </c>
      <c r="C161" s="1982"/>
      <c r="D161" s="2376"/>
      <c r="E161" s="2466"/>
      <c r="F161" s="2467"/>
    </row>
    <row r="162" spans="1:6">
      <c r="A162" s="2468"/>
      <c r="B162" s="2470"/>
      <c r="C162" s="1982"/>
      <c r="D162" s="2376"/>
      <c r="E162" s="2466"/>
      <c r="F162" s="2467"/>
    </row>
    <row r="163" spans="1:6">
      <c r="A163" s="2468"/>
      <c r="B163" s="1988" t="s">
        <v>177</v>
      </c>
      <c r="C163" s="1982"/>
      <c r="D163" s="2376"/>
      <c r="E163" s="2466"/>
      <c r="F163" s="2467"/>
    </row>
    <row r="164" spans="1:6">
      <c r="A164" s="2468"/>
      <c r="B164" s="1988"/>
      <c r="C164" s="1982"/>
      <c r="D164" s="2376"/>
      <c r="E164" s="2466"/>
      <c r="F164" s="2467"/>
    </row>
    <row r="165" spans="1:6">
      <c r="A165" s="2468" t="s">
        <v>329</v>
      </c>
      <c r="B165" s="2504" t="s">
        <v>330</v>
      </c>
      <c r="C165" s="1982" t="s">
        <v>96</v>
      </c>
      <c r="D165" s="2376">
        <v>106</v>
      </c>
      <c r="E165" s="2466"/>
      <c r="F165" s="2467">
        <f>D165*E165</f>
        <v>0</v>
      </c>
    </row>
    <row r="166" spans="1:6">
      <c r="A166" s="2513"/>
      <c r="B166" s="2523"/>
      <c r="C166" s="1982"/>
      <c r="D166" s="2376"/>
      <c r="E166" s="2466"/>
      <c r="F166" s="2467"/>
    </row>
    <row r="167" spans="1:6">
      <c r="A167" s="2513"/>
      <c r="B167" s="2524" t="s">
        <v>178</v>
      </c>
      <c r="C167" s="1982"/>
      <c r="D167" s="2376"/>
      <c r="E167" s="2466"/>
      <c r="F167" s="2467"/>
    </row>
    <row r="168" spans="1:6">
      <c r="A168" s="2513"/>
      <c r="B168" s="2525"/>
      <c r="C168" s="1982"/>
      <c r="D168" s="2376"/>
      <c r="E168" s="2466"/>
      <c r="F168" s="2467"/>
    </row>
    <row r="169" spans="1:6">
      <c r="A169" s="2513"/>
      <c r="B169" s="2526" t="s">
        <v>513</v>
      </c>
      <c r="C169" s="1982"/>
      <c r="D169" s="2376"/>
      <c r="E169" s="2466"/>
      <c r="F169" s="2467"/>
    </row>
    <row r="170" spans="1:6">
      <c r="A170" s="2513"/>
      <c r="B170" s="2527"/>
      <c r="C170" s="1982"/>
      <c r="D170" s="2376"/>
      <c r="E170" s="2466"/>
      <c r="F170" s="2467"/>
    </row>
    <row r="171" spans="1:6">
      <c r="A171" s="2513"/>
      <c r="B171" s="2522" t="s">
        <v>422</v>
      </c>
      <c r="C171" s="1982"/>
      <c r="D171" s="1984"/>
      <c r="E171" s="2466"/>
      <c r="F171" s="2467"/>
    </row>
    <row r="172" spans="1:6">
      <c r="A172" s="2513"/>
      <c r="B172" s="2525"/>
      <c r="C172" s="1982"/>
      <c r="D172" s="1984"/>
      <c r="E172" s="2473"/>
      <c r="F172" s="2467"/>
    </row>
    <row r="173" spans="1:6">
      <c r="A173" s="2513" t="s">
        <v>179</v>
      </c>
      <c r="B173" s="2525" t="s">
        <v>514</v>
      </c>
      <c r="C173" s="1982" t="s">
        <v>86</v>
      </c>
      <c r="D173" s="2528">
        <v>0.64</v>
      </c>
      <c r="E173" s="2466"/>
      <c r="F173" s="2467">
        <f>D173*E173</f>
        <v>0</v>
      </c>
    </row>
    <row r="174" spans="1:6">
      <c r="A174" s="2529"/>
      <c r="B174" s="2530"/>
      <c r="C174" s="2320"/>
      <c r="D174" s="2482"/>
      <c r="E174" s="2466"/>
      <c r="F174" s="2467"/>
    </row>
    <row r="175" spans="1:6">
      <c r="A175" s="2468"/>
      <c r="B175" s="1983" t="s">
        <v>424</v>
      </c>
      <c r="C175" s="1982"/>
      <c r="D175" s="2531"/>
      <c r="E175" s="2466"/>
      <c r="F175" s="2467"/>
    </row>
    <row r="176" spans="1:6">
      <c r="A176" s="2468"/>
      <c r="B176" s="2470"/>
      <c r="C176" s="1982"/>
      <c r="D176" s="2531"/>
      <c r="E176" s="2466"/>
      <c r="F176" s="2467"/>
    </row>
    <row r="177" spans="1:6" ht="38.25">
      <c r="A177" s="2468"/>
      <c r="B177" s="1988" t="s">
        <v>515</v>
      </c>
      <c r="C177" s="1982"/>
      <c r="D177" s="2531"/>
      <c r="E177" s="2466"/>
      <c r="F177" s="2467"/>
    </row>
    <row r="178" spans="1:6">
      <c r="A178" s="2468"/>
      <c r="B178" s="2470"/>
      <c r="C178" s="1982"/>
      <c r="D178" s="2531"/>
      <c r="E178" s="2466"/>
      <c r="F178" s="2467"/>
    </row>
    <row r="179" spans="1:6">
      <c r="A179" s="2468" t="s">
        <v>426</v>
      </c>
      <c r="B179" s="2470" t="s">
        <v>516</v>
      </c>
      <c r="C179" s="1982" t="s">
        <v>96</v>
      </c>
      <c r="D179" s="1984">
        <v>87</v>
      </c>
      <c r="E179" s="2466"/>
      <c r="F179" s="2467">
        <f>D179*E179</f>
        <v>0</v>
      </c>
    </row>
    <row r="180" spans="1:6">
      <c r="A180" s="2320"/>
      <c r="B180" s="1287"/>
      <c r="C180" s="2320"/>
      <c r="D180" s="2532"/>
      <c r="E180" s="2466"/>
      <c r="F180" s="2467"/>
    </row>
    <row r="181" spans="1:6">
      <c r="A181" s="2513"/>
      <c r="B181" s="2520"/>
      <c r="C181" s="1982"/>
      <c r="D181" s="1984"/>
      <c r="E181" s="2466"/>
      <c r="F181" s="2467"/>
    </row>
    <row r="182" spans="1:6">
      <c r="A182" s="2468"/>
      <c r="B182" s="2378"/>
      <c r="C182" s="1982"/>
      <c r="D182" s="1984"/>
      <c r="E182" s="2466"/>
      <c r="F182" s="2467"/>
    </row>
    <row r="183" spans="1:6">
      <c r="A183" s="2468"/>
      <c r="B183" s="2504"/>
      <c r="C183" s="1982"/>
      <c r="D183" s="2503"/>
      <c r="E183" s="2466"/>
      <c r="F183" s="2467"/>
    </row>
    <row r="184" spans="1:6">
      <c r="A184" s="2513"/>
      <c r="B184" s="2520"/>
      <c r="C184" s="1982"/>
      <c r="D184" s="1984"/>
      <c r="E184" s="2496"/>
      <c r="F184" s="2461"/>
    </row>
    <row r="185" spans="1:6">
      <c r="A185" s="2490"/>
      <c r="B185" s="2491"/>
      <c r="C185" s="2492"/>
      <c r="D185" s="2493"/>
      <c r="E185" s="2494" t="s">
        <v>48</v>
      </c>
      <c r="F185" s="2511">
        <f>SUM(F122:F184)</f>
        <v>0</v>
      </c>
    </row>
    <row r="186" spans="1:6">
      <c r="A186" s="2513"/>
      <c r="B186" s="2520"/>
      <c r="C186" s="1982"/>
      <c r="D186" s="1984"/>
      <c r="E186" s="2496"/>
      <c r="F186" s="2461"/>
    </row>
    <row r="187" spans="1:6">
      <c r="A187" s="2533"/>
      <c r="B187" s="2534" t="s">
        <v>180</v>
      </c>
      <c r="C187" s="2533"/>
      <c r="D187" s="2535"/>
      <c r="E187" s="2466">
        <v>0</v>
      </c>
      <c r="F187" s="2467"/>
    </row>
    <row r="188" spans="1:6">
      <c r="A188" s="2533"/>
      <c r="B188" s="2536"/>
      <c r="C188" s="2533"/>
      <c r="D188" s="2535"/>
      <c r="E188" s="2466">
        <v>0</v>
      </c>
      <c r="F188" s="2467"/>
    </row>
    <row r="189" spans="1:6">
      <c r="A189" s="2320"/>
      <c r="B189" s="2537" t="s">
        <v>517</v>
      </c>
      <c r="C189" s="2320"/>
      <c r="D189" s="2482"/>
      <c r="E189" s="2466">
        <v>0</v>
      </c>
      <c r="F189" s="2467"/>
    </row>
    <row r="190" spans="1:6">
      <c r="A190" s="2320"/>
      <c r="B190" s="2537"/>
      <c r="C190" s="2320"/>
      <c r="D190" s="2482"/>
      <c r="E190" s="2466">
        <v>0</v>
      </c>
      <c r="F190" s="2467"/>
    </row>
    <row r="191" spans="1:6">
      <c r="A191" s="2320"/>
      <c r="B191" s="2538" t="s">
        <v>182</v>
      </c>
      <c r="C191" s="2320"/>
      <c r="D191" s="2482"/>
      <c r="E191" s="2466"/>
      <c r="F191" s="2467"/>
    </row>
    <row r="192" spans="1:6">
      <c r="A192" s="2320"/>
      <c r="B192" s="1287"/>
      <c r="C192" s="1294"/>
      <c r="D192" s="2532"/>
      <c r="E192" s="2466"/>
      <c r="F192" s="2467"/>
    </row>
    <row r="193" spans="1:6">
      <c r="A193" s="2320" t="s">
        <v>183</v>
      </c>
      <c r="B193" s="1287" t="s">
        <v>518</v>
      </c>
      <c r="C193" s="1982" t="s">
        <v>96</v>
      </c>
      <c r="D193" s="1984">
        <v>87</v>
      </c>
      <c r="E193" s="2466"/>
      <c r="F193" s="2467">
        <f>D193*E193</f>
        <v>0</v>
      </c>
    </row>
    <row r="194" spans="1:6">
      <c r="A194" s="2320"/>
      <c r="B194" s="1287"/>
      <c r="C194" s="2320"/>
      <c r="D194" s="2532"/>
      <c r="E194" s="2466"/>
      <c r="F194" s="2467"/>
    </row>
    <row r="195" spans="1:6">
      <c r="A195" s="2320" t="s">
        <v>363</v>
      </c>
      <c r="B195" s="1287" t="s">
        <v>519</v>
      </c>
      <c r="C195" s="1982" t="s">
        <v>96</v>
      </c>
      <c r="D195" s="1984">
        <v>7.5</v>
      </c>
      <c r="E195" s="2466"/>
      <c r="F195" s="2467">
        <f>D195*E195</f>
        <v>0</v>
      </c>
    </row>
    <row r="196" spans="1:6">
      <c r="A196" s="2320"/>
      <c r="B196" s="1287"/>
      <c r="C196" s="2320"/>
      <c r="D196" s="2532"/>
      <c r="E196" s="2466"/>
      <c r="F196" s="2467"/>
    </row>
    <row r="197" spans="1:6">
      <c r="A197" s="2539"/>
      <c r="B197" s="2027" t="s">
        <v>520</v>
      </c>
      <c r="C197" s="2026"/>
      <c r="D197" s="1984"/>
      <c r="E197" s="2466"/>
      <c r="F197" s="2467"/>
    </row>
    <row r="198" spans="1:6">
      <c r="A198" s="2539"/>
      <c r="B198" s="2540"/>
      <c r="C198" s="2026"/>
      <c r="D198" s="1984"/>
      <c r="E198" s="2466"/>
      <c r="F198" s="2467"/>
    </row>
    <row r="199" spans="1:6">
      <c r="A199" s="2539"/>
      <c r="B199" s="2524" t="s">
        <v>521</v>
      </c>
      <c r="C199" s="2026"/>
      <c r="D199" s="1984"/>
      <c r="E199" s="2466"/>
      <c r="F199" s="2467"/>
    </row>
    <row r="200" spans="1:6">
      <c r="A200" s="2539"/>
      <c r="B200" s="2027"/>
      <c r="C200" s="2026"/>
      <c r="D200" s="1984"/>
      <c r="E200" s="2466"/>
      <c r="F200" s="2467"/>
    </row>
    <row r="201" spans="1:6" ht="38.25">
      <c r="A201" s="2521"/>
      <c r="B201" s="2541" t="s">
        <v>522</v>
      </c>
      <c r="C201" s="1982"/>
      <c r="D201" s="1984"/>
      <c r="E201" s="2466"/>
      <c r="F201" s="2467"/>
    </row>
    <row r="202" spans="1:6">
      <c r="A202" s="2521"/>
      <c r="B202" s="2525"/>
      <c r="C202" s="1982"/>
      <c r="D202" s="1984"/>
      <c r="E202" s="2466"/>
      <c r="F202" s="2467"/>
    </row>
    <row r="203" spans="1:6">
      <c r="A203" s="2468" t="s">
        <v>523</v>
      </c>
      <c r="B203" s="2525" t="s">
        <v>334</v>
      </c>
      <c r="C203" s="1982" t="s">
        <v>96</v>
      </c>
      <c r="D203" s="1984">
        <v>92</v>
      </c>
      <c r="E203" s="2466"/>
      <c r="F203" s="2467">
        <f>D203*E203</f>
        <v>0</v>
      </c>
    </row>
    <row r="204" spans="1:6">
      <c r="A204" s="2468"/>
      <c r="B204" s="2470"/>
      <c r="C204" s="1982"/>
      <c r="D204" s="1984"/>
      <c r="E204" s="2473"/>
      <c r="F204" s="2467"/>
    </row>
    <row r="205" spans="1:6" ht="38.25">
      <c r="A205" s="2521"/>
      <c r="B205" s="2541" t="s">
        <v>522</v>
      </c>
      <c r="C205" s="1982"/>
      <c r="D205" s="1984"/>
      <c r="E205" s="2466"/>
      <c r="F205" s="2467"/>
    </row>
    <row r="206" spans="1:6">
      <c r="A206" s="2521"/>
      <c r="B206" s="2542"/>
      <c r="C206" s="1982"/>
      <c r="D206" s="1984"/>
      <c r="E206" s="2466"/>
      <c r="F206" s="2467"/>
    </row>
    <row r="207" spans="1:6">
      <c r="A207" s="2468" t="s">
        <v>524</v>
      </c>
      <c r="B207" s="2525" t="s">
        <v>525</v>
      </c>
      <c r="C207" s="1982" t="s">
        <v>96</v>
      </c>
      <c r="D207" s="1984">
        <v>119</v>
      </c>
      <c r="E207" s="2466"/>
      <c r="F207" s="2467">
        <f>D207*E207</f>
        <v>0</v>
      </c>
    </row>
    <row r="208" spans="1:6">
      <c r="A208" s="2468"/>
      <c r="B208" s="2470"/>
      <c r="C208" s="1982"/>
      <c r="D208" s="1984"/>
      <c r="E208" s="2466"/>
      <c r="F208" s="2467"/>
    </row>
    <row r="209" spans="1:6" ht="38.25">
      <c r="A209" s="2468"/>
      <c r="B209" s="2543" t="s">
        <v>526</v>
      </c>
      <c r="C209" s="1982"/>
      <c r="D209" s="1984"/>
      <c r="E209" s="2466"/>
      <c r="F209" s="2467"/>
    </row>
    <row r="210" spans="1:6">
      <c r="A210" s="2468"/>
      <c r="B210" s="2542"/>
      <c r="C210" s="1982"/>
      <c r="D210" s="1984"/>
      <c r="E210" s="2473"/>
      <c r="F210" s="2467"/>
    </row>
    <row r="211" spans="1:6">
      <c r="A211" s="2468" t="s">
        <v>527</v>
      </c>
      <c r="B211" s="2525" t="s">
        <v>528</v>
      </c>
      <c r="C211" s="1982" t="s">
        <v>96</v>
      </c>
      <c r="D211" s="1984">
        <v>13</v>
      </c>
      <c r="E211" s="2502"/>
      <c r="F211" s="2467">
        <f>D211*E211</f>
        <v>0</v>
      </c>
    </row>
    <row r="212" spans="1:6">
      <c r="A212" s="2320"/>
      <c r="B212" s="1864"/>
      <c r="C212" s="2320"/>
      <c r="D212" s="2482"/>
      <c r="E212" s="2544"/>
      <c r="F212" s="2467"/>
    </row>
    <row r="213" spans="1:6" ht="25.5">
      <c r="A213" s="2521"/>
      <c r="B213" s="2522" t="s">
        <v>432</v>
      </c>
      <c r="C213" s="1982"/>
      <c r="D213" s="1984"/>
      <c r="E213" s="2496"/>
      <c r="F213" s="2467"/>
    </row>
    <row r="214" spans="1:6">
      <c r="A214" s="2521"/>
      <c r="B214" s="2525"/>
      <c r="C214" s="1982"/>
      <c r="D214" s="1984"/>
      <c r="E214" s="2496"/>
      <c r="F214" s="2467"/>
    </row>
    <row r="215" spans="1:6">
      <c r="A215" s="2468" t="s">
        <v>529</v>
      </c>
      <c r="B215" s="2525" t="s">
        <v>334</v>
      </c>
      <c r="C215" s="1982" t="s">
        <v>209</v>
      </c>
      <c r="D215" s="1984">
        <v>106</v>
      </c>
      <c r="E215" s="2466"/>
      <c r="F215" s="2467">
        <f>D215*E215</f>
        <v>0</v>
      </c>
    </row>
    <row r="216" spans="1:6">
      <c r="A216" s="2320"/>
      <c r="B216" s="2530"/>
      <c r="C216" s="2320"/>
      <c r="D216" s="2482"/>
      <c r="E216" s="2473"/>
      <c r="F216" s="2467"/>
    </row>
    <row r="217" spans="1:6">
      <c r="A217" s="2468"/>
      <c r="B217" s="2524" t="s">
        <v>196</v>
      </c>
      <c r="C217" s="1982"/>
      <c r="D217" s="1984"/>
      <c r="E217" s="2466"/>
      <c r="F217" s="2467"/>
    </row>
    <row r="218" spans="1:6">
      <c r="A218" s="2468"/>
      <c r="B218" s="2525"/>
      <c r="C218" s="1982"/>
      <c r="D218" s="1984"/>
      <c r="E218" s="2466"/>
      <c r="F218" s="2467"/>
    </row>
    <row r="219" spans="1:6">
      <c r="A219" s="2468"/>
      <c r="B219" s="2520" t="s">
        <v>434</v>
      </c>
      <c r="C219" s="1982"/>
      <c r="D219" s="2531"/>
      <c r="E219" s="2466"/>
      <c r="F219" s="2467"/>
    </row>
    <row r="220" spans="1:6">
      <c r="A220" s="2468"/>
      <c r="B220" s="2504"/>
      <c r="C220" s="1982"/>
      <c r="D220" s="1984"/>
      <c r="E220" s="2466"/>
      <c r="F220" s="2467"/>
    </row>
    <row r="221" spans="1:6">
      <c r="A221" s="2468"/>
      <c r="B221" s="2516" t="s">
        <v>335</v>
      </c>
      <c r="C221" s="1982"/>
      <c r="D221" s="1984"/>
      <c r="E221" s="2473"/>
      <c r="F221" s="2467"/>
    </row>
    <row r="222" spans="1:6">
      <c r="A222" s="2468"/>
      <c r="B222" s="2516"/>
      <c r="C222" s="1982"/>
      <c r="D222" s="1984"/>
      <c r="E222" s="2466"/>
      <c r="F222" s="2467"/>
    </row>
    <row r="223" spans="1:6" ht="38.25">
      <c r="A223" s="2468"/>
      <c r="B223" s="2522" t="s">
        <v>530</v>
      </c>
      <c r="C223" s="1982"/>
      <c r="D223" s="1984"/>
      <c r="E223" s="2466"/>
      <c r="F223" s="2467"/>
    </row>
    <row r="224" spans="1:6">
      <c r="A224" s="2468"/>
      <c r="B224" s="2525"/>
      <c r="C224" s="1982"/>
      <c r="D224" s="1984"/>
      <c r="E224" s="2466"/>
      <c r="F224" s="2467"/>
    </row>
    <row r="225" spans="1:6" ht="25.5">
      <c r="A225" s="2468" t="s">
        <v>336</v>
      </c>
      <c r="B225" s="2508" t="s">
        <v>436</v>
      </c>
      <c r="C225" s="1982" t="s">
        <v>96</v>
      </c>
      <c r="D225" s="1984">
        <v>10</v>
      </c>
      <c r="E225" s="2466"/>
      <c r="F225" s="2467">
        <f>D225*E225</f>
        <v>0</v>
      </c>
    </row>
    <row r="226" spans="1:6">
      <c r="A226" s="2468"/>
      <c r="B226" s="2508"/>
      <c r="C226" s="1982"/>
      <c r="D226" s="1984"/>
      <c r="E226" s="2466"/>
      <c r="F226" s="2467"/>
    </row>
    <row r="227" spans="1:6">
      <c r="A227" s="2468"/>
      <c r="B227" s="2516" t="s">
        <v>437</v>
      </c>
      <c r="C227" s="1982"/>
      <c r="D227" s="1984"/>
      <c r="E227" s="2466"/>
      <c r="F227" s="2467"/>
    </row>
    <row r="228" spans="1:6">
      <c r="A228" s="2468"/>
      <c r="B228" s="2516"/>
      <c r="C228" s="1982"/>
      <c r="D228" s="1984"/>
      <c r="E228" s="2466"/>
      <c r="F228" s="2467"/>
    </row>
    <row r="229" spans="1:6" ht="38.25">
      <c r="A229" s="2468"/>
      <c r="B229" s="2512" t="s">
        <v>531</v>
      </c>
      <c r="C229" s="1982"/>
      <c r="D229" s="1984"/>
      <c r="E229" s="2466"/>
      <c r="F229" s="2467"/>
    </row>
    <row r="230" spans="1:6">
      <c r="A230" s="2468"/>
      <c r="B230" s="2525"/>
      <c r="C230" s="1982"/>
      <c r="D230" s="1984"/>
      <c r="E230" s="2466"/>
      <c r="F230" s="2467"/>
    </row>
    <row r="231" spans="1:6" ht="25.5">
      <c r="A231" s="2468" t="s">
        <v>337</v>
      </c>
      <c r="B231" s="2508" t="s">
        <v>532</v>
      </c>
      <c r="C231" s="1982" t="s">
        <v>96</v>
      </c>
      <c r="D231" s="1984">
        <v>60</v>
      </c>
      <c r="E231" s="2502"/>
      <c r="F231" s="2467">
        <f>D231*E231</f>
        <v>0</v>
      </c>
    </row>
    <row r="232" spans="1:6">
      <c r="A232" s="2468"/>
      <c r="B232" s="2508"/>
      <c r="C232" s="1982"/>
      <c r="D232" s="1984"/>
      <c r="E232" s="2473"/>
      <c r="F232" s="2467"/>
    </row>
    <row r="233" spans="1:6">
      <c r="A233" s="2468"/>
      <c r="B233" s="2470"/>
      <c r="C233" s="1982"/>
      <c r="D233" s="1984"/>
      <c r="E233" s="2466"/>
      <c r="F233" s="2467"/>
    </row>
    <row r="234" spans="1:6">
      <c r="A234" s="2468"/>
      <c r="B234" s="2470"/>
      <c r="C234" s="1982"/>
      <c r="D234" s="1984"/>
      <c r="E234" s="2466"/>
      <c r="F234" s="2467"/>
    </row>
    <row r="235" spans="1:6">
      <c r="A235" s="2468"/>
      <c r="B235" s="2470"/>
      <c r="C235" s="1982"/>
      <c r="D235" s="1984"/>
      <c r="E235" s="2466"/>
      <c r="F235" s="2467"/>
    </row>
    <row r="236" spans="1:6">
      <c r="A236" s="2468"/>
      <c r="B236" s="2470"/>
      <c r="C236" s="1982"/>
      <c r="D236" s="1984"/>
      <c r="E236" s="2466"/>
      <c r="F236" s="2467"/>
    </row>
    <row r="237" spans="1:6">
      <c r="A237" s="2468"/>
      <c r="B237" s="2470"/>
      <c r="C237" s="1982"/>
      <c r="D237" s="1984"/>
      <c r="E237" s="2466"/>
      <c r="F237" s="2467"/>
    </row>
    <row r="238" spans="1:6">
      <c r="A238" s="2468"/>
      <c r="B238" s="2470"/>
      <c r="C238" s="1982"/>
      <c r="D238" s="1984"/>
      <c r="E238" s="2466"/>
      <c r="F238" s="2467"/>
    </row>
    <row r="239" spans="1:6">
      <c r="A239" s="2539"/>
      <c r="B239" s="2027"/>
      <c r="C239" s="2026"/>
      <c r="D239" s="1984"/>
      <c r="E239" s="2466"/>
      <c r="F239" s="2467"/>
    </row>
    <row r="240" spans="1:6">
      <c r="A240" s="2320"/>
      <c r="B240" s="2530"/>
      <c r="C240" s="2320"/>
      <c r="D240" s="2501"/>
      <c r="E240" s="2473"/>
      <c r="F240" s="2716"/>
    </row>
    <row r="241" spans="1:6">
      <c r="A241" s="2320"/>
      <c r="B241" s="2530"/>
      <c r="C241" s="2320"/>
      <c r="D241" s="2501"/>
      <c r="E241" s="2502"/>
      <c r="F241" s="2716"/>
    </row>
    <row r="242" spans="1:6">
      <c r="A242" s="2490"/>
      <c r="B242" s="2491"/>
      <c r="C242" s="2492"/>
      <c r="D242" s="2493"/>
      <c r="E242" s="2494" t="s">
        <v>48</v>
      </c>
      <c r="F242" s="2511">
        <f>SUM(F186:F241)</f>
        <v>0</v>
      </c>
    </row>
    <row r="243" spans="1:6">
      <c r="A243" s="2320"/>
      <c r="B243" s="2480"/>
      <c r="C243" s="2320"/>
      <c r="D243" s="2482"/>
      <c r="E243" s="2544"/>
      <c r="F243" s="2168"/>
    </row>
    <row r="244" spans="1:6">
      <c r="A244" s="2468"/>
      <c r="B244" s="2520" t="s">
        <v>197</v>
      </c>
      <c r="C244" s="1982"/>
      <c r="D244" s="2531"/>
      <c r="E244" s="2466">
        <v>0</v>
      </c>
      <c r="F244" s="2467"/>
    </row>
    <row r="245" spans="1:6">
      <c r="A245" s="2468"/>
      <c r="B245" s="2504"/>
      <c r="C245" s="1982"/>
      <c r="D245" s="2531"/>
      <c r="E245" s="2466">
        <v>0</v>
      </c>
      <c r="F245" s="2467"/>
    </row>
    <row r="246" spans="1:6">
      <c r="A246" s="2468"/>
      <c r="B246" s="2516" t="s">
        <v>437</v>
      </c>
      <c r="C246" s="1982"/>
      <c r="D246" s="2531"/>
      <c r="E246" s="2466">
        <v>0</v>
      </c>
      <c r="F246" s="2467"/>
    </row>
    <row r="247" spans="1:6">
      <c r="A247" s="2521"/>
      <c r="B247" s="1986"/>
      <c r="C247" s="1982"/>
      <c r="D247" s="2041"/>
      <c r="E247" s="2466">
        <v>0</v>
      </c>
      <c r="F247" s="2467"/>
    </row>
    <row r="248" spans="1:6" ht="38.25">
      <c r="A248" s="2468"/>
      <c r="B248" s="2512" t="s">
        <v>533</v>
      </c>
      <c r="C248" s="1982"/>
      <c r="D248" s="2531"/>
      <c r="E248" s="2466"/>
      <c r="F248" s="2467"/>
    </row>
    <row r="249" spans="1:6">
      <c r="A249" s="2468"/>
      <c r="B249" s="2525"/>
      <c r="C249" s="1982"/>
      <c r="D249" s="2531"/>
      <c r="E249" s="2466"/>
      <c r="F249" s="2467"/>
    </row>
    <row r="250" spans="1:6" ht="25.5">
      <c r="A250" s="2468" t="s">
        <v>534</v>
      </c>
      <c r="B250" s="2508" t="s">
        <v>532</v>
      </c>
      <c r="C250" s="1982" t="s">
        <v>96</v>
      </c>
      <c r="D250" s="1984">
        <v>280</v>
      </c>
      <c r="E250" s="2466"/>
      <c r="F250" s="2467">
        <f>D250*E250</f>
        <v>0</v>
      </c>
    </row>
    <row r="251" spans="1:6">
      <c r="A251" s="2468"/>
      <c r="B251" s="2504"/>
      <c r="C251" s="1982"/>
      <c r="D251" s="2376"/>
      <c r="E251" s="2466"/>
      <c r="F251" s="2467"/>
    </row>
    <row r="252" spans="1:6">
      <c r="A252" s="2521"/>
      <c r="B252" s="1983" t="s">
        <v>198</v>
      </c>
      <c r="C252" s="1982"/>
      <c r="D252" s="1984"/>
      <c r="E252" s="2466"/>
      <c r="F252" s="2467"/>
    </row>
    <row r="253" spans="1:6">
      <c r="A253" s="2521"/>
      <c r="B253" s="1983"/>
      <c r="C253" s="1982"/>
      <c r="D253" s="1984"/>
      <c r="E253" s="2466"/>
      <c r="F253" s="2467"/>
    </row>
    <row r="254" spans="1:6">
      <c r="A254" s="2477"/>
      <c r="B254" s="2545" t="s">
        <v>339</v>
      </c>
      <c r="C254" s="1874"/>
      <c r="D254" s="2546"/>
      <c r="E254" s="2466"/>
      <c r="F254" s="2467"/>
    </row>
    <row r="255" spans="1:6">
      <c r="A255" s="2477"/>
      <c r="B255" s="2545"/>
      <c r="C255" s="1874"/>
      <c r="D255" s="2546"/>
      <c r="E255" s="2466"/>
      <c r="F255" s="2467"/>
    </row>
    <row r="256" spans="1:6">
      <c r="A256" s="2477"/>
      <c r="B256" s="2458" t="s">
        <v>340</v>
      </c>
      <c r="C256" s="1874"/>
      <c r="D256" s="2546"/>
      <c r="E256" s="2466"/>
      <c r="F256" s="2467"/>
    </row>
    <row r="257" spans="1:6">
      <c r="A257" s="2468"/>
      <c r="B257" s="2504"/>
      <c r="C257" s="1982"/>
      <c r="D257" s="2376"/>
      <c r="E257" s="2466"/>
      <c r="F257" s="2467"/>
    </row>
    <row r="258" spans="1:6" ht="38.25">
      <c r="A258" s="2477" t="s">
        <v>341</v>
      </c>
      <c r="B258" s="2040" t="s">
        <v>535</v>
      </c>
      <c r="C258" s="1982" t="s">
        <v>96</v>
      </c>
      <c r="D258" s="1984">
        <v>340</v>
      </c>
      <c r="E258" s="2466"/>
      <c r="F258" s="2467">
        <f>D258*E258</f>
        <v>0</v>
      </c>
    </row>
    <row r="259" spans="1:6">
      <c r="A259" s="2477"/>
      <c r="B259" s="2040"/>
      <c r="C259" s="1982"/>
      <c r="D259" s="1984"/>
      <c r="E259" s="2547"/>
      <c r="F259" s="2467"/>
    </row>
    <row r="260" spans="1:6">
      <c r="A260" s="2476"/>
      <c r="B260" s="2458" t="s">
        <v>536</v>
      </c>
      <c r="C260" s="1874"/>
      <c r="D260" s="2546"/>
      <c r="E260" s="2466"/>
      <c r="F260" s="2467"/>
    </row>
    <row r="261" spans="1:6">
      <c r="A261" s="2477"/>
      <c r="B261" s="2040"/>
      <c r="C261" s="1982"/>
      <c r="D261" s="1984"/>
      <c r="E261" s="2466"/>
      <c r="F261" s="2467"/>
    </row>
    <row r="262" spans="1:6">
      <c r="A262" s="2477" t="s">
        <v>537</v>
      </c>
      <c r="B262" s="2040" t="s">
        <v>538</v>
      </c>
      <c r="C262" s="1874" t="s">
        <v>96</v>
      </c>
      <c r="D262" s="2546">
        <v>14</v>
      </c>
      <c r="E262" s="2466"/>
      <c r="F262" s="2467">
        <f>D262*E262</f>
        <v>0</v>
      </c>
    </row>
    <row r="263" spans="1:6">
      <c r="A263" s="2477"/>
      <c r="B263" s="2040"/>
      <c r="C263" s="1874"/>
      <c r="D263" s="2546"/>
      <c r="E263" s="2466"/>
      <c r="F263" s="2467"/>
    </row>
    <row r="264" spans="1:6">
      <c r="A264" s="2521"/>
      <c r="B264" s="1983" t="s">
        <v>199</v>
      </c>
      <c r="C264" s="1982"/>
      <c r="D264" s="1984"/>
      <c r="E264" s="2547"/>
      <c r="F264" s="2467"/>
    </row>
    <row r="265" spans="1:6">
      <c r="A265" s="2521"/>
      <c r="B265" s="1983"/>
      <c r="C265" s="1982"/>
      <c r="D265" s="1984"/>
      <c r="E265" s="2466"/>
      <c r="F265" s="2467"/>
    </row>
    <row r="266" spans="1:6">
      <c r="A266" s="2521"/>
      <c r="B266" s="2378" t="s">
        <v>200</v>
      </c>
      <c r="C266" s="1982"/>
      <c r="D266" s="1984"/>
      <c r="E266" s="2466"/>
      <c r="F266" s="2467"/>
    </row>
    <row r="267" spans="1:6">
      <c r="A267" s="2521"/>
      <c r="B267" s="2470"/>
      <c r="C267" s="1982"/>
      <c r="D267" s="1984"/>
      <c r="E267" s="2466"/>
      <c r="F267" s="2467"/>
    </row>
    <row r="268" spans="1:6" ht="25.5">
      <c r="A268" s="2468"/>
      <c r="B268" s="1988" t="s">
        <v>201</v>
      </c>
      <c r="C268" s="1982"/>
      <c r="D268" s="1984"/>
      <c r="E268" s="2466"/>
      <c r="F268" s="2467"/>
    </row>
    <row r="269" spans="1:6">
      <c r="A269" s="2521"/>
      <c r="B269" s="2470"/>
      <c r="C269" s="1982"/>
      <c r="D269" s="1984"/>
      <c r="E269" s="2466"/>
      <c r="F269" s="2467"/>
    </row>
    <row r="270" spans="1:6" ht="25.5">
      <c r="A270" s="2468" t="s">
        <v>202</v>
      </c>
      <c r="B270" s="2548" t="s">
        <v>203</v>
      </c>
      <c r="C270" s="1982" t="s">
        <v>96</v>
      </c>
      <c r="D270" s="1984">
        <v>87</v>
      </c>
      <c r="E270" s="2466"/>
      <c r="F270" s="2467">
        <f>D270*E270</f>
        <v>0</v>
      </c>
    </row>
    <row r="271" spans="1:6">
      <c r="A271" s="2468"/>
      <c r="B271" s="2548"/>
      <c r="C271" s="1982"/>
      <c r="D271" s="1984"/>
      <c r="E271" s="2466"/>
      <c r="F271" s="2467"/>
    </row>
    <row r="272" spans="1:6">
      <c r="A272" s="2468"/>
      <c r="B272" s="1983" t="s">
        <v>2235</v>
      </c>
      <c r="C272" s="1982"/>
      <c r="D272" s="1984"/>
      <c r="E272" s="2466"/>
      <c r="F272" s="2467"/>
    </row>
    <row r="273" spans="1:6">
      <c r="A273" s="2468"/>
      <c r="B273" s="2470"/>
      <c r="C273" s="1982"/>
      <c r="D273" s="1984"/>
      <c r="E273" s="2547"/>
      <c r="F273" s="2467"/>
    </row>
    <row r="274" spans="1:6" ht="25.5">
      <c r="A274" s="2468"/>
      <c r="B274" s="2505" t="s">
        <v>2236</v>
      </c>
      <c r="C274" s="1982"/>
      <c r="D274" s="1984"/>
      <c r="E274" s="2466"/>
      <c r="F274" s="2467"/>
    </row>
    <row r="275" spans="1:6">
      <c r="A275" s="2468"/>
      <c r="B275" s="2470"/>
      <c r="C275" s="1982"/>
      <c r="D275" s="1984"/>
      <c r="E275" s="2466"/>
      <c r="F275" s="2467"/>
    </row>
    <row r="276" spans="1:6">
      <c r="A276" s="2320" t="s">
        <v>206</v>
      </c>
      <c r="B276" s="2321" t="s">
        <v>2237</v>
      </c>
      <c r="C276" s="2320" t="s">
        <v>96</v>
      </c>
      <c r="D276" s="1984">
        <v>87</v>
      </c>
      <c r="E276" s="2466"/>
      <c r="F276" s="2467">
        <f>D276*E276</f>
        <v>0</v>
      </c>
    </row>
    <row r="277" spans="1:6">
      <c r="A277" s="2320"/>
      <c r="B277" s="2321"/>
      <c r="C277" s="2320"/>
      <c r="D277" s="2482"/>
      <c r="E277" s="2466"/>
      <c r="F277" s="2467"/>
    </row>
    <row r="278" spans="1:6">
      <c r="A278" s="2549"/>
      <c r="B278" s="2550" t="s">
        <v>343</v>
      </c>
      <c r="C278" s="2551"/>
      <c r="D278" s="2030"/>
      <c r="E278" s="2466"/>
      <c r="F278" s="2467"/>
    </row>
    <row r="279" spans="1:6">
      <c r="A279" s="2549"/>
      <c r="B279" s="2520"/>
      <c r="C279" s="2551"/>
      <c r="D279" s="2030"/>
      <c r="E279" s="2466"/>
      <c r="F279" s="2467"/>
    </row>
    <row r="280" spans="1:6">
      <c r="A280" s="2549"/>
      <c r="B280" s="2520" t="s">
        <v>539</v>
      </c>
      <c r="C280" s="2551"/>
      <c r="D280" s="2030"/>
      <c r="E280" s="2466"/>
      <c r="F280" s="2467"/>
    </row>
    <row r="281" spans="1:6">
      <c r="A281" s="2468"/>
      <c r="B281" s="2516"/>
      <c r="C281" s="1982"/>
      <c r="D281" s="1984"/>
      <c r="E281" s="2547"/>
      <c r="F281" s="2467"/>
    </row>
    <row r="282" spans="1:6">
      <c r="A282" s="2539"/>
      <c r="B282" s="2027" t="s">
        <v>452</v>
      </c>
      <c r="C282" s="2026"/>
      <c r="D282" s="2028"/>
      <c r="E282" s="2466"/>
      <c r="F282" s="2467"/>
    </row>
    <row r="283" spans="1:6">
      <c r="A283" s="2539"/>
      <c r="B283" s="2552"/>
      <c r="C283" s="2026"/>
      <c r="D283" s="2028"/>
      <c r="E283" s="2466"/>
      <c r="F283" s="2467"/>
    </row>
    <row r="284" spans="1:6" ht="63.75">
      <c r="A284" s="2539"/>
      <c r="B284" s="1308" t="s">
        <v>540</v>
      </c>
      <c r="C284" s="2026"/>
      <c r="D284" s="2028"/>
      <c r="E284" s="2466"/>
      <c r="F284" s="2467"/>
    </row>
    <row r="285" spans="1:6">
      <c r="A285" s="2539"/>
      <c r="B285" s="2540"/>
      <c r="C285" s="2026"/>
      <c r="D285" s="2553"/>
      <c r="E285" s="2466"/>
      <c r="F285" s="2467"/>
    </row>
    <row r="286" spans="1:6" ht="38.25">
      <c r="A286" s="2554" t="s">
        <v>2270</v>
      </c>
      <c r="B286" s="1986" t="s">
        <v>2556</v>
      </c>
      <c r="C286" s="1982" t="s">
        <v>31</v>
      </c>
      <c r="D286" s="1987">
        <v>2</v>
      </c>
      <c r="E286" s="2555"/>
      <c r="F286" s="2467">
        <f>D286*E286</f>
        <v>0</v>
      </c>
    </row>
    <row r="287" spans="1:6">
      <c r="A287" s="2477"/>
      <c r="B287" s="2040"/>
      <c r="C287" s="1874"/>
      <c r="D287" s="2546"/>
      <c r="E287" s="2466"/>
      <c r="F287" s="2467"/>
    </row>
    <row r="288" spans="1:6">
      <c r="A288" s="2477"/>
      <c r="B288" s="1974" t="s">
        <v>457</v>
      </c>
      <c r="C288" s="1989"/>
      <c r="D288" s="2556"/>
      <c r="E288" s="2746"/>
      <c r="F288" s="2747"/>
    </row>
    <row r="289" spans="1:6">
      <c r="A289" s="2477"/>
      <c r="B289" s="1994"/>
      <c r="C289" s="1989"/>
      <c r="D289" s="2560"/>
      <c r="E289" s="2746"/>
      <c r="F289" s="2747"/>
    </row>
    <row r="290" spans="1:6" ht="38.25">
      <c r="A290" s="2477"/>
      <c r="B290" s="2543" t="s">
        <v>526</v>
      </c>
      <c r="C290" s="1989"/>
      <c r="D290" s="2560"/>
      <c r="E290" s="2746"/>
      <c r="F290" s="2747"/>
    </row>
    <row r="291" spans="1:6">
      <c r="A291" s="2477"/>
      <c r="B291" s="2561"/>
      <c r="C291" s="1989"/>
      <c r="D291" s="2560"/>
      <c r="E291" s="2746"/>
      <c r="F291" s="2747"/>
    </row>
    <row r="292" spans="1:6">
      <c r="A292" s="2468" t="s">
        <v>2557</v>
      </c>
      <c r="B292" s="1994" t="s">
        <v>2558</v>
      </c>
      <c r="C292" s="1989" t="s">
        <v>31</v>
      </c>
      <c r="D292" s="2560">
        <v>1</v>
      </c>
      <c r="E292" s="2562"/>
      <c r="F292" s="2467">
        <f>D292*E292</f>
        <v>0</v>
      </c>
    </row>
    <row r="293" spans="1:6">
      <c r="A293" s="2477"/>
      <c r="B293" s="2040"/>
      <c r="C293" s="1874"/>
      <c r="D293" s="2546"/>
      <c r="E293" s="2466"/>
      <c r="F293" s="2467"/>
    </row>
    <row r="294" spans="1:6">
      <c r="A294" s="2468" t="s">
        <v>2559</v>
      </c>
      <c r="B294" s="1994" t="s">
        <v>2560</v>
      </c>
      <c r="C294" s="1989" t="s">
        <v>31</v>
      </c>
      <c r="D294" s="2560">
        <v>2</v>
      </c>
      <c r="E294" s="2562"/>
      <c r="F294" s="2467">
        <f>D294*E294</f>
        <v>0</v>
      </c>
    </row>
    <row r="295" spans="1:6">
      <c r="A295" s="2477"/>
      <c r="B295" s="2040"/>
      <c r="C295" s="1874"/>
      <c r="D295" s="2546"/>
      <c r="E295" s="2466"/>
      <c r="F295" s="2467"/>
    </row>
    <row r="296" spans="1:6">
      <c r="A296" s="2468" t="s">
        <v>2561</v>
      </c>
      <c r="B296" s="1994" t="s">
        <v>2562</v>
      </c>
      <c r="C296" s="1989" t="s">
        <v>31</v>
      </c>
      <c r="D296" s="2560">
        <v>12</v>
      </c>
      <c r="E296" s="2562"/>
      <c r="F296" s="2467">
        <f>D296*E296</f>
        <v>0</v>
      </c>
    </row>
    <row r="297" spans="1:6">
      <c r="A297" s="2477"/>
      <c r="B297" s="2040"/>
      <c r="C297" s="1874"/>
      <c r="D297" s="2546"/>
      <c r="E297" s="2466"/>
      <c r="F297" s="2467"/>
    </row>
    <row r="298" spans="1:6">
      <c r="A298" s="2521"/>
      <c r="B298" s="1983"/>
      <c r="C298" s="1982"/>
      <c r="D298" s="1984"/>
      <c r="E298" s="2466"/>
      <c r="F298" s="2467"/>
    </row>
    <row r="299" spans="1:6">
      <c r="A299" s="2521"/>
      <c r="B299" s="1983"/>
      <c r="C299" s="1982"/>
      <c r="D299" s="1984"/>
      <c r="E299" s="2466"/>
      <c r="F299" s="2467"/>
    </row>
    <row r="300" spans="1:6">
      <c r="A300" s="2468"/>
      <c r="B300" s="2548"/>
      <c r="C300" s="1982"/>
      <c r="D300" s="1984"/>
      <c r="E300" s="2466"/>
      <c r="F300" s="2467"/>
    </row>
    <row r="301" spans="1:6">
      <c r="A301" s="2477"/>
      <c r="B301" s="2040"/>
      <c r="C301" s="1982"/>
      <c r="D301" s="1984"/>
      <c r="E301" s="2466"/>
      <c r="F301" s="2467"/>
    </row>
    <row r="302" spans="1:6">
      <c r="A302" s="2490"/>
      <c r="B302" s="2491"/>
      <c r="C302" s="2492"/>
      <c r="D302" s="2493"/>
      <c r="E302" s="2494"/>
      <c r="F302" s="2511">
        <f>SUM(F243:F301)</f>
        <v>0</v>
      </c>
    </row>
    <row r="303" spans="1:6">
      <c r="A303" s="2521"/>
      <c r="B303" s="1983"/>
      <c r="C303" s="1982"/>
      <c r="D303" s="1984"/>
      <c r="E303" s="2466"/>
      <c r="F303" s="2467"/>
    </row>
    <row r="304" spans="1:6">
      <c r="A304" s="2539"/>
      <c r="B304" s="2027" t="s">
        <v>460</v>
      </c>
      <c r="C304" s="2026"/>
      <c r="D304" s="2028"/>
      <c r="E304" s="2466">
        <v>0</v>
      </c>
      <c r="F304" s="2467"/>
    </row>
    <row r="305" spans="1:6">
      <c r="A305" s="2539"/>
      <c r="B305" s="2563"/>
      <c r="C305" s="2026"/>
      <c r="D305" s="2028"/>
      <c r="E305" s="2466">
        <v>0</v>
      </c>
      <c r="F305" s="2467"/>
    </row>
    <row r="306" spans="1:6" ht="89.25">
      <c r="A306" s="2539"/>
      <c r="B306" s="1308" t="s">
        <v>541</v>
      </c>
      <c r="C306" s="2026"/>
      <c r="D306" s="2028"/>
      <c r="E306" s="2466"/>
      <c r="F306" s="2467"/>
    </row>
    <row r="307" spans="1:6">
      <c r="A307" s="2539"/>
      <c r="B307" s="2540"/>
      <c r="C307" s="2026"/>
      <c r="D307" s="2553"/>
      <c r="E307" s="2466"/>
      <c r="F307" s="2467"/>
    </row>
    <row r="308" spans="1:6">
      <c r="A308" s="2554" t="s">
        <v>2240</v>
      </c>
      <c r="B308" s="1986" t="s">
        <v>2564</v>
      </c>
      <c r="C308" s="1982" t="s">
        <v>31</v>
      </c>
      <c r="D308" s="1987">
        <v>4</v>
      </c>
      <c r="E308" s="2466"/>
      <c r="F308" s="2467">
        <f>D308*E308</f>
        <v>0</v>
      </c>
    </row>
    <row r="309" spans="1:6">
      <c r="A309" s="2565"/>
      <c r="B309" s="2504"/>
      <c r="C309" s="1982"/>
      <c r="D309" s="1987"/>
      <c r="E309" s="2466"/>
      <c r="F309" s="2467"/>
    </row>
    <row r="310" spans="1:6">
      <c r="A310" s="2473"/>
      <c r="B310" s="1986"/>
      <c r="C310" s="1982"/>
      <c r="D310" s="1987"/>
      <c r="E310" s="2466"/>
      <c r="F310" s="2467"/>
    </row>
    <row r="311" spans="1:6">
      <c r="A311" s="2554" t="s">
        <v>2241</v>
      </c>
      <c r="B311" s="2504" t="s">
        <v>542</v>
      </c>
      <c r="C311" s="1982" t="s">
        <v>31</v>
      </c>
      <c r="D311" s="1987">
        <v>8</v>
      </c>
      <c r="E311" s="2547"/>
      <c r="F311" s="2467">
        <f>D311*E311</f>
        <v>0</v>
      </c>
    </row>
    <row r="312" spans="1:6">
      <c r="A312" s="2473"/>
      <c r="B312" s="1986"/>
      <c r="C312" s="1982"/>
      <c r="D312" s="1987"/>
      <c r="E312" s="2466"/>
      <c r="F312" s="2467"/>
    </row>
    <row r="313" spans="1:6" ht="38.25">
      <c r="A313" s="2554" t="s">
        <v>2242</v>
      </c>
      <c r="B313" s="2504" t="s">
        <v>543</v>
      </c>
      <c r="C313" s="1982" t="s">
        <v>31</v>
      </c>
      <c r="D313" s="1987">
        <v>2</v>
      </c>
      <c r="E313" s="2466"/>
      <c r="F313" s="2467">
        <f>D313*E313</f>
        <v>0</v>
      </c>
    </row>
    <row r="314" spans="1:6">
      <c r="A314" s="2539"/>
      <c r="B314" s="1988"/>
      <c r="C314" s="2026"/>
      <c r="D314" s="2553"/>
      <c r="E314" s="2473"/>
      <c r="F314" s="2467"/>
    </row>
    <row r="315" spans="1:6">
      <c r="A315" s="2554" t="s">
        <v>2243</v>
      </c>
      <c r="B315" s="2540" t="s">
        <v>544</v>
      </c>
      <c r="C315" s="2026" t="s">
        <v>31</v>
      </c>
      <c r="D315" s="2553">
        <v>2</v>
      </c>
      <c r="E315" s="2466"/>
      <c r="F315" s="2467">
        <f>D315*E315</f>
        <v>0</v>
      </c>
    </row>
    <row r="316" spans="1:6">
      <c r="A316" s="1999"/>
      <c r="B316" s="2540"/>
      <c r="C316" s="2026"/>
      <c r="D316" s="2553"/>
      <c r="E316" s="2466"/>
      <c r="F316" s="2467"/>
    </row>
    <row r="317" spans="1:6" ht="63.75">
      <c r="A317" s="1999"/>
      <c r="B317" s="2552" t="s">
        <v>545</v>
      </c>
      <c r="C317" s="2026"/>
      <c r="D317" s="2553"/>
      <c r="E317" s="2466"/>
      <c r="F317" s="2467"/>
    </row>
    <row r="318" spans="1:6">
      <c r="A318" s="1999"/>
      <c r="B318" s="2540"/>
      <c r="C318" s="2026"/>
      <c r="D318" s="2553"/>
      <c r="E318" s="2466"/>
      <c r="F318" s="2467"/>
    </row>
    <row r="319" spans="1:6">
      <c r="A319" s="1999" t="s">
        <v>2244</v>
      </c>
      <c r="B319" s="2540" t="s">
        <v>546</v>
      </c>
      <c r="C319" s="2026" t="s">
        <v>31</v>
      </c>
      <c r="D319" s="2553">
        <v>2</v>
      </c>
      <c r="E319" s="2466"/>
      <c r="F319" s="2467">
        <f>D319*E319</f>
        <v>0</v>
      </c>
    </row>
    <row r="320" spans="1:6">
      <c r="A320" s="1999"/>
      <c r="B320" s="2540"/>
      <c r="C320" s="2026"/>
      <c r="D320" s="2553"/>
      <c r="E320" s="2466"/>
      <c r="F320" s="2467"/>
    </row>
    <row r="321" spans="1:6">
      <c r="A321" s="2539"/>
      <c r="B321" s="2027" t="s">
        <v>448</v>
      </c>
      <c r="C321" s="2026"/>
      <c r="D321" s="2028"/>
      <c r="E321" s="2466"/>
      <c r="F321" s="2467"/>
    </row>
    <row r="322" spans="1:6">
      <c r="A322" s="2539"/>
      <c r="B322" s="2540"/>
      <c r="C322" s="2026"/>
      <c r="D322" s="2028"/>
      <c r="E322" s="2466"/>
      <c r="F322" s="2467"/>
    </row>
    <row r="323" spans="1:6" ht="63.75">
      <c r="A323" s="2554" t="s">
        <v>2244</v>
      </c>
      <c r="B323" s="1986" t="s">
        <v>547</v>
      </c>
      <c r="C323" s="1982" t="s">
        <v>96</v>
      </c>
      <c r="D323" s="1984">
        <v>115</v>
      </c>
      <c r="E323" s="2466"/>
      <c r="F323" s="2467">
        <f>D323*E323</f>
        <v>0</v>
      </c>
    </row>
    <row r="324" spans="1:6">
      <c r="A324" s="2515"/>
      <c r="B324" s="1986"/>
      <c r="C324" s="1982"/>
      <c r="D324" s="1984"/>
      <c r="E324" s="2473"/>
      <c r="F324" s="2467"/>
    </row>
    <row r="325" spans="1:6">
      <c r="A325" s="2566"/>
      <c r="B325" s="2520" t="s">
        <v>471</v>
      </c>
      <c r="C325" s="1982"/>
      <c r="D325" s="1984"/>
      <c r="E325" s="2466"/>
      <c r="F325" s="2467"/>
    </row>
    <row r="326" spans="1:6">
      <c r="A326" s="2468"/>
      <c r="B326" s="2516"/>
      <c r="C326" s="1982"/>
      <c r="D326" s="1984"/>
      <c r="E326" s="2466"/>
      <c r="F326" s="2467"/>
    </row>
    <row r="327" spans="1:6" ht="25.5">
      <c r="A327" s="2554" t="s">
        <v>2245</v>
      </c>
      <c r="B327" s="2567" t="s">
        <v>548</v>
      </c>
      <c r="C327" s="1982" t="s">
        <v>9</v>
      </c>
      <c r="D327" s="1982">
        <v>1</v>
      </c>
      <c r="E327" s="2466"/>
      <c r="F327" s="2467">
        <f>D327*E327</f>
        <v>0</v>
      </c>
    </row>
    <row r="328" spans="1:6">
      <c r="A328" s="2566"/>
      <c r="B328" s="2567"/>
      <c r="C328" s="1982"/>
      <c r="D328" s="1982"/>
      <c r="E328" s="2466"/>
      <c r="F328" s="2467"/>
    </row>
    <row r="329" spans="1:6" ht="38.25">
      <c r="A329" s="2554" t="s">
        <v>2246</v>
      </c>
      <c r="B329" s="2568" t="s">
        <v>549</v>
      </c>
      <c r="C329" s="2320" t="s">
        <v>31</v>
      </c>
      <c r="D329" s="2518">
        <v>4</v>
      </c>
      <c r="E329" s="2466"/>
      <c r="F329" s="2467">
        <f>D329*E329</f>
        <v>0</v>
      </c>
    </row>
    <row r="330" spans="1:6">
      <c r="A330" s="2566"/>
      <c r="B330" s="2567"/>
      <c r="C330" s="1982"/>
      <c r="D330" s="1984"/>
      <c r="E330" s="2473"/>
      <c r="F330" s="2467"/>
    </row>
    <row r="331" spans="1:6" ht="76.5">
      <c r="A331" s="2554" t="s">
        <v>2247</v>
      </c>
      <c r="B331" s="2552" t="s">
        <v>550</v>
      </c>
      <c r="C331" s="1982" t="s">
        <v>9</v>
      </c>
      <c r="D331" s="2569">
        <v>1</v>
      </c>
      <c r="E331" s="2570"/>
      <c r="F331" s="2467">
        <f>D331*E331</f>
        <v>0</v>
      </c>
    </row>
    <row r="332" spans="1:6">
      <c r="A332" s="2566"/>
      <c r="B332" s="1876"/>
      <c r="C332" s="1982"/>
      <c r="D332" s="1984"/>
      <c r="E332" s="2466"/>
      <c r="F332" s="2467"/>
    </row>
    <row r="333" spans="1:6" ht="76.5">
      <c r="A333" s="2554" t="s">
        <v>2248</v>
      </c>
      <c r="B333" s="2552" t="s">
        <v>551</v>
      </c>
      <c r="C333" s="2320" t="s">
        <v>9</v>
      </c>
      <c r="D333" s="2518">
        <v>1</v>
      </c>
      <c r="E333" s="2466"/>
      <c r="F333" s="2467">
        <f>D333*E333</f>
        <v>0</v>
      </c>
    </row>
    <row r="334" spans="1:6">
      <c r="A334" s="2571"/>
      <c r="B334" s="2567"/>
      <c r="C334" s="1982"/>
      <c r="D334" s="1984"/>
      <c r="E334" s="2466"/>
      <c r="F334" s="2467"/>
    </row>
    <row r="335" spans="1:6">
      <c r="A335" s="2565"/>
      <c r="B335" s="2504"/>
      <c r="C335" s="1982"/>
      <c r="D335" s="1987"/>
      <c r="E335" s="2466"/>
      <c r="F335" s="2467"/>
    </row>
    <row r="336" spans="1:6">
      <c r="A336" s="2565"/>
      <c r="B336" s="2504"/>
      <c r="C336" s="1982"/>
      <c r="D336" s="1987"/>
      <c r="E336" s="2473"/>
      <c r="F336" s="2467"/>
    </row>
    <row r="337" spans="1:6">
      <c r="A337" s="2565"/>
      <c r="B337" s="2504"/>
      <c r="C337" s="1982"/>
      <c r="D337" s="1987"/>
      <c r="E337" s="2466"/>
      <c r="F337" s="2467"/>
    </row>
    <row r="338" spans="1:6">
      <c r="A338" s="2565"/>
      <c r="B338" s="2504"/>
      <c r="C338" s="1982"/>
      <c r="D338" s="1987"/>
      <c r="E338" s="2466"/>
      <c r="F338" s="2467"/>
    </row>
    <row r="339" spans="1:6">
      <c r="A339" s="2565"/>
      <c r="B339" s="2504"/>
      <c r="C339" s="1982"/>
      <c r="D339" s="1987"/>
      <c r="E339" s="2473"/>
      <c r="F339" s="2467"/>
    </row>
    <row r="340" spans="1:6">
      <c r="A340" s="2565"/>
      <c r="B340" s="2504"/>
      <c r="C340" s="1982"/>
      <c r="D340" s="1987"/>
      <c r="E340" s="2466"/>
      <c r="F340" s="2467"/>
    </row>
    <row r="341" spans="1:6">
      <c r="A341" s="2565"/>
      <c r="B341" s="2504"/>
      <c r="C341" s="1982"/>
      <c r="D341" s="1987"/>
      <c r="E341" s="2466"/>
      <c r="F341" s="2467"/>
    </row>
    <row r="342" spans="1:6">
      <c r="A342" s="2565"/>
      <c r="B342" s="2504"/>
      <c r="C342" s="1982"/>
      <c r="D342" s="1987"/>
      <c r="E342" s="2466"/>
      <c r="F342" s="2467"/>
    </row>
    <row r="343" spans="1:6">
      <c r="A343" s="2554"/>
      <c r="B343" s="1986"/>
      <c r="C343" s="1982"/>
      <c r="D343" s="1987"/>
      <c r="E343" s="2466"/>
      <c r="F343" s="2467"/>
    </row>
    <row r="344" spans="1:6">
      <c r="A344" s="2572"/>
      <c r="B344" s="2573"/>
      <c r="C344" s="2574"/>
      <c r="D344" s="2575"/>
      <c r="E344" s="2473"/>
      <c r="F344" s="2467"/>
    </row>
    <row r="345" spans="1:6">
      <c r="A345" s="2490"/>
      <c r="B345" s="2491"/>
      <c r="C345" s="2492"/>
      <c r="D345" s="2493"/>
      <c r="E345" s="2494"/>
      <c r="F345" s="2511">
        <f>SUM(F303:F344)</f>
        <v>0</v>
      </c>
    </row>
    <row r="346" spans="1:6">
      <c r="A346" s="2468"/>
      <c r="B346" s="2576"/>
      <c r="C346" s="2577"/>
      <c r="D346" s="2578"/>
      <c r="E346" s="2579"/>
      <c r="F346" s="2580"/>
    </row>
    <row r="347" spans="1:6">
      <c r="A347" s="2566"/>
      <c r="B347" s="2520" t="s">
        <v>552</v>
      </c>
      <c r="C347" s="1982"/>
      <c r="D347" s="1984"/>
      <c r="E347" s="2466"/>
      <c r="F347" s="2467"/>
    </row>
    <row r="348" spans="1:6">
      <c r="A348" s="2566"/>
      <c r="B348" s="1876"/>
      <c r="C348" s="1982"/>
      <c r="D348" s="1984"/>
      <c r="E348" s="2466"/>
      <c r="F348" s="2467"/>
    </row>
    <row r="349" spans="1:6" ht="90.75">
      <c r="A349" s="2554" t="s">
        <v>2249</v>
      </c>
      <c r="B349" s="1986" t="s">
        <v>553</v>
      </c>
      <c r="C349" s="2320" t="s">
        <v>9</v>
      </c>
      <c r="D349" s="2518">
        <v>1</v>
      </c>
      <c r="E349" s="2466"/>
      <c r="F349" s="2467">
        <f>D349*E349</f>
        <v>0</v>
      </c>
    </row>
    <row r="350" spans="1:6">
      <c r="A350" s="2571"/>
      <c r="B350" s="2581"/>
      <c r="C350" s="2320"/>
      <c r="D350" s="2518"/>
      <c r="E350" s="2466"/>
      <c r="F350" s="2467"/>
    </row>
    <row r="351" spans="1:6" ht="38.25">
      <c r="A351" s="2554" t="s">
        <v>2250</v>
      </c>
      <c r="B351" s="2581" t="s">
        <v>554</v>
      </c>
      <c r="C351" s="2320" t="s">
        <v>9</v>
      </c>
      <c r="D351" s="2518">
        <v>1</v>
      </c>
      <c r="E351" s="2466"/>
      <c r="F351" s="2467">
        <f t="shared" ref="F351:F369" si="0">D351*E351</f>
        <v>0</v>
      </c>
    </row>
    <row r="352" spans="1:6">
      <c r="A352" s="2554"/>
      <c r="B352" s="2581"/>
      <c r="C352" s="2320"/>
      <c r="D352" s="2518"/>
      <c r="E352" s="2466"/>
      <c r="F352" s="2467"/>
    </row>
    <row r="353" spans="1:6" ht="38.25">
      <c r="A353" s="2554" t="s">
        <v>2251</v>
      </c>
      <c r="B353" s="1986" t="s">
        <v>555</v>
      </c>
      <c r="C353" s="1982" t="s">
        <v>9</v>
      </c>
      <c r="D353" s="2518">
        <v>1</v>
      </c>
      <c r="E353" s="2496"/>
      <c r="F353" s="2467">
        <f t="shared" si="0"/>
        <v>0</v>
      </c>
    </row>
    <row r="354" spans="1:6">
      <c r="A354" s="2571"/>
      <c r="B354" s="2582"/>
      <c r="C354" s="2320"/>
      <c r="D354" s="2518"/>
      <c r="E354" s="2466"/>
      <c r="F354" s="2467"/>
    </row>
    <row r="355" spans="1:6" ht="51">
      <c r="A355" s="2554" t="s">
        <v>2252</v>
      </c>
      <c r="B355" s="1986" t="s">
        <v>556</v>
      </c>
      <c r="C355" s="1982" t="s">
        <v>9</v>
      </c>
      <c r="D355" s="2518">
        <v>2</v>
      </c>
      <c r="E355" s="2496"/>
      <c r="F355" s="2467">
        <f t="shared" si="0"/>
        <v>0</v>
      </c>
    </row>
    <row r="356" spans="1:6">
      <c r="A356" s="2554"/>
      <c r="B356" s="1986"/>
      <c r="C356" s="1982"/>
      <c r="D356" s="2518"/>
      <c r="E356" s="2466"/>
      <c r="F356" s="2467"/>
    </row>
    <row r="357" spans="1:6" ht="89.25">
      <c r="A357" s="2554" t="s">
        <v>2253</v>
      </c>
      <c r="B357" s="2582" t="s">
        <v>557</v>
      </c>
      <c r="C357" s="1982" t="s">
        <v>31</v>
      </c>
      <c r="D357" s="1987">
        <v>2</v>
      </c>
      <c r="E357" s="2583"/>
      <c r="F357" s="2467">
        <f t="shared" si="0"/>
        <v>0</v>
      </c>
    </row>
    <row r="358" spans="1:6">
      <c r="A358" s="2571"/>
      <c r="B358" s="2581"/>
      <c r="C358" s="2320"/>
      <c r="D358" s="2518"/>
      <c r="E358" s="2466"/>
      <c r="F358" s="2467"/>
    </row>
    <row r="359" spans="1:6" ht="76.5">
      <c r="A359" s="2554" t="s">
        <v>2254</v>
      </c>
      <c r="B359" s="2567" t="s">
        <v>558</v>
      </c>
      <c r="C359" s="1982" t="s">
        <v>31</v>
      </c>
      <c r="D359" s="2584">
        <v>4</v>
      </c>
      <c r="E359" s="2585"/>
      <c r="F359" s="2467">
        <f t="shared" si="0"/>
        <v>0</v>
      </c>
    </row>
    <row r="360" spans="1:6">
      <c r="A360" s="2571"/>
      <c r="B360" s="2581"/>
      <c r="C360" s="2320"/>
      <c r="D360" s="2586"/>
      <c r="E360" s="2587"/>
      <c r="F360" s="2467"/>
    </row>
    <row r="361" spans="1:6" ht="38.25">
      <c r="A361" s="2554" t="s">
        <v>2255</v>
      </c>
      <c r="B361" s="2588" t="s">
        <v>559</v>
      </c>
      <c r="C361" s="1982" t="s">
        <v>209</v>
      </c>
      <c r="D361" s="2478">
        <v>78</v>
      </c>
      <c r="E361" s="2587"/>
      <c r="F361" s="2467">
        <f t="shared" si="0"/>
        <v>0</v>
      </c>
    </row>
    <row r="362" spans="1:6">
      <c r="A362" s="2571"/>
      <c r="B362" s="2567"/>
      <c r="C362" s="1982"/>
      <c r="D362" s="1984"/>
      <c r="E362" s="2466"/>
      <c r="F362" s="2467">
        <f t="shared" si="0"/>
        <v>0</v>
      </c>
    </row>
    <row r="363" spans="1:6" ht="52.5">
      <c r="A363" s="2554" t="s">
        <v>2256</v>
      </c>
      <c r="B363" s="2589" t="s">
        <v>560</v>
      </c>
      <c r="C363" s="1982" t="s">
        <v>155</v>
      </c>
      <c r="D363" s="2041">
        <v>1</v>
      </c>
      <c r="E363" s="2466"/>
      <c r="F363" s="2467">
        <f t="shared" si="0"/>
        <v>0</v>
      </c>
    </row>
    <row r="364" spans="1:6">
      <c r="A364" s="2571"/>
      <c r="B364" s="2590"/>
      <c r="C364" s="2533"/>
      <c r="D364" s="2535"/>
      <c r="E364" s="2486"/>
      <c r="F364" s="2467"/>
    </row>
    <row r="365" spans="1:6" ht="38.25">
      <c r="A365" s="2554" t="s">
        <v>2257</v>
      </c>
      <c r="B365" s="2588" t="s">
        <v>561</v>
      </c>
      <c r="C365" s="1982" t="s">
        <v>31</v>
      </c>
      <c r="D365" s="1987">
        <v>1</v>
      </c>
      <c r="E365" s="2591"/>
      <c r="F365" s="2467">
        <f t="shared" si="0"/>
        <v>0</v>
      </c>
    </row>
    <row r="366" spans="1:6">
      <c r="A366" s="2571"/>
      <c r="B366" s="2590"/>
      <c r="C366" s="2533"/>
      <c r="D366" s="2535"/>
      <c r="E366" s="2486"/>
      <c r="F366" s="2467"/>
    </row>
    <row r="367" spans="1:6" ht="51">
      <c r="A367" s="2554" t="s">
        <v>2258</v>
      </c>
      <c r="B367" s="2592" t="s">
        <v>562</v>
      </c>
      <c r="C367" s="2593" t="s">
        <v>31</v>
      </c>
      <c r="D367" s="2594">
        <v>8</v>
      </c>
      <c r="E367" s="2591"/>
      <c r="F367" s="2467">
        <f t="shared" si="0"/>
        <v>0</v>
      </c>
    </row>
    <row r="368" spans="1:6">
      <c r="A368" s="2571"/>
      <c r="B368" s="2592"/>
      <c r="C368" s="2593"/>
      <c r="D368" s="2594"/>
      <c r="E368" s="2583"/>
      <c r="F368" s="2467"/>
    </row>
    <row r="369" spans="1:6" ht="51">
      <c r="A369" s="2554" t="s">
        <v>2259</v>
      </c>
      <c r="B369" s="2592" t="s">
        <v>563</v>
      </c>
      <c r="C369" s="2593" t="s">
        <v>31</v>
      </c>
      <c r="D369" s="2593">
        <v>2</v>
      </c>
      <c r="E369" s="2591"/>
      <c r="F369" s="2467">
        <f t="shared" si="0"/>
        <v>0</v>
      </c>
    </row>
    <row r="370" spans="1:6">
      <c r="A370" s="2571"/>
      <c r="B370" s="2592"/>
      <c r="C370" s="2593"/>
      <c r="D370" s="2593"/>
      <c r="E370" s="2583"/>
      <c r="F370" s="2467"/>
    </row>
    <row r="371" spans="1:6">
      <c r="A371" s="2554"/>
      <c r="B371" s="2581"/>
      <c r="C371" s="2320"/>
      <c r="D371" s="2518"/>
      <c r="E371" s="2466"/>
      <c r="F371" s="2467"/>
    </row>
    <row r="372" spans="1:6">
      <c r="A372" s="2571"/>
      <c r="B372" s="2581"/>
      <c r="C372" s="2320"/>
      <c r="D372" s="2518"/>
      <c r="E372" s="2466"/>
      <c r="F372" s="2467"/>
    </row>
    <row r="373" spans="1:6">
      <c r="A373" s="2554"/>
      <c r="B373" s="1986"/>
      <c r="C373" s="1982"/>
      <c r="D373" s="2518"/>
      <c r="E373" s="2466"/>
      <c r="F373" s="2467"/>
    </row>
    <row r="374" spans="1:6">
      <c r="A374" s="2571"/>
      <c r="B374" s="2581"/>
      <c r="C374" s="2320"/>
      <c r="D374" s="2518"/>
      <c r="E374" s="2466"/>
      <c r="F374" s="2467"/>
    </row>
    <row r="375" spans="1:6">
      <c r="A375" s="2595"/>
      <c r="B375" s="2596"/>
      <c r="C375" s="2595"/>
      <c r="D375" s="1290"/>
      <c r="E375" s="2597"/>
      <c r="F375" s="2598"/>
    </row>
    <row r="376" spans="1:6">
      <c r="A376" s="2490"/>
      <c r="B376" s="2491"/>
      <c r="C376" s="2492"/>
      <c r="D376" s="2493"/>
      <c r="E376" s="2599"/>
      <c r="F376" s="2511">
        <f>SUM(F346:F375)</f>
        <v>0</v>
      </c>
    </row>
    <row r="377" spans="1:6">
      <c r="A377" s="2320"/>
      <c r="B377" s="2530"/>
      <c r="C377" s="2320"/>
      <c r="D377" s="2482"/>
      <c r="E377" s="2486"/>
      <c r="F377" s="1936"/>
    </row>
    <row r="378" spans="1:6">
      <c r="A378" s="1849"/>
      <c r="B378" s="2600"/>
      <c r="C378" s="1851"/>
      <c r="D378" s="2601"/>
      <c r="E378" s="2587"/>
      <c r="F378" s="1826"/>
    </row>
    <row r="379" spans="1:6">
      <c r="A379" s="2602"/>
      <c r="B379" s="1850"/>
      <c r="C379" s="1851"/>
      <c r="D379" s="1852"/>
      <c r="E379" s="2587"/>
      <c r="F379" s="1826"/>
    </row>
    <row r="380" spans="1:6">
      <c r="A380" s="2521"/>
      <c r="B380" s="2027" t="s">
        <v>564</v>
      </c>
      <c r="C380" s="1982"/>
      <c r="D380" s="2584"/>
      <c r="E380" s="2479"/>
      <c r="F380" s="2467"/>
    </row>
    <row r="381" spans="1:6">
      <c r="A381" s="2521"/>
      <c r="B381" s="1986"/>
      <c r="C381" s="1982"/>
      <c r="D381" s="2584"/>
      <c r="E381" s="2603"/>
      <c r="F381" s="49"/>
    </row>
    <row r="382" spans="1:6" ht="38.25">
      <c r="A382" s="2554" t="s">
        <v>2260</v>
      </c>
      <c r="B382" s="2581" t="s">
        <v>2985</v>
      </c>
      <c r="C382" s="2320" t="s">
        <v>9</v>
      </c>
      <c r="D382" s="1294">
        <v>1</v>
      </c>
      <c r="E382" s="2585"/>
      <c r="F382" s="49">
        <f>D382*E382</f>
        <v>0</v>
      </c>
    </row>
    <row r="383" spans="1:6">
      <c r="A383" s="2604"/>
      <c r="B383" s="2379"/>
      <c r="C383" s="2320"/>
      <c r="D383" s="1294"/>
      <c r="E383" s="2585"/>
      <c r="F383" s="49"/>
    </row>
    <row r="384" spans="1:6" ht="63.75">
      <c r="A384" s="2554" t="s">
        <v>2261</v>
      </c>
      <c r="B384" s="2552" t="s">
        <v>565</v>
      </c>
      <c r="C384" s="2026" t="s">
        <v>9</v>
      </c>
      <c r="D384" s="2605">
        <v>1</v>
      </c>
      <c r="E384" s="2606"/>
      <c r="F384" s="49">
        <f>D384*E384</f>
        <v>0</v>
      </c>
    </row>
    <row r="385" spans="1:7">
      <c r="A385" s="2320"/>
      <c r="B385" s="2552"/>
      <c r="C385" s="2320"/>
      <c r="D385" s="1290"/>
      <c r="E385" s="2607"/>
      <c r="F385" s="49"/>
    </row>
    <row r="386" spans="1:7">
      <c r="A386" s="2490"/>
      <c r="B386" s="2491"/>
      <c r="C386" s="2492"/>
      <c r="D386" s="2493"/>
      <c r="E386" s="2608"/>
      <c r="F386" s="2511">
        <f>SUM(F378:F385)</f>
        <v>0</v>
      </c>
    </row>
    <row r="387" spans="1:7">
      <c r="A387" s="2320"/>
      <c r="B387" s="2530"/>
      <c r="C387" s="2320"/>
      <c r="D387" s="2482"/>
      <c r="E387" s="2591"/>
      <c r="F387" s="1936"/>
    </row>
    <row r="388" spans="1:7">
      <c r="A388" s="1857"/>
      <c r="B388" s="2609" t="s">
        <v>70</v>
      </c>
      <c r="C388" s="2610"/>
      <c r="D388" s="2611"/>
      <c r="E388" s="2612"/>
      <c r="F388" s="2613"/>
    </row>
    <row r="389" spans="1:7">
      <c r="A389" s="1849"/>
      <c r="B389" s="1860"/>
      <c r="C389" s="2320"/>
      <c r="D389" s="2482"/>
      <c r="E389" s="2473"/>
      <c r="F389" s="1936"/>
    </row>
    <row r="390" spans="1:7">
      <c r="A390" s="1849"/>
      <c r="B390" s="1867" t="s">
        <v>2262</v>
      </c>
      <c r="C390" s="2320"/>
      <c r="D390" s="2482"/>
      <c r="E390" s="2591"/>
      <c r="F390" s="1936">
        <f>F65</f>
        <v>0</v>
      </c>
      <c r="G390" s="2178"/>
    </row>
    <row r="391" spans="1:7">
      <c r="A391" s="1849"/>
      <c r="B391" s="1867" t="s">
        <v>2263</v>
      </c>
      <c r="C391" s="2320"/>
      <c r="D391" s="2482"/>
      <c r="E391" s="2591"/>
      <c r="F391" s="1936">
        <f>F121</f>
        <v>0</v>
      </c>
      <c r="G391" s="2178"/>
    </row>
    <row r="392" spans="1:7">
      <c r="A392" s="2320"/>
      <c r="B392" s="1867" t="s">
        <v>2264</v>
      </c>
      <c r="C392" s="2320"/>
      <c r="D392" s="2482"/>
      <c r="E392" s="2591"/>
      <c r="F392" s="1936">
        <f>F185</f>
        <v>0</v>
      </c>
      <c r="G392" s="2178"/>
    </row>
    <row r="393" spans="1:7">
      <c r="A393" s="2320"/>
      <c r="B393" s="1867" t="s">
        <v>2265</v>
      </c>
      <c r="C393" s="2320"/>
      <c r="D393" s="2482"/>
      <c r="E393" s="2473"/>
      <c r="F393" s="1936">
        <f>F242</f>
        <v>0</v>
      </c>
      <c r="G393" s="2178"/>
    </row>
    <row r="394" spans="1:7">
      <c r="A394" s="2320"/>
      <c r="B394" s="1867" t="s">
        <v>2266</v>
      </c>
      <c r="C394" s="2320"/>
      <c r="D394" s="2482"/>
      <c r="E394" s="2591"/>
      <c r="F394" s="1936">
        <f>F302</f>
        <v>0</v>
      </c>
      <c r="G394" s="2178"/>
    </row>
    <row r="395" spans="1:7">
      <c r="A395" s="2320"/>
      <c r="B395" s="1867" t="s">
        <v>2267</v>
      </c>
      <c r="C395" s="2320"/>
      <c r="D395" s="2482"/>
      <c r="E395" s="2591"/>
      <c r="F395" s="1936">
        <f>F345</f>
        <v>0</v>
      </c>
      <c r="G395" s="2178"/>
    </row>
    <row r="396" spans="1:7">
      <c r="A396" s="2320"/>
      <c r="B396" s="1867" t="s">
        <v>2268</v>
      </c>
      <c r="C396" s="2320"/>
      <c r="D396" s="2482"/>
      <c r="E396" s="2591"/>
      <c r="F396" s="1936">
        <f>F376</f>
        <v>0</v>
      </c>
      <c r="G396" s="2178"/>
    </row>
    <row r="397" spans="1:7">
      <c r="A397" s="2320"/>
      <c r="B397" s="1867" t="s">
        <v>2269</v>
      </c>
      <c r="C397" s="2320"/>
      <c r="D397" s="2482"/>
      <c r="E397" s="2591"/>
      <c r="F397" s="1936">
        <f>F386</f>
        <v>0</v>
      </c>
      <c r="G397" s="2178"/>
    </row>
    <row r="398" spans="1:7">
      <c r="A398" s="2320"/>
      <c r="B398" s="2530"/>
      <c r="C398" s="2320"/>
      <c r="D398" s="2482"/>
      <c r="E398" s="2473"/>
      <c r="F398" s="1936"/>
    </row>
    <row r="399" spans="1:7">
      <c r="A399" s="2320"/>
      <c r="B399" s="2530"/>
      <c r="C399" s="2320"/>
      <c r="D399" s="2482"/>
      <c r="E399" s="2591"/>
      <c r="F399" s="1936"/>
    </row>
    <row r="400" spans="1:7">
      <c r="A400" s="2463"/>
      <c r="B400" s="2614"/>
      <c r="C400" s="2456"/>
      <c r="D400" s="2615"/>
      <c r="E400" s="2616"/>
      <c r="F400" s="2361"/>
    </row>
    <row r="401" spans="1:6">
      <c r="A401" s="2463"/>
      <c r="B401" s="2617" t="s">
        <v>2238</v>
      </c>
      <c r="C401" s="2610"/>
      <c r="D401" s="2611"/>
      <c r="E401" s="2618"/>
      <c r="F401" s="2364">
        <f>SUM(F390:F397)</f>
        <v>0</v>
      </c>
    </row>
    <row r="402" spans="1:6">
      <c r="A402" s="2463"/>
      <c r="B402" s="2617"/>
      <c r="C402" s="2610"/>
      <c r="D402" s="2611"/>
      <c r="E402" s="2619"/>
      <c r="F402" s="2366"/>
    </row>
    <row r="403" spans="1:6">
      <c r="A403" s="2320"/>
      <c r="B403" s="2620"/>
      <c r="C403" s="2621"/>
      <c r="D403" s="2622"/>
      <c r="E403" s="2623"/>
      <c r="F403" s="2370"/>
    </row>
    <row r="404" spans="1:6">
      <c r="A404" s="2320"/>
      <c r="B404" s="2617" t="s">
        <v>2239</v>
      </c>
      <c r="C404" s="2610" t="s">
        <v>31</v>
      </c>
      <c r="D404" s="2624">
        <v>1</v>
      </c>
      <c r="E404" s="2623"/>
      <c r="F404" s="2364">
        <f>F401*D404</f>
        <v>0</v>
      </c>
    </row>
    <row r="405" spans="1:6">
      <c r="A405" s="2610"/>
      <c r="B405" s="2617"/>
      <c r="C405" s="2610"/>
      <c r="D405" s="2611"/>
      <c r="E405" s="2625"/>
      <c r="F405" s="2366"/>
    </row>
    <row r="406" spans="1:6">
      <c r="A406" s="2610"/>
      <c r="B406" s="2617"/>
      <c r="C406" s="2610"/>
      <c r="D406" s="2611"/>
      <c r="E406" s="2625"/>
      <c r="F406" s="2366"/>
    </row>
    <row r="407" spans="1:6">
      <c r="A407" s="2610"/>
      <c r="B407" s="2617"/>
      <c r="C407" s="2610"/>
      <c r="D407" s="2611"/>
      <c r="E407" s="2625"/>
      <c r="F407" s="2366"/>
    </row>
    <row r="408" spans="1:6">
      <c r="A408" s="2610"/>
      <c r="B408" s="2617"/>
      <c r="C408" s="2610"/>
      <c r="D408" s="2624"/>
      <c r="E408" s="2625"/>
      <c r="F408" s="2366"/>
    </row>
    <row r="409" spans="1:6">
      <c r="A409" s="2320"/>
      <c r="B409" s="2530"/>
      <c r="C409" s="2320"/>
      <c r="D409" s="2482"/>
      <c r="E409" s="2623"/>
      <c r="F409" s="2373"/>
    </row>
    <row r="410" spans="1:6">
      <c r="A410" s="2320"/>
      <c r="B410" s="2530"/>
      <c r="C410" s="2320"/>
      <c r="D410" s="2482"/>
      <c r="E410" s="2623"/>
      <c r="F410" s="2373"/>
    </row>
    <row r="411" spans="1:6">
      <c r="A411" s="2320"/>
      <c r="B411" s="2530"/>
      <c r="C411" s="2320"/>
      <c r="D411" s="2482"/>
      <c r="E411" s="2623"/>
      <c r="F411" s="2373"/>
    </row>
    <row r="412" spans="1:6">
      <c r="A412" s="2320"/>
      <c r="B412" s="2530"/>
      <c r="C412" s="2320"/>
      <c r="D412" s="2482"/>
      <c r="E412" s="2623"/>
      <c r="F412" s="2373"/>
    </row>
    <row r="413" spans="1:6">
      <c r="A413" s="2320"/>
      <c r="B413" s="2530"/>
      <c r="C413" s="2320"/>
      <c r="D413" s="2482"/>
      <c r="E413" s="2623"/>
      <c r="F413" s="2373"/>
    </row>
    <row r="414" spans="1:6">
      <c r="A414" s="2320"/>
      <c r="B414" s="2530"/>
      <c r="C414" s="2320"/>
      <c r="D414" s="2482"/>
      <c r="E414" s="2623"/>
      <c r="F414" s="2373"/>
    </row>
    <row r="415" spans="1:6">
      <c r="A415" s="2320"/>
      <c r="B415" s="2530"/>
      <c r="C415" s="2320"/>
      <c r="D415" s="2482"/>
      <c r="E415" s="2623"/>
      <c r="F415" s="2373"/>
    </row>
    <row r="416" spans="1:6">
      <c r="A416" s="2320"/>
      <c r="B416" s="2530"/>
      <c r="C416" s="2320"/>
      <c r="D416" s="2482"/>
      <c r="E416" s="2623"/>
      <c r="F416" s="2373"/>
    </row>
    <row r="417" spans="1:6">
      <c r="A417" s="2320"/>
      <c r="B417" s="2530"/>
      <c r="C417" s="2320"/>
      <c r="D417" s="2482"/>
      <c r="E417" s="2623"/>
      <c r="F417" s="2373"/>
    </row>
    <row r="418" spans="1:6">
      <c r="A418" s="2320"/>
      <c r="B418" s="2530"/>
      <c r="C418" s="2320"/>
      <c r="D418" s="2482"/>
      <c r="E418" s="2623"/>
      <c r="F418" s="2373"/>
    </row>
    <row r="419" spans="1:6">
      <c r="A419" s="2320"/>
      <c r="B419" s="2530"/>
      <c r="C419" s="2320"/>
      <c r="D419" s="2482"/>
      <c r="E419" s="2623"/>
      <c r="F419" s="2373"/>
    </row>
    <row r="420" spans="1:6">
      <c r="A420" s="2320"/>
      <c r="B420" s="2530"/>
      <c r="C420" s="2320"/>
      <c r="D420" s="2482"/>
      <c r="E420" s="2623"/>
      <c r="F420" s="2373"/>
    </row>
    <row r="421" spans="1:6">
      <c r="A421" s="2320"/>
      <c r="B421" s="2530"/>
      <c r="C421" s="2320"/>
      <c r="D421" s="2482"/>
      <c r="E421" s="2623"/>
      <c r="F421" s="2373"/>
    </row>
    <row r="422" spans="1:6">
      <c r="A422" s="2320"/>
      <c r="B422" s="2530"/>
      <c r="C422" s="2320"/>
      <c r="D422" s="2482"/>
      <c r="E422" s="2623"/>
      <c r="F422" s="2373"/>
    </row>
    <row r="423" spans="1:6">
      <c r="A423" s="2320"/>
      <c r="B423" s="2530"/>
      <c r="C423" s="2320"/>
      <c r="D423" s="2482"/>
      <c r="E423" s="2623"/>
      <c r="F423" s="2373"/>
    </row>
    <row r="424" spans="1:6">
      <c r="A424" s="2320"/>
      <c r="B424" s="2530"/>
      <c r="C424" s="2320"/>
      <c r="D424" s="2482"/>
      <c r="E424" s="2623"/>
      <c r="F424" s="2373"/>
    </row>
    <row r="425" spans="1:6">
      <c r="A425" s="2320"/>
      <c r="B425" s="2530"/>
      <c r="C425" s="2320"/>
      <c r="D425" s="2482"/>
      <c r="E425" s="2623"/>
      <c r="F425" s="2373"/>
    </row>
    <row r="426" spans="1:6">
      <c r="A426" s="2320"/>
      <c r="B426" s="2530"/>
      <c r="C426" s="2320"/>
      <c r="D426" s="2482"/>
      <c r="E426" s="2623"/>
      <c r="F426" s="2373"/>
    </row>
    <row r="427" spans="1:6">
      <c r="A427" s="2320"/>
      <c r="B427" s="2530"/>
      <c r="C427" s="2320"/>
      <c r="D427" s="2482"/>
      <c r="E427" s="2623"/>
      <c r="F427" s="2373"/>
    </row>
    <row r="428" spans="1:6">
      <c r="A428" s="2320"/>
      <c r="B428" s="2530"/>
      <c r="C428" s="2320"/>
      <c r="D428" s="2482"/>
      <c r="E428" s="2623"/>
      <c r="F428" s="2373"/>
    </row>
    <row r="429" spans="1:6">
      <c r="A429" s="2320"/>
      <c r="B429" s="2530"/>
      <c r="C429" s="2320"/>
      <c r="D429" s="2482"/>
      <c r="E429" s="2623"/>
      <c r="F429" s="2373"/>
    </row>
    <row r="430" spans="1:6">
      <c r="A430" s="2320"/>
      <c r="B430" s="2530"/>
      <c r="C430" s="2320"/>
      <c r="D430" s="2482"/>
      <c r="E430" s="2623"/>
      <c r="F430" s="2373"/>
    </row>
    <row r="431" spans="1:6">
      <c r="A431" s="2320"/>
      <c r="B431" s="2530"/>
      <c r="C431" s="2320"/>
      <c r="D431" s="2482"/>
      <c r="E431" s="2623"/>
      <c r="F431" s="2373"/>
    </row>
    <row r="432" spans="1:6">
      <c r="A432" s="2320"/>
      <c r="B432" s="2530"/>
      <c r="C432" s="2320"/>
      <c r="D432" s="2482"/>
      <c r="E432" s="2623"/>
      <c r="F432" s="2373"/>
    </row>
    <row r="433" spans="1:6">
      <c r="A433" s="2320"/>
      <c r="B433" s="2530"/>
      <c r="C433" s="2320"/>
      <c r="D433" s="2482"/>
      <c r="E433" s="2623"/>
      <c r="F433" s="2373"/>
    </row>
    <row r="434" spans="1:6">
      <c r="A434" s="2320"/>
      <c r="B434" s="2530"/>
      <c r="C434" s="2320"/>
      <c r="D434" s="2482"/>
      <c r="E434" s="2623"/>
      <c r="F434" s="2373"/>
    </row>
    <row r="435" spans="1:6">
      <c r="A435" s="2320"/>
      <c r="B435" s="2530"/>
      <c r="C435" s="2320"/>
      <c r="D435" s="2482"/>
      <c r="E435" s="2623"/>
      <c r="F435" s="2373"/>
    </row>
    <row r="436" spans="1:6">
      <c r="A436" s="2320"/>
      <c r="B436" s="2530"/>
      <c r="C436" s="2320"/>
      <c r="D436" s="2482"/>
      <c r="E436" s="2623"/>
      <c r="F436" s="2373"/>
    </row>
    <row r="437" spans="1:6">
      <c r="A437" s="2320"/>
      <c r="B437" s="2530"/>
      <c r="C437" s="2320"/>
      <c r="D437" s="2482"/>
      <c r="E437" s="2623"/>
      <c r="F437" s="2373"/>
    </row>
    <row r="438" spans="1:6">
      <c r="A438" s="2272"/>
      <c r="B438" s="2304"/>
      <c r="C438" s="2272"/>
      <c r="D438" s="2272"/>
      <c r="E438" s="1596"/>
      <c r="F438" s="2373"/>
    </row>
    <row r="439" spans="1:6">
      <c r="A439" s="2272"/>
      <c r="B439" s="2304"/>
      <c r="C439" s="2272"/>
      <c r="D439" s="2272"/>
      <c r="E439" s="1596"/>
      <c r="F439" s="2373"/>
    </row>
    <row r="440" spans="1:6">
      <c r="A440" s="2272"/>
      <c r="B440" s="2304"/>
      <c r="C440" s="2272"/>
      <c r="D440" s="2272"/>
      <c r="E440" s="1596"/>
      <c r="F440" s="2373"/>
    </row>
    <row r="441" spans="1:6">
      <c r="A441" s="3460" t="s">
        <v>71</v>
      </c>
      <c r="B441" s="3461"/>
      <c r="C441" s="3461"/>
      <c r="D441" s="3461"/>
      <c r="E441" s="3462"/>
      <c r="F441" s="2374">
        <f>F404</f>
        <v>0</v>
      </c>
    </row>
    <row r="442" spans="1:6">
      <c r="A442" s="3"/>
      <c r="B442" s="2"/>
      <c r="C442" s="3"/>
      <c r="D442" s="3"/>
      <c r="E442" s="525"/>
      <c r="F442" s="86"/>
    </row>
    <row r="443" spans="1:6">
      <c r="A443" s="3"/>
      <c r="B443" s="2"/>
      <c r="C443" s="3"/>
      <c r="D443" s="3"/>
      <c r="E443" s="525"/>
      <c r="F443" s="86"/>
    </row>
  </sheetData>
  <mergeCells count="3">
    <mergeCell ref="A4:B4"/>
    <mergeCell ref="A5:D5"/>
    <mergeCell ref="A441:E441"/>
  </mergeCells>
  <pageMargins left="0.7" right="0.7" top="0.75" bottom="0.75" header="0.3" footer="0.3"/>
  <pageSetup scale="50" orientation="portrait" r:id="rId1"/>
  <rowBreaks count="3" manualBreakCount="3">
    <brk id="243" max="16383" man="1"/>
    <brk id="325" max="5" man="1"/>
    <brk id="377" max="16383" man="1"/>
  </rowBreaks>
  <colBreaks count="1" manualBreakCount="1">
    <brk id="6"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9"/>
  <sheetViews>
    <sheetView view="pageBreakPreview" topLeftCell="A43" zoomScale="98" zoomScaleNormal="100" zoomScaleSheetLayoutView="98" workbookViewId="0">
      <selection activeCell="B348" sqref="B348"/>
    </sheetView>
  </sheetViews>
  <sheetFormatPr defaultRowHeight="15"/>
  <cols>
    <col min="1" max="1" width="12.7109375" customWidth="1"/>
    <col min="2" max="2" width="56.42578125" customWidth="1"/>
    <col min="3" max="3" width="7.140625" customWidth="1"/>
    <col min="4" max="4" width="10.7109375" customWidth="1"/>
    <col min="5" max="5" width="14.5703125" customWidth="1"/>
    <col min="6" max="6" width="16.7109375" customWidth="1"/>
  </cols>
  <sheetData>
    <row r="1" spans="1:6" ht="15" customHeight="1">
      <c r="A1" s="2052" t="s">
        <v>2129</v>
      </c>
      <c r="B1" s="2052"/>
      <c r="C1" s="2052"/>
      <c r="D1" s="2052"/>
      <c r="E1" s="2052"/>
      <c r="F1" s="2052"/>
    </row>
    <row r="2" spans="1:6">
      <c r="A2" s="2052" t="s">
        <v>2544</v>
      </c>
      <c r="B2" s="2053"/>
      <c r="C2" s="2054"/>
      <c r="D2" s="2054"/>
      <c r="E2" s="86"/>
      <c r="F2" s="86"/>
    </row>
    <row r="3" spans="1:6">
      <c r="A3" s="2052"/>
      <c r="B3" s="2053"/>
      <c r="C3" s="2054"/>
      <c r="D3" s="2054"/>
      <c r="E3" s="86"/>
      <c r="F3" s="86"/>
    </row>
    <row r="4" spans="1:6">
      <c r="A4" s="3458" t="s">
        <v>2794</v>
      </c>
      <c r="B4" s="3458"/>
      <c r="C4" s="87"/>
      <c r="D4" s="209"/>
      <c r="E4" s="486"/>
      <c r="F4" s="2244"/>
    </row>
    <row r="5" spans="1:6">
      <c r="A5" s="3458" t="s">
        <v>2615</v>
      </c>
      <c r="B5" s="3458"/>
      <c r="C5" s="2443"/>
      <c r="D5" s="57"/>
      <c r="E5" s="486"/>
      <c r="F5" s="2244"/>
    </row>
    <row r="6" spans="1:6">
      <c r="A6" s="87"/>
      <c r="B6" s="57"/>
      <c r="C6" s="87"/>
      <c r="D6" s="87"/>
      <c r="E6" s="487"/>
      <c r="F6" s="2245"/>
    </row>
    <row r="7" spans="1:6">
      <c r="A7" s="2246" t="s">
        <v>1</v>
      </c>
      <c r="B7" s="2247" t="s">
        <v>2</v>
      </c>
      <c r="C7" s="2247" t="s">
        <v>3</v>
      </c>
      <c r="D7" s="2248" t="s">
        <v>4</v>
      </c>
      <c r="E7" s="2249" t="s">
        <v>5</v>
      </c>
      <c r="F7" s="2250" t="s">
        <v>6</v>
      </c>
    </row>
    <row r="8" spans="1:6">
      <c r="A8" s="2251"/>
      <c r="B8" s="2063"/>
      <c r="C8" s="2064"/>
      <c r="D8" s="2065"/>
      <c r="E8" s="94" t="s">
        <v>1100</v>
      </c>
      <c r="F8" s="95" t="s">
        <v>1100</v>
      </c>
    </row>
    <row r="9" spans="1:6">
      <c r="A9" s="2252"/>
      <c r="B9" s="2253"/>
      <c r="C9" s="2252"/>
      <c r="D9" s="2252"/>
      <c r="E9" s="2254"/>
      <c r="F9" s="2255"/>
    </row>
    <row r="10" spans="1:6">
      <c r="A10" s="2256"/>
      <c r="B10" s="2199" t="s">
        <v>161</v>
      </c>
      <c r="C10" s="2198"/>
      <c r="D10" s="2219"/>
      <c r="E10" s="2257"/>
      <c r="F10" s="2258"/>
    </row>
    <row r="11" spans="1:6">
      <c r="A11" s="2256"/>
      <c r="B11" s="406"/>
      <c r="C11" s="2198"/>
      <c r="D11" s="2219"/>
      <c r="E11" s="2257"/>
      <c r="F11" s="2258"/>
    </row>
    <row r="12" spans="1:6" ht="51">
      <c r="A12" s="2259"/>
      <c r="B12" s="338" t="s">
        <v>2686</v>
      </c>
      <c r="C12" s="2198"/>
      <c r="D12" s="2219"/>
      <c r="E12" s="2257">
        <v>0</v>
      </c>
      <c r="F12" s="2258"/>
    </row>
    <row r="13" spans="1:6">
      <c r="A13" s="2260"/>
      <c r="B13" s="2261"/>
      <c r="C13" s="2260"/>
      <c r="D13" s="2262"/>
      <c r="E13" s="2263">
        <v>0</v>
      </c>
      <c r="F13" s="2264"/>
    </row>
    <row r="14" spans="1:6">
      <c r="A14" s="2265"/>
      <c r="B14" s="2201" t="s">
        <v>162</v>
      </c>
      <c r="C14" s="1942"/>
      <c r="D14" s="2209"/>
      <c r="E14" s="2266">
        <v>0</v>
      </c>
      <c r="F14" s="2258"/>
    </row>
    <row r="15" spans="1:6">
      <c r="A15" s="2265"/>
      <c r="B15" s="2202"/>
      <c r="C15" s="1942"/>
      <c r="D15" s="2209"/>
      <c r="E15" s="2266">
        <v>0</v>
      </c>
      <c r="F15" s="2258"/>
    </row>
    <row r="16" spans="1:6">
      <c r="A16" s="2265"/>
      <c r="B16" s="2201" t="s">
        <v>163</v>
      </c>
      <c r="C16" s="1942"/>
      <c r="D16" s="2209"/>
      <c r="E16" s="2266"/>
      <c r="F16" s="2258"/>
    </row>
    <row r="17" spans="1:6">
      <c r="A17" s="2265"/>
      <c r="B17" s="2202"/>
      <c r="C17" s="1942"/>
      <c r="D17" s="2209"/>
      <c r="E17" s="2267"/>
      <c r="F17" s="2258"/>
    </row>
    <row r="18" spans="1:6">
      <c r="A18" s="2265" t="s">
        <v>164</v>
      </c>
      <c r="B18" s="2202" t="s">
        <v>481</v>
      </c>
      <c r="C18" s="1942" t="s">
        <v>165</v>
      </c>
      <c r="D18" s="2268">
        <v>1.0999999999999999E-2</v>
      </c>
      <c r="E18" s="2263"/>
      <c r="F18" s="2264">
        <f>D18*E18</f>
        <v>0</v>
      </c>
    </row>
    <row r="19" spans="1:6">
      <c r="A19" s="2265"/>
      <c r="B19" s="2202"/>
      <c r="C19" s="1942"/>
      <c r="D19" s="2269"/>
      <c r="F19" s="2264"/>
    </row>
    <row r="20" spans="1:6">
      <c r="A20" s="2265"/>
      <c r="B20" s="2201" t="s">
        <v>212</v>
      </c>
      <c r="C20" s="1942"/>
      <c r="D20" s="2151"/>
      <c r="E20" s="2263"/>
      <c r="F20" s="2264"/>
    </row>
    <row r="21" spans="1:6">
      <c r="A21" s="2265"/>
      <c r="B21" s="2202"/>
      <c r="C21" s="1942"/>
      <c r="D21" s="2209"/>
      <c r="E21" s="2267"/>
      <c r="F21" s="2264"/>
    </row>
    <row r="22" spans="1:6" ht="25.5">
      <c r="A22" s="2265"/>
      <c r="B22" s="2203" t="s">
        <v>213</v>
      </c>
      <c r="C22" s="1942"/>
      <c r="D22" s="2151"/>
      <c r="E22" s="2263"/>
      <c r="F22" s="2264"/>
    </row>
    <row r="23" spans="1:6">
      <c r="A23" s="2265"/>
      <c r="B23" s="2203"/>
      <c r="C23" s="1942"/>
      <c r="D23" s="2151"/>
      <c r="E23" s="2263"/>
      <c r="F23" s="2264"/>
    </row>
    <row r="24" spans="1:6">
      <c r="A24" s="2265" t="s">
        <v>214</v>
      </c>
      <c r="B24" s="2204" t="s">
        <v>215</v>
      </c>
      <c r="C24" s="1942" t="s">
        <v>31</v>
      </c>
      <c r="D24" s="2151">
        <v>1</v>
      </c>
      <c r="E24" s="2263"/>
      <c r="F24" s="2264">
        <f>D24*E24</f>
        <v>0</v>
      </c>
    </row>
    <row r="25" spans="1:6">
      <c r="A25" s="2265"/>
      <c r="B25" s="2202"/>
      <c r="C25" s="1942"/>
      <c r="D25" s="2151"/>
      <c r="E25" s="2263"/>
      <c r="F25" s="2264"/>
    </row>
    <row r="26" spans="1:6">
      <c r="A26" s="2265"/>
      <c r="B26" s="2201" t="s">
        <v>216</v>
      </c>
      <c r="C26" s="1942"/>
      <c r="D26" s="2151"/>
      <c r="F26" s="2264"/>
    </row>
    <row r="27" spans="1:6">
      <c r="A27" s="2265"/>
      <c r="B27" s="2201"/>
      <c r="C27" s="1942"/>
      <c r="D27" s="2151"/>
      <c r="E27" s="2263"/>
      <c r="F27" s="2264"/>
    </row>
    <row r="28" spans="1:6" ht="25.5">
      <c r="A28" s="2265"/>
      <c r="B28" s="2203" t="s">
        <v>217</v>
      </c>
      <c r="C28" s="1942"/>
      <c r="D28" s="2211"/>
      <c r="E28" s="2263"/>
      <c r="F28" s="2264"/>
    </row>
    <row r="29" spans="1:6">
      <c r="A29" s="2265"/>
      <c r="B29" s="2203"/>
      <c r="C29" s="1942"/>
      <c r="D29" s="2211"/>
      <c r="E29" s="2263"/>
      <c r="F29" s="2264"/>
    </row>
    <row r="30" spans="1:6">
      <c r="A30" s="2265" t="s">
        <v>218</v>
      </c>
      <c r="B30" s="2204" t="s">
        <v>219</v>
      </c>
      <c r="C30" s="1942" t="s">
        <v>31</v>
      </c>
      <c r="D30" s="2151">
        <v>1</v>
      </c>
      <c r="E30" s="2263"/>
      <c r="F30" s="2264">
        <f>D30*E30</f>
        <v>0</v>
      </c>
    </row>
    <row r="31" spans="1:6">
      <c r="A31" s="2259"/>
      <c r="B31" s="2200"/>
      <c r="C31" s="2198"/>
      <c r="D31" s="2270"/>
      <c r="E31" s="2263"/>
      <c r="F31" s="2264"/>
    </row>
    <row r="32" spans="1:6">
      <c r="A32" s="2271"/>
      <c r="B32" s="2201" t="s">
        <v>166</v>
      </c>
      <c r="C32" s="1942"/>
      <c r="D32" s="2211"/>
      <c r="F32" s="2264"/>
    </row>
    <row r="33" spans="1:6">
      <c r="A33" s="2271"/>
      <c r="B33" s="2202"/>
      <c r="C33" s="1942"/>
      <c r="D33" s="2211"/>
      <c r="E33" s="2263"/>
      <c r="F33" s="2264"/>
    </row>
    <row r="34" spans="1:6">
      <c r="A34" s="2272"/>
      <c r="B34" s="490" t="s">
        <v>277</v>
      </c>
      <c r="C34" s="1942"/>
      <c r="D34" s="2273"/>
      <c r="E34" s="2263"/>
      <c r="F34" s="2264"/>
    </row>
    <row r="35" spans="1:6">
      <c r="A35" s="2272"/>
      <c r="B35" s="490"/>
      <c r="C35" s="1942"/>
      <c r="D35" s="2273"/>
      <c r="E35" s="2263"/>
      <c r="F35" s="2264"/>
    </row>
    <row r="36" spans="1:6">
      <c r="A36" s="2274"/>
      <c r="B36" s="2199" t="s">
        <v>390</v>
      </c>
      <c r="C36" s="2107"/>
      <c r="D36" s="2211"/>
      <c r="E36" s="2263"/>
      <c r="F36" s="2264"/>
    </row>
    <row r="37" spans="1:6">
      <c r="A37" s="2272"/>
      <c r="B37" s="490"/>
      <c r="C37" s="1942"/>
      <c r="D37" s="2273"/>
      <c r="E37" s="2263"/>
      <c r="F37" s="2264"/>
    </row>
    <row r="38" spans="1:6">
      <c r="A38" s="2275" t="s">
        <v>402</v>
      </c>
      <c r="B38" s="2108" t="s">
        <v>482</v>
      </c>
      <c r="C38" s="2107" t="s">
        <v>88</v>
      </c>
      <c r="D38" s="2383">
        <v>16</v>
      </c>
      <c r="E38" s="2387"/>
      <c r="F38" s="2264">
        <f>D38*E38</f>
        <v>0</v>
      </c>
    </row>
    <row r="39" spans="1:6">
      <c r="A39" s="2272"/>
      <c r="B39" s="490"/>
      <c r="C39" s="1942"/>
      <c r="D39" s="2383"/>
      <c r="F39" s="2264"/>
    </row>
    <row r="40" spans="1:6">
      <c r="A40" s="2272"/>
      <c r="B40" s="491" t="s">
        <v>278</v>
      </c>
      <c r="C40" s="1942"/>
      <c r="D40" s="2383"/>
      <c r="E40" s="2387"/>
      <c r="F40" s="2264"/>
    </row>
    <row r="41" spans="1:6">
      <c r="A41" s="2272"/>
      <c r="B41" s="490"/>
      <c r="C41" s="1942"/>
      <c r="D41" s="2273"/>
      <c r="E41" s="2263"/>
      <c r="F41" s="2264"/>
    </row>
    <row r="42" spans="1:6" ht="25.5">
      <c r="A42" s="2272"/>
      <c r="B42" s="492" t="s">
        <v>483</v>
      </c>
      <c r="C42" s="1942"/>
      <c r="D42" s="2273"/>
      <c r="E42" s="2263"/>
      <c r="F42" s="2264"/>
    </row>
    <row r="43" spans="1:6">
      <c r="A43" s="2272"/>
      <c r="B43" s="2276"/>
      <c r="C43" s="2272"/>
      <c r="D43" s="2164"/>
      <c r="E43" s="2263"/>
      <c r="F43" s="2264"/>
    </row>
    <row r="44" spans="1:6">
      <c r="A44" s="2265" t="s">
        <v>405</v>
      </c>
      <c r="B44" s="2202" t="s">
        <v>484</v>
      </c>
      <c r="C44" s="1942" t="s">
        <v>88</v>
      </c>
      <c r="D44" s="2209">
        <v>1</v>
      </c>
      <c r="E44" s="2263"/>
      <c r="F44" s="2264">
        <f>D44*E44</f>
        <v>0</v>
      </c>
    </row>
    <row r="45" spans="1:6">
      <c r="A45" s="2265" t="s">
        <v>485</v>
      </c>
      <c r="B45" s="2204" t="s">
        <v>281</v>
      </c>
      <c r="C45" s="1942" t="s">
        <v>88</v>
      </c>
      <c r="D45" s="2209">
        <v>13</v>
      </c>
      <c r="E45" s="2263"/>
      <c r="F45" s="2264">
        <f>D45*E45</f>
        <v>0</v>
      </c>
    </row>
    <row r="46" spans="1:6">
      <c r="A46" s="2265" t="s">
        <v>486</v>
      </c>
      <c r="B46" s="2204" t="s">
        <v>487</v>
      </c>
      <c r="C46" s="1942" t="s">
        <v>88</v>
      </c>
      <c r="D46" s="2385">
        <v>17</v>
      </c>
      <c r="E46" s="2387"/>
      <c r="F46" s="2264">
        <f>D46*E46</f>
        <v>0</v>
      </c>
    </row>
    <row r="47" spans="1:6">
      <c r="A47" s="2272"/>
      <c r="B47" s="493"/>
      <c r="C47" s="1942"/>
      <c r="D47" s="2385"/>
      <c r="F47" s="2264"/>
    </row>
    <row r="48" spans="1:6">
      <c r="A48" s="2272"/>
      <c r="B48" s="491" t="s">
        <v>282</v>
      </c>
      <c r="C48" s="1942"/>
      <c r="D48" s="2385"/>
      <c r="F48" s="2264"/>
    </row>
    <row r="49" spans="1:6">
      <c r="A49" s="2272"/>
      <c r="B49" s="372"/>
      <c r="C49" s="1942"/>
      <c r="D49" s="2385"/>
      <c r="E49" s="2387"/>
      <c r="F49" s="2264"/>
    </row>
    <row r="50" spans="1:6" ht="25.5">
      <c r="A50" s="2272"/>
      <c r="B50" s="372" t="s">
        <v>488</v>
      </c>
      <c r="C50" s="1942"/>
      <c r="D50" s="2385"/>
      <c r="E50" s="2387"/>
      <c r="F50" s="2264"/>
    </row>
    <row r="51" spans="1:6">
      <c r="A51" s="2272"/>
      <c r="B51" s="372"/>
      <c r="C51" s="1942"/>
      <c r="D51" s="2385"/>
      <c r="E51" s="2387"/>
      <c r="F51" s="2264"/>
    </row>
    <row r="52" spans="1:6">
      <c r="A52" s="2272" t="s">
        <v>489</v>
      </c>
      <c r="B52" s="493" t="s">
        <v>490</v>
      </c>
      <c r="C52" s="1942" t="s">
        <v>88</v>
      </c>
      <c r="D52" s="2385">
        <v>0.5</v>
      </c>
      <c r="E52" s="2346"/>
      <c r="F52" s="2264">
        <f>D52*E52</f>
        <v>0</v>
      </c>
    </row>
    <row r="53" spans="1:6">
      <c r="A53" s="2272" t="s">
        <v>491</v>
      </c>
      <c r="B53" s="2204" t="s">
        <v>487</v>
      </c>
      <c r="C53" s="1942" t="s">
        <v>88</v>
      </c>
      <c r="D53" s="2385">
        <v>0.5</v>
      </c>
      <c r="E53" s="2346"/>
      <c r="F53" s="2264">
        <f>D53*E53</f>
        <v>0</v>
      </c>
    </row>
    <row r="54" spans="1:6">
      <c r="A54" s="2272"/>
      <c r="B54" s="303"/>
      <c r="C54" s="1942"/>
      <c r="D54" s="2383"/>
      <c r="E54" s="2346"/>
      <c r="F54" s="2264"/>
    </row>
    <row r="55" spans="1:6">
      <c r="A55" s="2272"/>
      <c r="B55" s="495" t="s">
        <v>284</v>
      </c>
      <c r="C55" s="1942"/>
      <c r="D55" s="2383"/>
      <c r="F55" s="2264"/>
    </row>
    <row r="56" spans="1:6">
      <c r="A56" s="2272"/>
      <c r="B56" s="493"/>
      <c r="C56" s="1942"/>
      <c r="D56" s="2383"/>
      <c r="F56" s="2264"/>
    </row>
    <row r="57" spans="1:6">
      <c r="A57" s="2272"/>
      <c r="B57" s="496" t="s">
        <v>492</v>
      </c>
      <c r="C57" s="1942"/>
      <c r="D57" s="2273"/>
      <c r="E57" s="2278"/>
      <c r="F57" s="2264"/>
    </row>
    <row r="58" spans="1:6">
      <c r="A58" s="2272"/>
      <c r="B58" s="493"/>
      <c r="C58" s="1942"/>
      <c r="D58" s="2273"/>
      <c r="E58" s="2278"/>
      <c r="F58" s="2264"/>
    </row>
    <row r="59" spans="1:6" ht="25.5">
      <c r="A59" s="2272"/>
      <c r="B59" s="492" t="s">
        <v>493</v>
      </c>
      <c r="C59" s="1942"/>
      <c r="D59" s="2273"/>
      <c r="E59" s="2279"/>
      <c r="F59" s="2264"/>
    </row>
    <row r="60" spans="1:6">
      <c r="A60" s="2272"/>
      <c r="B60" s="493"/>
      <c r="C60" s="1942"/>
      <c r="D60" s="2273"/>
      <c r="E60" s="2279"/>
      <c r="F60" s="2264"/>
    </row>
    <row r="61" spans="1:6" ht="25.5">
      <c r="A61" s="2280" t="s">
        <v>494</v>
      </c>
      <c r="B61" s="493" t="s">
        <v>495</v>
      </c>
      <c r="C61" s="1942" t="s">
        <v>96</v>
      </c>
      <c r="D61" s="2273">
        <v>43</v>
      </c>
      <c r="E61" s="2279"/>
      <c r="F61" s="2264">
        <f>D61*E61</f>
        <v>0</v>
      </c>
    </row>
    <row r="62" spans="1:6">
      <c r="A62" s="2280"/>
      <c r="B62" s="493"/>
      <c r="C62" s="1942"/>
      <c r="D62" s="2273"/>
      <c r="E62" s="2279"/>
      <c r="F62" s="2264"/>
    </row>
    <row r="63" spans="1:6" ht="25.5">
      <c r="A63" s="2280" t="s">
        <v>496</v>
      </c>
      <c r="B63" s="493" t="s">
        <v>290</v>
      </c>
      <c r="C63" s="1942" t="s">
        <v>96</v>
      </c>
      <c r="D63" s="2273">
        <v>3</v>
      </c>
      <c r="E63" s="2279"/>
      <c r="F63" s="2264">
        <f>D63*E63</f>
        <v>0</v>
      </c>
    </row>
    <row r="64" spans="1:6">
      <c r="A64" s="2280"/>
      <c r="B64" s="493"/>
      <c r="C64" s="1942"/>
      <c r="D64" s="2273"/>
      <c r="E64" s="2278"/>
      <c r="F64" s="2281"/>
    </row>
    <row r="65" spans="1:6">
      <c r="A65" s="2282"/>
      <c r="B65" s="2283"/>
      <c r="C65" s="2284"/>
      <c r="D65" s="2285"/>
      <c r="E65" s="2286"/>
      <c r="F65" s="2287">
        <f>SUM(F13:F64)</f>
        <v>0</v>
      </c>
    </row>
    <row r="66" spans="1:6">
      <c r="A66" s="2280"/>
      <c r="B66" s="493"/>
      <c r="C66" s="1942"/>
      <c r="D66" s="2273"/>
      <c r="E66" s="2278"/>
      <c r="F66" s="2170"/>
    </row>
    <row r="67" spans="1:6">
      <c r="A67" s="2272"/>
      <c r="B67" s="496" t="s">
        <v>285</v>
      </c>
      <c r="C67" s="1942"/>
      <c r="D67" s="2273"/>
      <c r="E67" s="2279"/>
      <c r="F67" s="2264"/>
    </row>
    <row r="68" spans="1:6">
      <c r="A68" s="2272"/>
      <c r="B68" s="496"/>
      <c r="C68" s="1942"/>
      <c r="D68" s="2273"/>
      <c r="E68" s="2279"/>
      <c r="F68" s="2264"/>
    </row>
    <row r="69" spans="1:6" ht="25.5">
      <c r="A69" s="2272"/>
      <c r="B69" s="372" t="s">
        <v>497</v>
      </c>
      <c r="C69" s="1942"/>
      <c r="D69" s="2273"/>
      <c r="E69" s="2263"/>
      <c r="F69" s="2264"/>
    </row>
    <row r="70" spans="1:6">
      <c r="A70" s="2272"/>
      <c r="B70" s="493"/>
      <c r="C70" s="1942"/>
      <c r="D70" s="2273"/>
      <c r="E70" s="2263"/>
      <c r="F70" s="2264"/>
    </row>
    <row r="71" spans="1:6" ht="25.5">
      <c r="A71" s="2280" t="s">
        <v>287</v>
      </c>
      <c r="B71" s="493" t="s">
        <v>495</v>
      </c>
      <c r="C71" s="1942" t="s">
        <v>96</v>
      </c>
      <c r="D71" s="2273">
        <v>75</v>
      </c>
      <c r="E71" s="2306"/>
      <c r="F71" s="2264">
        <f>D71*E71</f>
        <v>0</v>
      </c>
    </row>
    <row r="72" spans="1:6">
      <c r="A72" s="2280"/>
      <c r="B72" s="493"/>
      <c r="C72" s="1942"/>
      <c r="D72" s="2273"/>
      <c r="E72" s="2306"/>
      <c r="F72" s="2264"/>
    </row>
    <row r="73" spans="1:6" ht="25.5">
      <c r="A73" s="2280" t="s">
        <v>289</v>
      </c>
      <c r="B73" s="493" t="s">
        <v>290</v>
      </c>
      <c r="C73" s="1942" t="s">
        <v>96</v>
      </c>
      <c r="D73" s="2383">
        <v>3</v>
      </c>
      <c r="E73" s="2384"/>
      <c r="F73" s="2264">
        <f>D73*E73</f>
        <v>0</v>
      </c>
    </row>
    <row r="74" spans="1:6">
      <c r="A74" s="2280"/>
      <c r="B74" s="493"/>
      <c r="C74" s="1942"/>
      <c r="D74" s="2383"/>
      <c r="F74" s="2264"/>
    </row>
    <row r="75" spans="1:6">
      <c r="A75" s="2272"/>
      <c r="B75" s="496" t="s">
        <v>291</v>
      </c>
      <c r="C75" s="2109"/>
      <c r="D75" s="2288"/>
      <c r="E75" s="2306"/>
      <c r="F75" s="2264"/>
    </row>
    <row r="76" spans="1:6">
      <c r="A76" s="2272"/>
      <c r="B76" s="496"/>
      <c r="C76" s="1942"/>
      <c r="D76" s="2273"/>
      <c r="E76" s="2306"/>
      <c r="F76" s="2264"/>
    </row>
    <row r="77" spans="1:6" ht="25.5">
      <c r="A77" s="2272"/>
      <c r="B77" s="468" t="s">
        <v>498</v>
      </c>
      <c r="C77" s="1942"/>
      <c r="D77" s="2273"/>
      <c r="E77" s="2306"/>
      <c r="F77" s="2264"/>
    </row>
    <row r="78" spans="1:6">
      <c r="A78" s="2272"/>
      <c r="B78" s="493"/>
      <c r="C78" s="1942"/>
      <c r="D78" s="2273"/>
      <c r="E78" s="2306"/>
      <c r="F78" s="2264"/>
    </row>
    <row r="79" spans="1:6">
      <c r="A79" s="2272" t="s">
        <v>411</v>
      </c>
      <c r="B79" s="498" t="s">
        <v>499</v>
      </c>
      <c r="C79" s="1942" t="s">
        <v>88</v>
      </c>
      <c r="D79" s="2273">
        <v>23</v>
      </c>
      <c r="E79" s="2306"/>
      <c r="F79" s="2264">
        <f>D79*E79</f>
        <v>0</v>
      </c>
    </row>
    <row r="80" spans="1:6">
      <c r="A80" s="2280"/>
      <c r="B80" s="2289"/>
      <c r="C80" s="2272"/>
      <c r="D80" s="2290"/>
      <c r="E80" s="2315"/>
      <c r="F80" s="2264"/>
    </row>
    <row r="81" spans="1:6">
      <c r="A81" s="2272" t="s">
        <v>294</v>
      </c>
      <c r="B81" s="493" t="s">
        <v>282</v>
      </c>
      <c r="C81" s="1942" t="s">
        <v>88</v>
      </c>
      <c r="D81" s="2273">
        <v>1</v>
      </c>
      <c r="E81" s="2306"/>
      <c r="F81" s="2264">
        <f>D81*E81</f>
        <v>0</v>
      </c>
    </row>
    <row r="82" spans="1:6">
      <c r="A82" s="2272"/>
      <c r="B82" s="2289"/>
      <c r="C82" s="2272"/>
      <c r="D82" s="499"/>
      <c r="E82" s="2315"/>
      <c r="F82" s="2264"/>
    </row>
    <row r="83" spans="1:6">
      <c r="A83" s="2265"/>
      <c r="B83" s="2201" t="s">
        <v>500</v>
      </c>
      <c r="C83" s="1942"/>
      <c r="D83" s="2205"/>
      <c r="F83" s="2264"/>
    </row>
    <row r="84" spans="1:6">
      <c r="A84" s="2265"/>
      <c r="B84" s="2208"/>
      <c r="C84" s="1942"/>
      <c r="D84" s="2205"/>
      <c r="E84" s="2306"/>
      <c r="F84" s="2264"/>
    </row>
    <row r="85" spans="1:6">
      <c r="A85" s="2265"/>
      <c r="B85" s="2201" t="s">
        <v>295</v>
      </c>
      <c r="C85" s="1942"/>
      <c r="D85" s="2205"/>
      <c r="E85" s="2306"/>
      <c r="F85" s="2264"/>
    </row>
    <row r="86" spans="1:6">
      <c r="A86" s="2265"/>
      <c r="B86" s="2200"/>
      <c r="C86" s="1942"/>
      <c r="D86" s="2205"/>
      <c r="E86" s="2306"/>
      <c r="F86" s="2264"/>
    </row>
    <row r="87" spans="1:6" ht="25.5">
      <c r="A87" s="2265"/>
      <c r="B87" s="2207" t="s">
        <v>501</v>
      </c>
      <c r="C87" s="1942"/>
      <c r="D87" s="2205"/>
      <c r="E87" s="2306"/>
      <c r="F87" s="2264"/>
    </row>
    <row r="88" spans="1:6">
      <c r="A88" s="2265"/>
      <c r="B88" s="2204"/>
      <c r="C88" s="1942"/>
      <c r="D88" s="2205"/>
      <c r="E88" s="2306"/>
      <c r="F88" s="2264"/>
    </row>
    <row r="89" spans="1:6" ht="25.5">
      <c r="A89" s="2265" t="s">
        <v>297</v>
      </c>
      <c r="B89" s="2204" t="s">
        <v>298</v>
      </c>
      <c r="C89" s="1942" t="s">
        <v>88</v>
      </c>
      <c r="D89" s="2209">
        <v>8.75</v>
      </c>
      <c r="E89" s="2315"/>
      <c r="F89" s="2264">
        <f>D89*E89</f>
        <v>0</v>
      </c>
    </row>
    <row r="90" spans="1:6">
      <c r="A90" s="2292"/>
      <c r="B90" s="2208"/>
      <c r="C90" s="1942"/>
      <c r="D90" s="2209"/>
      <c r="E90" s="2306"/>
      <c r="F90" s="2264"/>
    </row>
    <row r="91" spans="1:6" ht="25.5">
      <c r="A91" s="2265" t="s">
        <v>299</v>
      </c>
      <c r="B91" s="2204" t="s">
        <v>502</v>
      </c>
      <c r="C91" s="1942" t="s">
        <v>88</v>
      </c>
      <c r="D91" s="2209">
        <v>12</v>
      </c>
      <c r="E91" s="2306"/>
      <c r="F91" s="2264">
        <f>D91*E91</f>
        <v>0</v>
      </c>
    </row>
    <row r="92" spans="1:6">
      <c r="A92" s="2272"/>
      <c r="B92" s="2289"/>
      <c r="C92" s="2272"/>
      <c r="D92" s="2293"/>
      <c r="F92" s="2264"/>
    </row>
    <row r="93" spans="1:6">
      <c r="A93" s="2271"/>
      <c r="B93" s="2201" t="s">
        <v>393</v>
      </c>
      <c r="C93" s="1942"/>
      <c r="D93" s="2209"/>
      <c r="E93" s="2306"/>
      <c r="F93" s="2264"/>
    </row>
    <row r="94" spans="1:6">
      <c r="A94" s="2265"/>
      <c r="B94" s="2204"/>
      <c r="C94" s="1942"/>
      <c r="D94" s="2209"/>
      <c r="E94" s="2306"/>
      <c r="F94" s="2264"/>
    </row>
    <row r="95" spans="1:6" ht="25.5">
      <c r="A95" s="2265" t="s">
        <v>503</v>
      </c>
      <c r="B95" s="2225" t="s">
        <v>504</v>
      </c>
      <c r="C95" s="1942" t="s">
        <v>96</v>
      </c>
      <c r="D95" s="2209">
        <v>52.5</v>
      </c>
      <c r="E95" s="2306"/>
      <c r="F95" s="2264">
        <f>D95*E95</f>
        <v>0</v>
      </c>
    </row>
    <row r="96" spans="1:6">
      <c r="A96" s="2265"/>
      <c r="B96" s="2204"/>
      <c r="C96" s="1942"/>
      <c r="D96" s="2209"/>
      <c r="E96" s="2306"/>
      <c r="F96" s="2264"/>
    </row>
    <row r="97" spans="1:6">
      <c r="A97" s="2272"/>
      <c r="B97" s="495" t="s">
        <v>306</v>
      </c>
      <c r="C97" s="1942"/>
      <c r="D97" s="2277"/>
      <c r="E97" s="2306"/>
      <c r="F97" s="2264"/>
    </row>
    <row r="98" spans="1:6">
      <c r="A98" s="2272"/>
      <c r="B98" s="493"/>
      <c r="C98" s="1942"/>
      <c r="D98" s="2277"/>
      <c r="E98" s="2306"/>
      <c r="F98" s="2264"/>
    </row>
    <row r="99" spans="1:6">
      <c r="A99" s="2272"/>
      <c r="B99" s="495" t="s">
        <v>307</v>
      </c>
      <c r="C99" s="1942"/>
      <c r="D99" s="2277"/>
      <c r="E99" s="2306"/>
      <c r="F99" s="2264"/>
    </row>
    <row r="100" spans="1:6">
      <c r="A100" s="2272"/>
      <c r="B100" s="493"/>
      <c r="C100" s="1942"/>
      <c r="D100" s="2385"/>
      <c r="F100" s="2264"/>
    </row>
    <row r="101" spans="1:6">
      <c r="A101" s="2272"/>
      <c r="B101" s="496" t="s">
        <v>168</v>
      </c>
      <c r="C101" s="1942"/>
      <c r="D101" s="2385"/>
      <c r="E101" s="2384"/>
      <c r="F101" s="2264"/>
    </row>
    <row r="102" spans="1:6">
      <c r="A102" s="2272"/>
      <c r="B102" s="496"/>
      <c r="C102" s="1942"/>
      <c r="D102" s="2277"/>
      <c r="E102" s="2306"/>
      <c r="F102" s="2264"/>
    </row>
    <row r="103" spans="1:6">
      <c r="A103" s="2272"/>
      <c r="B103" s="491" t="s">
        <v>309</v>
      </c>
      <c r="C103" s="1942"/>
      <c r="D103" s="2277"/>
      <c r="E103" s="2306"/>
      <c r="F103" s="2264"/>
    </row>
    <row r="104" spans="1:6">
      <c r="A104" s="2272"/>
      <c r="B104" s="493"/>
      <c r="C104" s="1942"/>
      <c r="D104" s="2277"/>
      <c r="E104" s="2306"/>
      <c r="F104" s="2264"/>
    </row>
    <row r="105" spans="1:6" ht="38.25">
      <c r="A105" s="2272"/>
      <c r="B105" s="492" t="s">
        <v>505</v>
      </c>
      <c r="C105" s="1942"/>
      <c r="D105" s="2277"/>
      <c r="E105" s="2306"/>
      <c r="F105" s="2264"/>
    </row>
    <row r="106" spans="1:6">
      <c r="A106" s="2272"/>
      <c r="B106" s="493"/>
      <c r="C106" s="1942"/>
      <c r="D106" s="2277"/>
      <c r="E106" s="2306"/>
      <c r="F106" s="2264"/>
    </row>
    <row r="107" spans="1:6">
      <c r="A107" s="2272" t="s">
        <v>311</v>
      </c>
      <c r="B107" s="493" t="s">
        <v>506</v>
      </c>
      <c r="C107" s="1942" t="s">
        <v>88</v>
      </c>
      <c r="D107" s="2277">
        <v>0.9</v>
      </c>
      <c r="E107" s="2306"/>
      <c r="F107" s="2264">
        <f>D107*E107</f>
        <v>0</v>
      </c>
    </row>
    <row r="108" spans="1:6">
      <c r="A108" s="2272"/>
      <c r="B108" s="371"/>
      <c r="C108" s="1942"/>
      <c r="D108" s="2277"/>
      <c r="E108" s="2306"/>
      <c r="F108" s="2264"/>
    </row>
    <row r="109" spans="1:6">
      <c r="A109" s="2272"/>
      <c r="B109" s="491" t="s">
        <v>169</v>
      </c>
      <c r="C109" s="1942"/>
      <c r="D109" s="2277"/>
      <c r="E109" s="2306"/>
      <c r="F109" s="2264"/>
    </row>
    <row r="110" spans="1:6">
      <c r="A110" s="2272"/>
      <c r="B110" s="493"/>
      <c r="C110" s="1942"/>
      <c r="D110" s="2277"/>
      <c r="E110" s="2306"/>
      <c r="F110" s="2264"/>
    </row>
    <row r="111" spans="1:6" ht="38.25">
      <c r="A111" s="2272"/>
      <c r="B111" s="492" t="s">
        <v>507</v>
      </c>
      <c r="C111" s="1942"/>
      <c r="D111" s="2277"/>
      <c r="E111" s="2306"/>
      <c r="F111" s="2264"/>
    </row>
    <row r="112" spans="1:6">
      <c r="A112" s="2272"/>
      <c r="B112" s="493"/>
      <c r="C112" s="1942"/>
      <c r="D112" s="2277"/>
      <c r="E112" s="2306"/>
      <c r="F112" s="2264"/>
    </row>
    <row r="113" spans="1:6">
      <c r="A113" s="2272" t="s">
        <v>171</v>
      </c>
      <c r="B113" s="493" t="s">
        <v>506</v>
      </c>
      <c r="C113" s="1942" t="s">
        <v>88</v>
      </c>
      <c r="D113" s="2209">
        <v>11</v>
      </c>
      <c r="E113" s="2380"/>
      <c r="F113" s="2264">
        <f>D113*E113</f>
        <v>0</v>
      </c>
    </row>
    <row r="114" spans="1:6">
      <c r="A114" s="2265"/>
      <c r="B114" s="2204"/>
      <c r="C114" s="1942"/>
      <c r="D114" s="2209"/>
      <c r="E114" s="2306"/>
      <c r="F114" s="2264"/>
    </row>
    <row r="115" spans="1:6">
      <c r="A115" s="2265"/>
      <c r="B115" s="2204"/>
      <c r="C115" s="1942"/>
      <c r="D115" s="2209"/>
      <c r="E115" s="2306"/>
      <c r="F115" s="2264"/>
    </row>
    <row r="116" spans="1:6">
      <c r="A116" s="2265"/>
      <c r="B116" s="2204"/>
      <c r="C116" s="1942"/>
      <c r="D116" s="2209"/>
      <c r="E116" s="2306"/>
      <c r="F116" s="2264"/>
    </row>
    <row r="117" spans="1:6">
      <c r="A117" s="2265"/>
      <c r="B117" s="2204"/>
      <c r="C117" s="1942"/>
      <c r="D117" s="2209"/>
      <c r="E117" s="2306"/>
      <c r="F117" s="2264"/>
    </row>
    <row r="118" spans="1:6">
      <c r="A118" s="2265"/>
      <c r="B118" s="2204"/>
      <c r="C118" s="1942"/>
      <c r="D118" s="2209"/>
      <c r="E118" s="2306"/>
      <c r="F118" s="2264"/>
    </row>
    <row r="119" spans="1:6">
      <c r="A119" s="2280"/>
      <c r="B119" s="2289"/>
      <c r="C119" s="2272"/>
      <c r="D119" s="2290"/>
      <c r="E119" s="2315"/>
      <c r="F119" s="2170"/>
    </row>
    <row r="120" spans="1:6">
      <c r="A120" s="114"/>
      <c r="B120" s="115"/>
      <c r="C120" s="116"/>
      <c r="D120" s="117"/>
      <c r="F120" s="118"/>
    </row>
    <row r="121" spans="1:6">
      <c r="A121" s="2282"/>
      <c r="B121" s="2283"/>
      <c r="C121" s="2284"/>
      <c r="D121" s="2285"/>
      <c r="E121" s="2286" t="s">
        <v>48</v>
      </c>
      <c r="F121" s="134">
        <f>SUM(F66:F120)</f>
        <v>0</v>
      </c>
    </row>
    <row r="122" spans="1:6">
      <c r="A122" s="2272"/>
      <c r="B122" s="2289"/>
      <c r="C122" s="2272"/>
      <c r="D122" s="2293"/>
      <c r="E122" s="2278"/>
      <c r="F122" s="2170"/>
    </row>
    <row r="123" spans="1:6">
      <c r="A123" s="2272"/>
      <c r="B123" s="490" t="s">
        <v>313</v>
      </c>
      <c r="C123" s="1942"/>
      <c r="D123" s="2277"/>
      <c r="E123" s="2263">
        <v>0</v>
      </c>
      <c r="F123" s="2264"/>
    </row>
    <row r="124" spans="1:6">
      <c r="A124" s="2272"/>
      <c r="B124" s="371"/>
      <c r="C124" s="1942"/>
      <c r="D124" s="2277"/>
      <c r="E124" s="2263">
        <v>0</v>
      </c>
      <c r="F124" s="2264"/>
    </row>
    <row r="125" spans="1:6">
      <c r="A125" s="2272"/>
      <c r="B125" s="491" t="s">
        <v>314</v>
      </c>
      <c r="C125" s="1942"/>
      <c r="D125" s="2277"/>
      <c r="E125" s="2263">
        <v>0</v>
      </c>
      <c r="F125" s="2264"/>
    </row>
    <row r="126" spans="1:6">
      <c r="A126" s="2272"/>
      <c r="B126" s="493"/>
      <c r="C126" s="1942"/>
      <c r="D126" s="2277"/>
      <c r="E126" s="2263">
        <v>0</v>
      </c>
      <c r="F126" s="2264"/>
    </row>
    <row r="127" spans="1:6" ht="25.5">
      <c r="A127" s="2272"/>
      <c r="B127" s="372" t="s">
        <v>508</v>
      </c>
      <c r="C127" s="1942"/>
      <c r="D127" s="2277"/>
      <c r="E127" s="2263"/>
      <c r="F127" s="2264"/>
    </row>
    <row r="128" spans="1:6">
      <c r="A128" s="2272"/>
      <c r="B128" s="493"/>
      <c r="C128" s="1942"/>
      <c r="D128" s="2277"/>
      <c r="E128" s="2263"/>
      <c r="F128" s="2264"/>
    </row>
    <row r="129" spans="1:6">
      <c r="A129" s="2280" t="s">
        <v>315</v>
      </c>
      <c r="B129" s="493" t="s">
        <v>316</v>
      </c>
      <c r="C129" s="1942" t="s">
        <v>88</v>
      </c>
      <c r="D129" s="2277">
        <v>0.9</v>
      </c>
      <c r="E129" s="2263"/>
      <c r="F129" s="2264">
        <f>D129*E129</f>
        <v>0</v>
      </c>
    </row>
    <row r="130" spans="1:6">
      <c r="A130" s="2280"/>
      <c r="B130" s="493"/>
      <c r="C130" s="1942"/>
      <c r="D130" s="2277"/>
      <c r="E130" s="2263"/>
      <c r="F130" s="2264"/>
    </row>
    <row r="131" spans="1:6">
      <c r="A131" s="2272"/>
      <c r="B131" s="496" t="s">
        <v>317</v>
      </c>
      <c r="C131" s="1942"/>
      <c r="D131" s="2277"/>
      <c r="E131" s="2263"/>
      <c r="F131" s="2264"/>
    </row>
    <row r="132" spans="1:6">
      <c r="A132" s="2272"/>
      <c r="B132" s="493"/>
      <c r="C132" s="1942"/>
      <c r="D132" s="2277"/>
      <c r="E132" s="2263"/>
      <c r="F132" s="2264"/>
    </row>
    <row r="133" spans="1:6" ht="25.5">
      <c r="A133" s="2272"/>
      <c r="B133" s="2215" t="s">
        <v>509</v>
      </c>
      <c r="C133" s="1942"/>
      <c r="D133" s="2277"/>
      <c r="E133" s="2263"/>
      <c r="F133" s="2264"/>
    </row>
    <row r="134" spans="1:6">
      <c r="A134" s="2272"/>
      <c r="B134" s="493"/>
      <c r="C134" s="1942"/>
      <c r="D134" s="2277"/>
      <c r="E134" s="2263"/>
      <c r="F134" s="2264"/>
    </row>
    <row r="135" spans="1:6">
      <c r="A135" s="2295" t="s">
        <v>359</v>
      </c>
      <c r="B135" s="493" t="s">
        <v>358</v>
      </c>
      <c r="C135" s="1942" t="s">
        <v>88</v>
      </c>
      <c r="D135" s="2277">
        <v>7</v>
      </c>
      <c r="E135" s="2263"/>
      <c r="F135" s="2264">
        <f>D135*E135</f>
        <v>0</v>
      </c>
    </row>
    <row r="136" spans="1:6">
      <c r="A136" s="2280"/>
      <c r="B136" s="493"/>
      <c r="C136" s="1942"/>
      <c r="D136" s="2277"/>
      <c r="E136" s="2263"/>
      <c r="F136" s="2264"/>
    </row>
    <row r="137" spans="1:6">
      <c r="A137" s="2280"/>
      <c r="B137" s="2296" t="s">
        <v>416</v>
      </c>
      <c r="C137" s="2272"/>
      <c r="D137" s="2293"/>
      <c r="E137" s="2263"/>
      <c r="F137" s="2264"/>
    </row>
    <row r="138" spans="1:6">
      <c r="A138" s="2280"/>
      <c r="B138" s="2289"/>
      <c r="C138" s="2272"/>
      <c r="D138" s="2293"/>
      <c r="E138" s="2263"/>
      <c r="F138" s="2264"/>
    </row>
    <row r="139" spans="1:6">
      <c r="A139" s="2272"/>
      <c r="B139" s="496" t="s">
        <v>317</v>
      </c>
      <c r="C139" s="1942"/>
      <c r="D139" s="2277"/>
      <c r="E139" s="2263"/>
      <c r="F139" s="2264"/>
    </row>
    <row r="140" spans="1:6">
      <c r="A140" s="2272"/>
      <c r="B140" s="493"/>
      <c r="C140" s="1942"/>
      <c r="D140" s="2277"/>
      <c r="E140" s="2263"/>
      <c r="F140" s="2264"/>
    </row>
    <row r="141" spans="1:6" ht="25.5">
      <c r="A141" s="2272"/>
      <c r="B141" s="2215" t="s">
        <v>510</v>
      </c>
      <c r="C141" s="1942"/>
      <c r="D141" s="2277"/>
      <c r="E141" s="2263"/>
      <c r="F141" s="2264"/>
    </row>
    <row r="142" spans="1:6">
      <c r="A142" s="2272"/>
      <c r="B142" s="493"/>
      <c r="C142" s="1942"/>
      <c r="D142" s="2277"/>
      <c r="E142" s="2263"/>
      <c r="F142" s="2264"/>
    </row>
    <row r="143" spans="1:6">
      <c r="A143" s="2297" t="s">
        <v>322</v>
      </c>
      <c r="B143" s="2204" t="s">
        <v>358</v>
      </c>
      <c r="C143" s="1942" t="s">
        <v>88</v>
      </c>
      <c r="D143" s="2277">
        <v>3</v>
      </c>
      <c r="E143" s="2263"/>
      <c r="F143" s="2264">
        <f>D143*E143</f>
        <v>0</v>
      </c>
    </row>
    <row r="144" spans="1:6">
      <c r="A144" s="2280"/>
      <c r="B144" s="2296"/>
      <c r="C144" s="2272"/>
      <c r="D144" s="2293"/>
      <c r="E144" s="2263"/>
      <c r="F144" s="2264"/>
    </row>
    <row r="145" spans="1:6">
      <c r="A145" s="2292"/>
      <c r="B145" s="2298" t="s">
        <v>323</v>
      </c>
      <c r="C145" s="1942"/>
      <c r="D145" s="2205"/>
      <c r="E145" s="2263"/>
      <c r="F145" s="2264"/>
    </row>
    <row r="146" spans="1:6">
      <c r="A146" s="2272"/>
      <c r="B146" s="493"/>
      <c r="C146" s="1942"/>
      <c r="D146" s="2277"/>
      <c r="E146" s="2263"/>
      <c r="F146" s="2264"/>
    </row>
    <row r="147" spans="1:6" ht="25.5">
      <c r="A147" s="2265"/>
      <c r="B147" s="2215" t="s">
        <v>511</v>
      </c>
      <c r="C147" s="1942"/>
      <c r="D147" s="2205"/>
      <c r="E147" s="2263"/>
      <c r="F147" s="2264"/>
    </row>
    <row r="148" spans="1:6">
      <c r="A148" s="2297"/>
      <c r="B148" s="2299"/>
      <c r="C148" s="82"/>
      <c r="D148" s="2300"/>
      <c r="E148" s="2263"/>
      <c r="F148" s="2264"/>
    </row>
    <row r="149" spans="1:6">
      <c r="A149" s="2297" t="s">
        <v>324</v>
      </c>
      <c r="B149" s="2289" t="s">
        <v>325</v>
      </c>
      <c r="C149" s="82" t="s">
        <v>88</v>
      </c>
      <c r="D149" s="2293">
        <v>1</v>
      </c>
      <c r="E149" s="2263"/>
      <c r="F149" s="2264">
        <f>D149*E149</f>
        <v>0</v>
      </c>
    </row>
    <row r="150" spans="1:6">
      <c r="A150" s="2272"/>
      <c r="B150" s="490"/>
      <c r="C150" s="1942"/>
      <c r="D150" s="2273"/>
      <c r="F150" s="2264"/>
    </row>
    <row r="151" spans="1:6">
      <c r="A151" s="2272"/>
      <c r="B151" s="490" t="s">
        <v>172</v>
      </c>
      <c r="C151" s="1942"/>
      <c r="D151" s="2273"/>
      <c r="E151" s="2263"/>
      <c r="F151" s="2264"/>
    </row>
    <row r="152" spans="1:6">
      <c r="A152" s="2272"/>
      <c r="B152" s="371"/>
      <c r="C152" s="1942"/>
      <c r="D152" s="2273"/>
      <c r="E152" s="2263"/>
      <c r="F152" s="2264"/>
    </row>
    <row r="153" spans="1:6">
      <c r="A153" s="2295"/>
      <c r="B153" s="2212" t="s">
        <v>173</v>
      </c>
      <c r="C153" s="1942"/>
      <c r="D153" s="2211"/>
      <c r="E153" s="2263"/>
      <c r="F153" s="2264"/>
    </row>
    <row r="154" spans="1:6">
      <c r="A154" s="2265"/>
      <c r="B154" s="2208"/>
      <c r="C154" s="1942"/>
      <c r="D154" s="2205"/>
      <c r="E154" s="2263"/>
      <c r="F154" s="2264"/>
    </row>
    <row r="155" spans="1:6">
      <c r="A155" s="2265"/>
      <c r="B155" s="2200" t="s">
        <v>174</v>
      </c>
      <c r="C155" s="1942"/>
      <c r="D155" s="2211"/>
      <c r="E155" s="2263"/>
      <c r="F155" s="2264"/>
    </row>
    <row r="156" spans="1:6">
      <c r="A156" s="2265"/>
      <c r="B156" s="2200"/>
      <c r="C156" s="1942"/>
      <c r="D156" s="2211"/>
      <c r="E156" s="2263"/>
      <c r="F156" s="2264"/>
    </row>
    <row r="157" spans="1:6">
      <c r="A157" s="2301"/>
      <c r="B157" s="2210" t="s">
        <v>326</v>
      </c>
      <c r="C157" s="1942"/>
      <c r="D157" s="2209"/>
      <c r="E157" s="2263"/>
      <c r="F157" s="2264"/>
    </row>
    <row r="158" spans="1:6">
      <c r="A158" s="2301"/>
      <c r="B158" s="2208"/>
      <c r="C158" s="1942"/>
      <c r="D158" s="2209"/>
      <c r="E158" s="2263"/>
      <c r="F158" s="2264"/>
    </row>
    <row r="159" spans="1:6">
      <c r="A159" s="2265" t="s">
        <v>512</v>
      </c>
      <c r="B159" s="2208" t="s">
        <v>330</v>
      </c>
      <c r="C159" s="1942" t="s">
        <v>96</v>
      </c>
      <c r="D159" s="2209">
        <v>2.5</v>
      </c>
      <c r="E159" s="2263"/>
      <c r="F159" s="2264">
        <f>D159*E159</f>
        <v>0</v>
      </c>
    </row>
    <row r="160" spans="1:6">
      <c r="A160" s="2265"/>
      <c r="B160" s="2204"/>
      <c r="C160" s="1942"/>
      <c r="D160" s="2209"/>
      <c r="E160" s="2263"/>
      <c r="F160" s="2264"/>
    </row>
    <row r="161" spans="1:6">
      <c r="A161" s="2265"/>
      <c r="B161" s="2200" t="s">
        <v>176</v>
      </c>
      <c r="C161" s="1942"/>
      <c r="D161" s="2209"/>
      <c r="E161" s="2263"/>
      <c r="F161" s="2264"/>
    </row>
    <row r="162" spans="1:6">
      <c r="A162" s="2265"/>
      <c r="B162" s="2202"/>
      <c r="C162" s="1942"/>
      <c r="D162" s="2209"/>
      <c r="E162" s="2263"/>
      <c r="F162" s="2264"/>
    </row>
    <row r="163" spans="1:6">
      <c r="A163" s="2265"/>
      <c r="B163" s="2203" t="s">
        <v>177</v>
      </c>
      <c r="C163" s="1942"/>
      <c r="D163" s="2209"/>
      <c r="E163" s="2263"/>
      <c r="F163" s="2264"/>
    </row>
    <row r="164" spans="1:6">
      <c r="A164" s="2265"/>
      <c r="B164" s="2203"/>
      <c r="C164" s="1942"/>
      <c r="D164" s="2209"/>
      <c r="E164" s="2263"/>
      <c r="F164" s="2264"/>
    </row>
    <row r="165" spans="1:6">
      <c r="A165" s="2265" t="s">
        <v>329</v>
      </c>
      <c r="B165" s="2208" t="s">
        <v>330</v>
      </c>
      <c r="C165" s="1942" t="s">
        <v>96</v>
      </c>
      <c r="D165" s="2209">
        <v>53</v>
      </c>
      <c r="E165" s="2263"/>
      <c r="F165" s="2264">
        <f>D165*E165</f>
        <v>0</v>
      </c>
    </row>
    <row r="166" spans="1:6">
      <c r="A166" s="2295"/>
      <c r="B166" s="2223"/>
      <c r="C166" s="1942"/>
      <c r="D166" s="2209"/>
      <c r="E166" s="2263"/>
      <c r="F166" s="2264"/>
    </row>
    <row r="167" spans="1:6">
      <c r="A167" s="2295"/>
      <c r="B167" s="2214" t="s">
        <v>178</v>
      </c>
      <c r="C167" s="1942"/>
      <c r="D167" s="2209"/>
      <c r="E167" s="2263"/>
      <c r="F167" s="2264"/>
    </row>
    <row r="168" spans="1:6">
      <c r="A168" s="2295"/>
      <c r="B168" s="2213"/>
      <c r="C168" s="1942"/>
      <c r="D168" s="2209"/>
      <c r="E168" s="2263"/>
      <c r="F168" s="2264"/>
    </row>
    <row r="169" spans="1:6">
      <c r="A169" s="2295"/>
      <c r="B169" s="502" t="s">
        <v>513</v>
      </c>
      <c r="C169" s="1942"/>
      <c r="D169" s="2209"/>
      <c r="E169" s="2263"/>
      <c r="F169" s="2264"/>
    </row>
    <row r="170" spans="1:6">
      <c r="A170" s="2295"/>
      <c r="B170" s="503"/>
      <c r="C170" s="1942"/>
      <c r="D170" s="2209"/>
      <c r="E170" s="2263"/>
      <c r="F170" s="2264"/>
    </row>
    <row r="171" spans="1:6">
      <c r="A171" s="2295"/>
      <c r="B171" s="2210" t="s">
        <v>422</v>
      </c>
      <c r="C171" s="1942"/>
      <c r="D171" s="2211"/>
      <c r="E171" s="2263"/>
      <c r="F171" s="2264"/>
    </row>
    <row r="172" spans="1:6">
      <c r="A172" s="2295"/>
      <c r="B172" s="2213"/>
      <c r="C172" s="1942"/>
      <c r="D172" s="2211"/>
      <c r="F172" s="2264"/>
    </row>
    <row r="173" spans="1:6">
      <c r="A173" s="2295" t="s">
        <v>179</v>
      </c>
      <c r="B173" s="2213" t="s">
        <v>514</v>
      </c>
      <c r="C173" s="1942" t="s">
        <v>86</v>
      </c>
      <c r="D173" s="2302">
        <v>0.32</v>
      </c>
      <c r="E173" s="2263"/>
      <c r="F173" s="2264">
        <f>D173*E173</f>
        <v>0</v>
      </c>
    </row>
    <row r="174" spans="1:6">
      <c r="A174" s="2303"/>
      <c r="B174" s="2304"/>
      <c r="C174" s="2272"/>
      <c r="D174" s="2164"/>
      <c r="E174" s="2263"/>
      <c r="F174" s="2264"/>
    </row>
    <row r="175" spans="1:6">
      <c r="A175" s="2265"/>
      <c r="B175" s="2201" t="s">
        <v>424</v>
      </c>
      <c r="C175" s="1942"/>
      <c r="D175" s="2150"/>
      <c r="E175" s="2263"/>
      <c r="F175" s="2264"/>
    </row>
    <row r="176" spans="1:6">
      <c r="A176" s="2265"/>
      <c r="B176" s="2202"/>
      <c r="C176" s="1942"/>
      <c r="D176" s="2150"/>
      <c r="E176" s="2263"/>
      <c r="F176" s="2264"/>
    </row>
    <row r="177" spans="1:6" ht="38.25">
      <c r="A177" s="2265"/>
      <c r="B177" s="2203" t="s">
        <v>515</v>
      </c>
      <c r="C177" s="1942"/>
      <c r="D177" s="2150"/>
      <c r="E177" s="2263"/>
      <c r="F177" s="2264"/>
    </row>
    <row r="178" spans="1:6">
      <c r="A178" s="2265"/>
      <c r="B178" s="2202"/>
      <c r="C178" s="1942"/>
      <c r="D178" s="2150"/>
      <c r="E178" s="2263"/>
      <c r="F178" s="2264"/>
    </row>
    <row r="179" spans="1:6">
      <c r="A179" s="2265" t="s">
        <v>426</v>
      </c>
      <c r="B179" s="2202" t="s">
        <v>516</v>
      </c>
      <c r="C179" s="1942" t="s">
        <v>96</v>
      </c>
      <c r="D179" s="2211">
        <v>43</v>
      </c>
      <c r="E179" s="2263"/>
      <c r="F179" s="2264">
        <f>D179*E179</f>
        <v>0</v>
      </c>
    </row>
    <row r="180" spans="1:6">
      <c r="A180" s="2272"/>
      <c r="B180" s="505"/>
      <c r="C180" s="2272"/>
      <c r="D180" s="2305"/>
      <c r="E180" s="2263"/>
      <c r="F180" s="2264"/>
    </row>
    <row r="181" spans="1:6">
      <c r="A181" s="2295"/>
      <c r="B181" s="2212"/>
      <c r="C181" s="1942"/>
      <c r="D181" s="2211"/>
      <c r="E181" s="2263"/>
      <c r="F181" s="2264"/>
    </row>
    <row r="182" spans="1:6">
      <c r="A182" s="2265"/>
      <c r="B182" s="2200"/>
      <c r="C182" s="1942"/>
      <c r="D182" s="2211"/>
      <c r="E182" s="2263"/>
      <c r="F182" s="2264"/>
    </row>
    <row r="183" spans="1:6">
      <c r="A183" s="2265"/>
      <c r="B183" s="2208"/>
      <c r="C183" s="1942"/>
      <c r="D183" s="2205"/>
      <c r="E183" s="2263"/>
      <c r="F183" s="2264"/>
    </row>
    <row r="184" spans="1:6">
      <c r="A184" s="2295"/>
      <c r="B184" s="2212"/>
      <c r="C184" s="1942"/>
      <c r="D184" s="2211"/>
      <c r="E184" s="2306"/>
      <c r="F184" s="2258"/>
    </row>
    <row r="185" spans="1:6">
      <c r="A185" s="2282"/>
      <c r="B185" s="2283"/>
      <c r="C185" s="2284"/>
      <c r="D185" s="2285"/>
      <c r="E185" s="2286" t="s">
        <v>48</v>
      </c>
      <c r="F185" s="134">
        <f>SUM(F122:F184)</f>
        <v>0</v>
      </c>
    </row>
    <row r="186" spans="1:6">
      <c r="A186" s="2295"/>
      <c r="B186" s="2212"/>
      <c r="C186" s="1942"/>
      <c r="D186" s="2211"/>
      <c r="E186" s="2306"/>
      <c r="F186" s="2258"/>
    </row>
    <row r="187" spans="1:6">
      <c r="A187" s="2129"/>
      <c r="B187" s="2307" t="s">
        <v>180</v>
      </c>
      <c r="C187" s="2129"/>
      <c r="D187" s="2130"/>
      <c r="E187" s="2263">
        <v>0</v>
      </c>
      <c r="F187" s="2264"/>
    </row>
    <row r="188" spans="1:6">
      <c r="A188" s="2129"/>
      <c r="B188" s="2308"/>
      <c r="C188" s="2129"/>
      <c r="D188" s="2130"/>
      <c r="E188" s="2263">
        <v>0</v>
      </c>
      <c r="F188" s="2264"/>
    </row>
    <row r="189" spans="1:6">
      <c r="A189" s="2272"/>
      <c r="B189" s="2309" t="s">
        <v>517</v>
      </c>
      <c r="C189" s="2272"/>
      <c r="D189" s="2164"/>
      <c r="E189" s="2263">
        <v>0</v>
      </c>
      <c r="F189" s="2264"/>
    </row>
    <row r="190" spans="1:6">
      <c r="A190" s="2272"/>
      <c r="B190" s="2309"/>
      <c r="C190" s="2272"/>
      <c r="D190" s="2164"/>
      <c r="E190" s="2263">
        <v>0</v>
      </c>
      <c r="F190" s="2264"/>
    </row>
    <row r="191" spans="1:6">
      <c r="A191" s="2272"/>
      <c r="B191" s="2310" t="s">
        <v>182</v>
      </c>
      <c r="C191" s="2272"/>
      <c r="D191" s="2164"/>
      <c r="E191" s="2263"/>
      <c r="F191" s="2264"/>
    </row>
    <row r="192" spans="1:6">
      <c r="A192" s="2272"/>
      <c r="B192" s="505"/>
      <c r="C192" s="511"/>
      <c r="D192" s="2305"/>
      <c r="E192" s="2263"/>
      <c r="F192" s="2264"/>
    </row>
    <row r="193" spans="1:6">
      <c r="A193" s="2272" t="s">
        <v>183</v>
      </c>
      <c r="B193" s="505" t="s">
        <v>518</v>
      </c>
      <c r="C193" s="1942" t="s">
        <v>96</v>
      </c>
      <c r="D193" s="2211">
        <v>43</v>
      </c>
      <c r="E193" s="2263"/>
      <c r="F193" s="2264">
        <f>D193*E193</f>
        <v>0</v>
      </c>
    </row>
    <row r="194" spans="1:6">
      <c r="A194" s="2272"/>
      <c r="B194" s="505"/>
      <c r="C194" s="2272"/>
      <c r="D194" s="2305"/>
      <c r="E194" s="2263"/>
      <c r="F194" s="2264"/>
    </row>
    <row r="195" spans="1:6">
      <c r="A195" s="2272" t="s">
        <v>363</v>
      </c>
      <c r="B195" s="505" t="s">
        <v>519</v>
      </c>
      <c r="C195" s="1942" t="s">
        <v>96</v>
      </c>
      <c r="D195" s="2211">
        <v>3</v>
      </c>
      <c r="E195" s="2263"/>
      <c r="F195" s="2264">
        <f>D195*E195</f>
        <v>0</v>
      </c>
    </row>
    <row r="196" spans="1:6">
      <c r="A196" s="2272"/>
      <c r="B196" s="505"/>
      <c r="C196" s="2272"/>
      <c r="D196" s="2305"/>
      <c r="E196" s="2263"/>
      <c r="F196" s="2264"/>
    </row>
    <row r="197" spans="1:6">
      <c r="A197" s="2311"/>
      <c r="B197" s="2221" t="s">
        <v>520</v>
      </c>
      <c r="C197" s="2220"/>
      <c r="D197" s="2211"/>
      <c r="E197" s="2263"/>
      <c r="F197" s="2264"/>
    </row>
    <row r="198" spans="1:6">
      <c r="A198" s="2311"/>
      <c r="B198" s="2228"/>
      <c r="C198" s="2220"/>
      <c r="D198" s="2211"/>
      <c r="E198" s="2263"/>
      <c r="F198" s="2264"/>
    </row>
    <row r="199" spans="1:6">
      <c r="A199" s="2311"/>
      <c r="B199" s="2214" t="s">
        <v>521</v>
      </c>
      <c r="C199" s="2220"/>
      <c r="D199" s="2211"/>
      <c r="E199" s="2263"/>
      <c r="F199" s="2264"/>
    </row>
    <row r="200" spans="1:6">
      <c r="A200" s="2311"/>
      <c r="B200" s="2221"/>
      <c r="C200" s="2220"/>
      <c r="D200" s="2211"/>
      <c r="E200" s="2263"/>
      <c r="F200" s="2264"/>
    </row>
    <row r="201" spans="1:6" ht="38.25">
      <c r="A201" s="2301"/>
      <c r="B201" s="2312" t="s">
        <v>522</v>
      </c>
      <c r="C201" s="1942"/>
      <c r="D201" s="2211"/>
      <c r="E201" s="2263"/>
      <c r="F201" s="2264"/>
    </row>
    <row r="202" spans="1:6">
      <c r="A202" s="2301"/>
      <c r="B202" s="2213"/>
      <c r="C202" s="1942"/>
      <c r="D202" s="2211"/>
      <c r="E202" s="2263"/>
      <c r="F202" s="2264"/>
    </row>
    <row r="203" spans="1:6">
      <c r="A203" s="2265" t="s">
        <v>523</v>
      </c>
      <c r="B203" s="2213" t="s">
        <v>334</v>
      </c>
      <c r="C203" s="1942" t="s">
        <v>96</v>
      </c>
      <c r="D203" s="2211">
        <v>46</v>
      </c>
      <c r="E203" s="2263"/>
      <c r="F203" s="2264">
        <f>D203*E203</f>
        <v>0</v>
      </c>
    </row>
    <row r="204" spans="1:6">
      <c r="A204" s="2265"/>
      <c r="B204" s="2202"/>
      <c r="C204" s="1942"/>
      <c r="D204" s="2211"/>
      <c r="F204" s="2264"/>
    </row>
    <row r="205" spans="1:6" ht="38.25">
      <c r="A205" s="2301"/>
      <c r="B205" s="2312" t="s">
        <v>522</v>
      </c>
      <c r="C205" s="1942"/>
      <c r="D205" s="2211"/>
      <c r="E205" s="2263"/>
      <c r="F205" s="2264"/>
    </row>
    <row r="206" spans="1:6">
      <c r="A206" s="2301"/>
      <c r="B206" s="2313"/>
      <c r="C206" s="1942"/>
      <c r="D206" s="2211"/>
      <c r="E206" s="2263"/>
      <c r="F206" s="2264"/>
    </row>
    <row r="207" spans="1:6">
      <c r="A207" s="2265" t="s">
        <v>524</v>
      </c>
      <c r="B207" s="2213" t="s">
        <v>525</v>
      </c>
      <c r="C207" s="1942" t="s">
        <v>96</v>
      </c>
      <c r="D207" s="2211">
        <v>59</v>
      </c>
      <c r="E207" s="2263"/>
      <c r="F207" s="2264">
        <f>D207*E207</f>
        <v>0</v>
      </c>
    </row>
    <row r="208" spans="1:6">
      <c r="A208" s="2265"/>
      <c r="B208" s="2202"/>
      <c r="C208" s="1942"/>
      <c r="D208" s="2211"/>
      <c r="E208" s="2263"/>
      <c r="F208" s="2264"/>
    </row>
    <row r="209" spans="1:6" ht="38.25">
      <c r="A209" s="2265"/>
      <c r="B209" s="2222" t="s">
        <v>526</v>
      </c>
      <c r="C209" s="1942"/>
      <c r="D209" s="2211"/>
      <c r="E209" s="2263"/>
      <c r="F209" s="2264"/>
    </row>
    <row r="210" spans="1:6">
      <c r="A210" s="2265"/>
      <c r="B210" s="2313"/>
      <c r="C210" s="1942"/>
      <c r="D210" s="2211"/>
      <c r="F210" s="2264"/>
    </row>
    <row r="211" spans="1:6">
      <c r="A211" s="2265" t="s">
        <v>527</v>
      </c>
      <c r="B211" s="2213" t="s">
        <v>528</v>
      </c>
      <c r="C211" s="1942" t="s">
        <v>96</v>
      </c>
      <c r="D211" s="2211">
        <v>6.5</v>
      </c>
      <c r="E211" s="2315"/>
      <c r="F211" s="2264">
        <f>D211*E211</f>
        <v>0</v>
      </c>
    </row>
    <row r="212" spans="1:6">
      <c r="A212" s="2272"/>
      <c r="B212" s="2314"/>
      <c r="C212" s="2272"/>
      <c r="D212" s="2164"/>
      <c r="E212" s="2291"/>
      <c r="F212" s="2264"/>
    </row>
    <row r="213" spans="1:6" ht="25.5">
      <c r="A213" s="2301"/>
      <c r="B213" s="2210" t="s">
        <v>432</v>
      </c>
      <c r="C213" s="1942"/>
      <c r="D213" s="2211"/>
      <c r="E213" s="2306"/>
      <c r="F213" s="2264"/>
    </row>
    <row r="214" spans="1:6">
      <c r="A214" s="2301"/>
      <c r="B214" s="2213"/>
      <c r="C214" s="1942"/>
      <c r="D214" s="2211"/>
      <c r="E214" s="2306"/>
      <c r="F214" s="2264"/>
    </row>
    <row r="215" spans="1:6">
      <c r="A215" s="2265" t="s">
        <v>529</v>
      </c>
      <c r="B215" s="2213" t="s">
        <v>334</v>
      </c>
      <c r="C215" s="1942" t="s">
        <v>209</v>
      </c>
      <c r="D215" s="2211">
        <v>53</v>
      </c>
      <c r="E215" s="2263"/>
      <c r="F215" s="2264">
        <f>D215*E215</f>
        <v>0</v>
      </c>
    </row>
    <row r="216" spans="1:6">
      <c r="A216" s="2272"/>
      <c r="B216" s="2304"/>
      <c r="C216" s="2272"/>
      <c r="D216" s="2164"/>
      <c r="F216" s="2264"/>
    </row>
    <row r="217" spans="1:6">
      <c r="A217" s="2265"/>
      <c r="B217" s="2214" t="s">
        <v>196</v>
      </c>
      <c r="C217" s="1942"/>
      <c r="D217" s="2211"/>
      <c r="E217" s="2263"/>
      <c r="F217" s="2264"/>
    </row>
    <row r="218" spans="1:6">
      <c r="A218" s="2265"/>
      <c r="B218" s="2213"/>
      <c r="C218" s="1942"/>
      <c r="D218" s="2211"/>
      <c r="E218" s="2263"/>
      <c r="F218" s="2264"/>
    </row>
    <row r="219" spans="1:6">
      <c r="A219" s="2265"/>
      <c r="B219" s="2212" t="s">
        <v>434</v>
      </c>
      <c r="C219" s="1942"/>
      <c r="D219" s="2150"/>
      <c r="E219" s="2263"/>
      <c r="F219" s="2264"/>
    </row>
    <row r="220" spans="1:6">
      <c r="A220" s="2265"/>
      <c r="B220" s="2208"/>
      <c r="C220" s="1942"/>
      <c r="D220" s="2211"/>
      <c r="E220" s="2263"/>
      <c r="F220" s="2264"/>
    </row>
    <row r="221" spans="1:6">
      <c r="A221" s="2265"/>
      <c r="B221" s="2298" t="s">
        <v>335</v>
      </c>
      <c r="C221" s="1942"/>
      <c r="D221" s="2211"/>
      <c r="F221" s="2264"/>
    </row>
    <row r="222" spans="1:6">
      <c r="A222" s="2265"/>
      <c r="B222" s="2298"/>
      <c r="C222" s="1942"/>
      <c r="D222" s="2211"/>
      <c r="E222" s="2263"/>
      <c r="F222" s="2264"/>
    </row>
    <row r="223" spans="1:6" ht="38.25">
      <c r="A223" s="2265"/>
      <c r="B223" s="2210" t="s">
        <v>530</v>
      </c>
      <c r="C223" s="1942"/>
      <c r="D223" s="2211"/>
      <c r="E223" s="2263"/>
      <c r="F223" s="2264"/>
    </row>
    <row r="224" spans="1:6">
      <c r="A224" s="2265"/>
      <c r="B224" s="2213"/>
      <c r="C224" s="1942"/>
      <c r="D224" s="2211"/>
      <c r="E224" s="2263"/>
      <c r="F224" s="2264"/>
    </row>
    <row r="225" spans="1:6" ht="25.5">
      <c r="A225" s="2265" t="s">
        <v>336</v>
      </c>
      <c r="B225" s="2225" t="s">
        <v>436</v>
      </c>
      <c r="C225" s="1942" t="s">
        <v>96</v>
      </c>
      <c r="D225" s="2211">
        <v>5</v>
      </c>
      <c r="E225" s="2263"/>
      <c r="F225" s="2264">
        <f>D225*E225</f>
        <v>0</v>
      </c>
    </row>
    <row r="226" spans="1:6">
      <c r="A226" s="2265"/>
      <c r="B226" s="2225"/>
      <c r="C226" s="1942"/>
      <c r="D226" s="2211"/>
      <c r="E226" s="2263"/>
      <c r="F226" s="2264"/>
    </row>
    <row r="227" spans="1:6">
      <c r="A227" s="2265"/>
      <c r="B227" s="2298" t="s">
        <v>437</v>
      </c>
      <c r="C227" s="1942"/>
      <c r="D227" s="2211"/>
      <c r="E227" s="2263"/>
      <c r="F227" s="2264"/>
    </row>
    <row r="228" spans="1:6">
      <c r="A228" s="2265"/>
      <c r="B228" s="2298"/>
      <c r="C228" s="1942"/>
      <c r="D228" s="2211"/>
      <c r="E228" s="2263"/>
      <c r="F228" s="2264"/>
    </row>
    <row r="229" spans="1:6" ht="38.25">
      <c r="A229" s="2265"/>
      <c r="B229" s="2215" t="s">
        <v>531</v>
      </c>
      <c r="C229" s="1942"/>
      <c r="D229" s="2211"/>
      <c r="E229" s="2263"/>
      <c r="F229" s="2264"/>
    </row>
    <row r="230" spans="1:6">
      <c r="A230" s="2265"/>
      <c r="B230" s="2213"/>
      <c r="C230" s="1942"/>
      <c r="D230" s="2211"/>
      <c r="E230" s="2263"/>
      <c r="F230" s="2264"/>
    </row>
    <row r="231" spans="1:6" ht="25.5">
      <c r="A231" s="2265" t="s">
        <v>337</v>
      </c>
      <c r="B231" s="2225" t="s">
        <v>532</v>
      </c>
      <c r="C231" s="1942" t="s">
        <v>96</v>
      </c>
      <c r="D231" s="2211">
        <v>30</v>
      </c>
      <c r="E231" s="2315"/>
      <c r="F231" s="2264">
        <f>D231*E231</f>
        <v>0</v>
      </c>
    </row>
    <row r="232" spans="1:6">
      <c r="A232" s="2265"/>
      <c r="B232" s="2225"/>
      <c r="C232" s="1942"/>
      <c r="D232" s="2211"/>
      <c r="F232" s="2264"/>
    </row>
    <row r="233" spans="1:6">
      <c r="A233" s="2265"/>
      <c r="B233" s="2202"/>
      <c r="C233" s="1942"/>
      <c r="D233" s="2211"/>
      <c r="E233" s="2263"/>
      <c r="F233" s="2264"/>
    </row>
    <row r="234" spans="1:6">
      <c r="A234" s="2265"/>
      <c r="B234" s="2202"/>
      <c r="C234" s="1942"/>
      <c r="D234" s="2211"/>
      <c r="E234" s="2263"/>
      <c r="F234" s="2264"/>
    </row>
    <row r="235" spans="1:6">
      <c r="A235" s="2265"/>
      <c r="B235" s="2202"/>
      <c r="C235" s="1942"/>
      <c r="D235" s="2211"/>
      <c r="E235" s="2263"/>
      <c r="F235" s="2264"/>
    </row>
    <row r="236" spans="1:6">
      <c r="A236" s="2265"/>
      <c r="B236" s="2202"/>
      <c r="C236" s="1942"/>
      <c r="D236" s="2211"/>
      <c r="E236" s="2263"/>
      <c r="F236" s="2264"/>
    </row>
    <row r="237" spans="1:6">
      <c r="A237" s="2265"/>
      <c r="B237" s="2202"/>
      <c r="C237" s="1942"/>
      <c r="D237" s="2211"/>
      <c r="E237" s="2263"/>
      <c r="F237" s="2264"/>
    </row>
    <row r="238" spans="1:6">
      <c r="A238" s="2265"/>
      <c r="B238" s="2202"/>
      <c r="C238" s="1942"/>
      <c r="D238" s="2211"/>
      <c r="E238" s="2263"/>
      <c r="F238" s="2264"/>
    </row>
    <row r="239" spans="1:6">
      <c r="A239" s="2311"/>
      <c r="B239" s="2221"/>
      <c r="C239" s="2220"/>
      <c r="D239" s="2211"/>
      <c r="E239" s="2263"/>
      <c r="F239" s="2264"/>
    </row>
    <row r="240" spans="1:6">
      <c r="A240" s="2272"/>
      <c r="B240" s="2304"/>
      <c r="C240" s="2272"/>
      <c r="D240" s="2290"/>
      <c r="F240" s="2316"/>
    </row>
    <row r="241" spans="1:6">
      <c r="A241" s="2272"/>
      <c r="B241" s="2304"/>
      <c r="C241" s="2272"/>
      <c r="D241" s="2290"/>
      <c r="E241" s="2315"/>
      <c r="F241" s="2316"/>
    </row>
    <row r="242" spans="1:6">
      <c r="A242" s="2282"/>
      <c r="B242" s="2283"/>
      <c r="C242" s="2284"/>
      <c r="D242" s="2285"/>
      <c r="E242" s="2286" t="s">
        <v>48</v>
      </c>
      <c r="F242" s="134">
        <f>SUM(F186:F241)</f>
        <v>0</v>
      </c>
    </row>
    <row r="243" spans="1:6">
      <c r="A243" s="2272"/>
      <c r="B243" s="491"/>
      <c r="C243" s="2272"/>
      <c r="D243" s="2164"/>
      <c r="E243" s="2291"/>
      <c r="F243" s="2317"/>
    </row>
    <row r="244" spans="1:6">
      <c r="A244" s="2265"/>
      <c r="B244" s="2212" t="s">
        <v>197</v>
      </c>
      <c r="C244" s="1942"/>
      <c r="D244" s="2150"/>
      <c r="E244" s="2263">
        <v>0</v>
      </c>
      <c r="F244" s="2264"/>
    </row>
    <row r="245" spans="1:6">
      <c r="A245" s="2265"/>
      <c r="B245" s="2208"/>
      <c r="C245" s="1942"/>
      <c r="D245" s="2150"/>
      <c r="E245" s="2263">
        <v>0</v>
      </c>
      <c r="F245" s="2264"/>
    </row>
    <row r="246" spans="1:6">
      <c r="A246" s="2265"/>
      <c r="B246" s="2298" t="s">
        <v>437</v>
      </c>
      <c r="C246" s="1942"/>
      <c r="D246" s="2150"/>
      <c r="E246" s="2263">
        <v>0</v>
      </c>
      <c r="F246" s="2264"/>
    </row>
    <row r="247" spans="1:6">
      <c r="A247" s="2301"/>
      <c r="B247" s="2204"/>
      <c r="C247" s="1942"/>
      <c r="D247" s="2109"/>
      <c r="E247" s="2263">
        <v>0</v>
      </c>
      <c r="F247" s="2264"/>
    </row>
    <row r="248" spans="1:6" ht="38.25">
      <c r="A248" s="2265"/>
      <c r="B248" s="2215" t="s">
        <v>533</v>
      </c>
      <c r="C248" s="1942"/>
      <c r="D248" s="2150"/>
      <c r="E248" s="2263"/>
      <c r="F248" s="2264"/>
    </row>
    <row r="249" spans="1:6">
      <c r="A249" s="2265"/>
      <c r="B249" s="2213"/>
      <c r="C249" s="1942"/>
      <c r="D249" s="2150"/>
      <c r="E249" s="2263"/>
      <c r="F249" s="2264"/>
    </row>
    <row r="250" spans="1:6" ht="25.5">
      <c r="A250" s="2265" t="s">
        <v>534</v>
      </c>
      <c r="B250" s="2225" t="s">
        <v>532</v>
      </c>
      <c r="C250" s="1942" t="s">
        <v>96</v>
      </c>
      <c r="D250" s="2211">
        <v>140</v>
      </c>
      <c r="E250" s="2263"/>
      <c r="F250" s="2264">
        <f>D250*E250</f>
        <v>0</v>
      </c>
    </row>
    <row r="251" spans="1:6">
      <c r="A251" s="2265"/>
      <c r="B251" s="2208"/>
      <c r="C251" s="1942"/>
      <c r="D251" s="2209"/>
      <c r="E251" s="2263"/>
      <c r="F251" s="2264"/>
    </row>
    <row r="252" spans="1:6">
      <c r="A252" s="2301"/>
      <c r="B252" s="2201" t="s">
        <v>198</v>
      </c>
      <c r="C252" s="1942"/>
      <c r="D252" s="2211"/>
      <c r="E252" s="2263"/>
      <c r="F252" s="2264"/>
    </row>
    <row r="253" spans="1:6">
      <c r="A253" s="2301"/>
      <c r="B253" s="2201"/>
      <c r="C253" s="1942"/>
      <c r="D253" s="2211"/>
      <c r="E253" s="2263"/>
      <c r="F253" s="2264"/>
    </row>
    <row r="254" spans="1:6">
      <c r="A254" s="2275"/>
      <c r="B254" s="2318" t="s">
        <v>339</v>
      </c>
      <c r="C254" s="2107"/>
      <c r="D254" s="2319"/>
      <c r="E254" s="2263"/>
      <c r="F254" s="2264"/>
    </row>
    <row r="255" spans="1:6">
      <c r="A255" s="2275"/>
      <c r="B255" s="2318"/>
      <c r="C255" s="2107"/>
      <c r="D255" s="2319"/>
      <c r="E255" s="2263"/>
      <c r="F255" s="2264"/>
    </row>
    <row r="256" spans="1:6">
      <c r="A256" s="2275"/>
      <c r="B256" s="2199" t="s">
        <v>340</v>
      </c>
      <c r="C256" s="2107"/>
      <c r="D256" s="2319"/>
      <c r="E256" s="2263"/>
      <c r="F256" s="2264"/>
    </row>
    <row r="257" spans="1:6">
      <c r="A257" s="2265"/>
      <c r="B257" s="2208"/>
      <c r="C257" s="1942"/>
      <c r="D257" s="2209"/>
      <c r="E257" s="2263"/>
      <c r="F257" s="2264"/>
    </row>
    <row r="258" spans="1:6" ht="38.25">
      <c r="A258" s="2275" t="s">
        <v>341</v>
      </c>
      <c r="B258" s="2108" t="s">
        <v>535</v>
      </c>
      <c r="C258" s="1942" t="s">
        <v>96</v>
      </c>
      <c r="D258" s="2211">
        <v>170</v>
      </c>
      <c r="E258" s="2263"/>
      <c r="F258" s="2264">
        <f>D258*E258</f>
        <v>0</v>
      </c>
    </row>
    <row r="259" spans="1:6">
      <c r="A259" s="2275"/>
      <c r="B259" s="2108"/>
      <c r="C259" s="1942"/>
      <c r="D259" s="2211"/>
      <c r="E259" s="2178"/>
      <c r="F259" s="2264"/>
    </row>
    <row r="260" spans="1:6">
      <c r="A260" s="2274"/>
      <c r="B260" s="2199" t="s">
        <v>536</v>
      </c>
      <c r="C260" s="2107"/>
      <c r="D260" s="2319"/>
      <c r="E260" s="2263"/>
      <c r="F260" s="2264"/>
    </row>
    <row r="261" spans="1:6">
      <c r="A261" s="2275"/>
      <c r="B261" s="2108"/>
      <c r="C261" s="1942"/>
      <c r="D261" s="2211"/>
      <c r="E261" s="2263"/>
      <c r="F261" s="2264"/>
    </row>
    <row r="262" spans="1:6">
      <c r="A262" s="2275" t="s">
        <v>537</v>
      </c>
      <c r="B262" s="2108" t="s">
        <v>538</v>
      </c>
      <c r="C262" s="2107" t="s">
        <v>96</v>
      </c>
      <c r="D262" s="2319">
        <v>7</v>
      </c>
      <c r="E262" s="2263"/>
      <c r="F262" s="2264">
        <f>D262*E262</f>
        <v>0</v>
      </c>
    </row>
    <row r="263" spans="1:6">
      <c r="A263" s="2275"/>
      <c r="B263" s="2108"/>
      <c r="C263" s="2107"/>
      <c r="D263" s="2319"/>
      <c r="E263" s="2263"/>
      <c r="F263" s="2264"/>
    </row>
    <row r="264" spans="1:6">
      <c r="A264" s="2301"/>
      <c r="B264" s="2201" t="s">
        <v>199</v>
      </c>
      <c r="C264" s="1942"/>
      <c r="D264" s="2211"/>
      <c r="E264" s="2178"/>
      <c r="F264" s="2264"/>
    </row>
    <row r="265" spans="1:6">
      <c r="A265" s="2301"/>
      <c r="B265" s="2201"/>
      <c r="C265" s="1942"/>
      <c r="D265" s="2211"/>
      <c r="E265" s="2263"/>
      <c r="F265" s="2264"/>
    </row>
    <row r="266" spans="1:6">
      <c r="A266" s="2301"/>
      <c r="B266" s="2200" t="s">
        <v>200</v>
      </c>
      <c r="C266" s="1942"/>
      <c r="D266" s="2211"/>
      <c r="E266" s="2263"/>
      <c r="F266" s="2264"/>
    </row>
    <row r="267" spans="1:6">
      <c r="A267" s="2301"/>
      <c r="B267" s="2202"/>
      <c r="C267" s="1942"/>
      <c r="D267" s="2211"/>
      <c r="E267" s="2263"/>
      <c r="F267" s="2264"/>
    </row>
    <row r="268" spans="1:6" ht="25.5">
      <c r="A268" s="2265"/>
      <c r="B268" s="2203" t="s">
        <v>201</v>
      </c>
      <c r="C268" s="1942"/>
      <c r="D268" s="2211"/>
      <c r="E268" s="2263"/>
      <c r="F268" s="2264"/>
    </row>
    <row r="269" spans="1:6">
      <c r="A269" s="2301"/>
      <c r="B269" s="2202"/>
      <c r="C269" s="1942"/>
      <c r="D269" s="2211"/>
      <c r="E269" s="2263"/>
      <c r="F269" s="2264"/>
    </row>
    <row r="270" spans="1:6" ht="25.5">
      <c r="A270" s="2265" t="s">
        <v>202</v>
      </c>
      <c r="B270" s="2218" t="s">
        <v>203</v>
      </c>
      <c r="C270" s="1942" t="s">
        <v>96</v>
      </c>
      <c r="D270" s="2211">
        <v>43</v>
      </c>
      <c r="E270" s="2263"/>
      <c r="F270" s="2264">
        <f>D270*E270</f>
        <v>0</v>
      </c>
    </row>
    <row r="271" spans="1:6">
      <c r="A271" s="2265"/>
      <c r="B271" s="2218"/>
      <c r="C271" s="1942"/>
      <c r="D271" s="2211"/>
      <c r="E271" s="2263"/>
      <c r="F271" s="2264"/>
    </row>
    <row r="272" spans="1:6">
      <c r="A272" s="2265"/>
      <c r="B272" s="2201" t="s">
        <v>2235</v>
      </c>
      <c r="C272" s="1942"/>
      <c r="D272" s="2211"/>
      <c r="E272" s="2263"/>
      <c r="F272" s="2264"/>
    </row>
    <row r="273" spans="1:6">
      <c r="A273" s="2265"/>
      <c r="B273" s="2202"/>
      <c r="C273" s="1942"/>
      <c r="D273" s="2211"/>
      <c r="E273" s="2178"/>
      <c r="F273" s="2264"/>
    </row>
    <row r="274" spans="1:6" ht="25.5">
      <c r="A274" s="2265"/>
      <c r="B274" s="2207" t="s">
        <v>2236</v>
      </c>
      <c r="C274" s="1942"/>
      <c r="D274" s="2211"/>
      <c r="E274" s="2263"/>
      <c r="F274" s="2264"/>
    </row>
    <row r="275" spans="1:6">
      <c r="A275" s="2265"/>
      <c r="B275" s="2202"/>
      <c r="C275" s="1942"/>
      <c r="D275" s="2211"/>
      <c r="E275" s="2263"/>
      <c r="F275" s="2264"/>
    </row>
    <row r="276" spans="1:6">
      <c r="A276" s="2320" t="s">
        <v>206</v>
      </c>
      <c r="B276" s="2321" t="s">
        <v>2237</v>
      </c>
      <c r="C276" s="2320" t="s">
        <v>96</v>
      </c>
      <c r="D276" s="1984">
        <v>43</v>
      </c>
      <c r="E276" s="2263"/>
      <c r="F276" s="2264">
        <f>D276*E276</f>
        <v>0</v>
      </c>
    </row>
    <row r="277" spans="1:6">
      <c r="A277" s="2272"/>
      <c r="B277" s="2322"/>
      <c r="C277" s="2272"/>
      <c r="D277" s="2164"/>
      <c r="E277" s="2263"/>
      <c r="F277" s="2264"/>
    </row>
    <row r="278" spans="1:6">
      <c r="A278" s="2323"/>
      <c r="B278" s="2206" t="s">
        <v>343</v>
      </c>
      <c r="C278" s="2227"/>
      <c r="D278" s="2324"/>
      <c r="E278" s="2263"/>
      <c r="F278" s="2264"/>
    </row>
    <row r="279" spans="1:6">
      <c r="A279" s="2265"/>
      <c r="B279" s="2298"/>
      <c r="C279" s="1942"/>
      <c r="D279" s="2211"/>
      <c r="E279" s="2178"/>
      <c r="F279" s="2264"/>
    </row>
    <row r="280" spans="1:6">
      <c r="A280" s="2311"/>
      <c r="B280" s="2221" t="s">
        <v>452</v>
      </c>
      <c r="C280" s="2220"/>
      <c r="D280" s="2237"/>
      <c r="E280" s="2263"/>
      <c r="F280" s="2264"/>
    </row>
    <row r="281" spans="1:6">
      <c r="A281" s="2311"/>
      <c r="B281" s="2229"/>
      <c r="C281" s="2220"/>
      <c r="D281" s="2237"/>
      <c r="E281" s="2263"/>
      <c r="F281" s="2264"/>
    </row>
    <row r="282" spans="1:6">
      <c r="A282" s="2539"/>
      <c r="B282" s="1974" t="s">
        <v>457</v>
      </c>
      <c r="C282" s="1989"/>
      <c r="D282" s="2556"/>
      <c r="E282" s="2746"/>
      <c r="F282" s="2747"/>
    </row>
    <row r="283" spans="1:6">
      <c r="A283" s="2539"/>
      <c r="B283" s="1994"/>
      <c r="C283" s="1989"/>
      <c r="D283" s="2560"/>
      <c r="E283" s="2746"/>
      <c r="F283" s="2747"/>
    </row>
    <row r="284" spans="1:6" ht="38.25">
      <c r="A284" s="2554" t="s">
        <v>2270</v>
      </c>
      <c r="B284" s="2543" t="s">
        <v>526</v>
      </c>
      <c r="C284" s="1989"/>
      <c r="D284" s="2560"/>
      <c r="E284" s="2746"/>
      <c r="F284" s="2747"/>
    </row>
    <row r="285" spans="1:6">
      <c r="A285" s="2477"/>
      <c r="B285" s="2561"/>
      <c r="C285" s="1989"/>
      <c r="D285" s="2560"/>
      <c r="E285" s="2746"/>
      <c r="F285" s="2747"/>
    </row>
    <row r="286" spans="1:6">
      <c r="A286" s="2468" t="s">
        <v>2557</v>
      </c>
      <c r="B286" s="1994" t="s">
        <v>2558</v>
      </c>
      <c r="C286" s="1989" t="s">
        <v>31</v>
      </c>
      <c r="D286" s="2560">
        <v>1</v>
      </c>
      <c r="E286" s="2562"/>
      <c r="F286" s="2747">
        <f>D286*E286</f>
        <v>0</v>
      </c>
    </row>
    <row r="287" spans="1:6">
      <c r="A287" s="2477"/>
      <c r="B287" s="2040"/>
      <c r="C287" s="1874"/>
      <c r="D287" s="2546"/>
      <c r="E287" s="2466"/>
      <c r="F287" s="2467"/>
    </row>
    <row r="288" spans="1:6">
      <c r="A288" s="2473"/>
      <c r="B288" s="2040"/>
      <c r="C288" s="1874"/>
      <c r="D288" s="2546"/>
      <c r="E288" s="2466"/>
      <c r="F288" s="2467"/>
    </row>
    <row r="289" spans="1:6">
      <c r="A289" s="2468" t="s">
        <v>2559</v>
      </c>
      <c r="B289" s="1994" t="s">
        <v>2562</v>
      </c>
      <c r="C289" s="1989" t="s">
        <v>31</v>
      </c>
      <c r="D289" s="2560">
        <v>4</v>
      </c>
      <c r="E289" s="2562"/>
      <c r="F289" s="2747">
        <f>D289*E289</f>
        <v>0</v>
      </c>
    </row>
    <row r="290" spans="1:6">
      <c r="A290" s="2265"/>
      <c r="B290" s="2218"/>
      <c r="C290" s="1942"/>
      <c r="D290" s="2211"/>
      <c r="E290" s="2263"/>
      <c r="F290" s="2264"/>
    </row>
    <row r="291" spans="1:6">
      <c r="A291" s="2275"/>
      <c r="B291" s="2108"/>
      <c r="C291" s="1942"/>
      <c r="D291" s="2211"/>
      <c r="E291" s="2263"/>
      <c r="F291" s="2264"/>
    </row>
    <row r="292" spans="1:6">
      <c r="A292" s="2282"/>
      <c r="B292" s="2283"/>
      <c r="C292" s="2284"/>
      <c r="D292" s="2285"/>
      <c r="E292" s="2286"/>
      <c r="F292" s="134">
        <f>SUM(F243:F291)</f>
        <v>0</v>
      </c>
    </row>
    <row r="293" spans="1:6">
      <c r="A293" s="2301"/>
      <c r="B293" s="2201"/>
      <c r="C293" s="1942"/>
      <c r="D293" s="2211"/>
      <c r="E293" s="2263"/>
      <c r="F293" s="2264"/>
    </row>
    <row r="294" spans="1:6">
      <c r="A294" s="2311"/>
      <c r="B294" s="2221" t="s">
        <v>460</v>
      </c>
      <c r="C294" s="2220"/>
      <c r="D294" s="2237"/>
      <c r="E294" s="2263">
        <v>0</v>
      </c>
      <c r="F294" s="2264"/>
    </row>
    <row r="295" spans="1:6">
      <c r="A295" s="2311"/>
      <c r="B295" s="518"/>
      <c r="C295" s="2220"/>
      <c r="D295" s="2237"/>
      <c r="E295" s="2263">
        <v>0</v>
      </c>
      <c r="F295" s="2264"/>
    </row>
    <row r="296" spans="1:6" ht="89.25">
      <c r="A296" s="2311"/>
      <c r="B296" s="468" t="s">
        <v>541</v>
      </c>
      <c r="C296" s="2220"/>
      <c r="D296" s="2237"/>
      <c r="E296" s="2263"/>
      <c r="F296" s="2264"/>
    </row>
    <row r="297" spans="1:6">
      <c r="A297" s="2311"/>
      <c r="B297" s="2228"/>
      <c r="C297" s="2220"/>
      <c r="D297" s="2325"/>
      <c r="E297" s="2263"/>
      <c r="F297" s="2264"/>
    </row>
    <row r="298" spans="1:6">
      <c r="A298" s="2326" t="s">
        <v>2240</v>
      </c>
      <c r="B298" s="2204" t="s">
        <v>542</v>
      </c>
      <c r="C298" s="1942" t="s">
        <v>31</v>
      </c>
      <c r="D298" s="2151">
        <v>3</v>
      </c>
      <c r="E298" s="2263"/>
      <c r="F298" s="2264">
        <f>D298*E298</f>
        <v>0</v>
      </c>
    </row>
    <row r="299" spans="1:6">
      <c r="A299" s="2327"/>
      <c r="B299" s="2208"/>
      <c r="C299" s="1942"/>
      <c r="D299" s="2151"/>
      <c r="E299" s="2263"/>
      <c r="F299" s="2264"/>
    </row>
    <row r="300" spans="1:6">
      <c r="A300" s="2327"/>
      <c r="B300" s="2208"/>
      <c r="C300" s="1942"/>
      <c r="D300" s="2151"/>
      <c r="E300" s="2263"/>
      <c r="F300" s="2264"/>
    </row>
    <row r="301" spans="1:6" ht="63.75">
      <c r="A301" s="2311"/>
      <c r="B301" s="2203" t="s">
        <v>545</v>
      </c>
      <c r="C301" s="2220"/>
      <c r="D301" s="2325"/>
      <c r="F301" s="2264"/>
    </row>
    <row r="302" spans="1:6">
      <c r="A302" s="2311"/>
      <c r="B302" s="2228"/>
      <c r="C302" s="2220"/>
      <c r="D302" s="2325"/>
      <c r="E302" s="2263"/>
      <c r="F302" s="2264"/>
    </row>
    <row r="303" spans="1:6">
      <c r="A303" s="2326" t="s">
        <v>2241</v>
      </c>
      <c r="B303" s="2204" t="s">
        <v>546</v>
      </c>
      <c r="C303" s="1942" t="s">
        <v>31</v>
      </c>
      <c r="D303" s="2151">
        <v>1</v>
      </c>
      <c r="E303" s="2263"/>
      <c r="F303" s="2264">
        <f>D303*E303</f>
        <v>0</v>
      </c>
    </row>
    <row r="304" spans="1:6">
      <c r="A304" s="2326"/>
      <c r="B304" s="2204"/>
      <c r="C304" s="1942"/>
      <c r="D304" s="2151"/>
      <c r="E304" s="2263"/>
      <c r="F304" s="2264"/>
    </row>
    <row r="305" spans="1:6">
      <c r="A305" s="2311"/>
      <c r="B305" s="2221" t="s">
        <v>448</v>
      </c>
      <c r="C305" s="2220"/>
      <c r="D305" s="2237"/>
      <c r="E305" s="2263"/>
      <c r="F305" s="2264"/>
    </row>
    <row r="306" spans="1:6">
      <c r="A306" s="2311"/>
      <c r="B306" s="2228"/>
      <c r="C306" s="2220"/>
      <c r="D306" s="2237"/>
      <c r="E306" s="2263"/>
      <c r="F306" s="2264"/>
    </row>
    <row r="307" spans="1:6" ht="63.75">
      <c r="A307" s="2326" t="s">
        <v>2244</v>
      </c>
      <c r="B307" s="2204" t="s">
        <v>547</v>
      </c>
      <c r="C307" s="1942" t="s">
        <v>96</v>
      </c>
      <c r="D307" s="2211">
        <v>30</v>
      </c>
      <c r="E307" s="2263"/>
      <c r="F307" s="2264">
        <f>D307*E307</f>
        <v>0</v>
      </c>
    </row>
    <row r="308" spans="1:6">
      <c r="A308" s="2297"/>
      <c r="B308" s="2204"/>
      <c r="C308" s="1942"/>
      <c r="D308" s="2211"/>
      <c r="F308" s="2264"/>
    </row>
    <row r="309" spans="1:6">
      <c r="A309" s="2328"/>
      <c r="B309" s="2212" t="s">
        <v>471</v>
      </c>
      <c r="C309" s="1942"/>
      <c r="D309" s="2211"/>
      <c r="E309" s="2263"/>
      <c r="F309" s="2264"/>
    </row>
    <row r="310" spans="1:6">
      <c r="A310" s="2265"/>
      <c r="B310" s="2298"/>
      <c r="C310" s="1942"/>
      <c r="D310" s="2211"/>
      <c r="E310" s="2263"/>
      <c r="F310" s="2264"/>
    </row>
    <row r="311" spans="1:6" ht="25.5">
      <c r="A311" s="2326" t="s">
        <v>2242</v>
      </c>
      <c r="B311" s="1944" t="s">
        <v>548</v>
      </c>
      <c r="C311" s="1942" t="s">
        <v>9</v>
      </c>
      <c r="D311" s="1942">
        <v>1</v>
      </c>
      <c r="E311" s="2263"/>
      <c r="F311" s="2264">
        <f>D311*E311</f>
        <v>0</v>
      </c>
    </row>
    <row r="312" spans="1:6">
      <c r="A312" s="2328"/>
      <c r="B312" s="1944"/>
      <c r="C312" s="1942"/>
      <c r="D312" s="1942"/>
      <c r="E312" s="2263"/>
      <c r="F312" s="2264"/>
    </row>
    <row r="313" spans="1:6">
      <c r="A313" s="2328"/>
      <c r="B313" s="1944"/>
      <c r="C313" s="1942"/>
      <c r="D313" s="2211"/>
      <c r="F313" s="2264"/>
    </row>
    <row r="314" spans="1:6" ht="76.5">
      <c r="A314" s="2326" t="s">
        <v>2243</v>
      </c>
      <c r="B314" s="2229" t="s">
        <v>2616</v>
      </c>
      <c r="C314" s="1942" t="s">
        <v>9</v>
      </c>
      <c r="D314" s="2224">
        <v>1</v>
      </c>
      <c r="E314" s="2330"/>
      <c r="F314" s="2264">
        <f>D314*E314</f>
        <v>0</v>
      </c>
    </row>
    <row r="315" spans="1:6">
      <c r="A315" s="2328"/>
      <c r="B315" s="2196"/>
      <c r="C315" s="1942"/>
      <c r="D315" s="2211"/>
      <c r="E315" s="2263"/>
      <c r="F315" s="2264"/>
    </row>
    <row r="316" spans="1:6">
      <c r="A316" s="2282"/>
      <c r="B316" s="2283"/>
      <c r="C316" s="2284"/>
      <c r="D316" s="2285"/>
      <c r="E316" s="2286"/>
      <c r="F316" s="134">
        <f>SUM(F293:F315)</f>
        <v>0</v>
      </c>
    </row>
    <row r="317" spans="1:6">
      <c r="A317" s="2265"/>
      <c r="B317" s="2331"/>
      <c r="C317" s="2332"/>
      <c r="D317" s="2333"/>
      <c r="E317" s="2334"/>
      <c r="F317" s="2335"/>
    </row>
    <row r="318" spans="1:6">
      <c r="A318" s="2328"/>
      <c r="B318" s="2212" t="s">
        <v>552</v>
      </c>
      <c r="C318" s="1942"/>
      <c r="D318" s="2211"/>
      <c r="E318" s="2263"/>
      <c r="F318" s="2264"/>
    </row>
    <row r="319" spans="1:6">
      <c r="A319" s="2328"/>
      <c r="B319" s="2196"/>
      <c r="C319" s="1942"/>
      <c r="D319" s="2211"/>
      <c r="E319" s="2263"/>
      <c r="F319" s="2264"/>
    </row>
    <row r="320" spans="1:6" ht="90.75">
      <c r="A320" s="2326" t="s">
        <v>2244</v>
      </c>
      <c r="B320" s="2204" t="s">
        <v>2617</v>
      </c>
      <c r="C320" s="2272" t="s">
        <v>9</v>
      </c>
      <c r="D320" s="82">
        <v>1</v>
      </c>
      <c r="E320" s="2263"/>
      <c r="F320" s="2264">
        <f>D320*E320</f>
        <v>0</v>
      </c>
    </row>
    <row r="321" spans="1:6">
      <c r="A321" s="2329"/>
      <c r="B321" s="2336"/>
      <c r="C321" s="2272"/>
      <c r="D321" s="82"/>
      <c r="E321" s="2263"/>
      <c r="F321" s="2264"/>
    </row>
    <row r="322" spans="1:6" ht="38.25">
      <c r="A322" s="2326" t="s">
        <v>2245</v>
      </c>
      <c r="B322" s="2336" t="s">
        <v>554</v>
      </c>
      <c r="C322" s="2272" t="s">
        <v>9</v>
      </c>
      <c r="D322" s="82">
        <v>1</v>
      </c>
      <c r="E322" s="2263"/>
      <c r="F322" s="2264">
        <f t="shared" ref="F322:F338" si="0">D322*E322</f>
        <v>0</v>
      </c>
    </row>
    <row r="323" spans="1:6">
      <c r="A323" s="2326"/>
      <c r="B323" s="2336"/>
      <c r="C323" s="2272"/>
      <c r="D323" s="82"/>
      <c r="E323" s="2263"/>
      <c r="F323" s="2264"/>
    </row>
    <row r="324" spans="1:6">
      <c r="A324" s="2329"/>
      <c r="B324" s="2337"/>
      <c r="C324" s="2272"/>
      <c r="D324" s="82"/>
      <c r="E324" s="2263"/>
      <c r="F324" s="2264"/>
    </row>
    <row r="325" spans="1:6" ht="51">
      <c r="A325" s="2326" t="s">
        <v>2246</v>
      </c>
      <c r="B325" s="2204" t="s">
        <v>556</v>
      </c>
      <c r="C325" s="1942" t="s">
        <v>9</v>
      </c>
      <c r="D325" s="82">
        <v>1</v>
      </c>
      <c r="E325" s="2306"/>
      <c r="F325" s="2264">
        <f t="shared" si="0"/>
        <v>0</v>
      </c>
    </row>
    <row r="326" spans="1:6">
      <c r="A326" s="2326"/>
      <c r="B326" s="2204"/>
      <c r="C326" s="1942"/>
      <c r="D326" s="82"/>
      <c r="E326" s="2263"/>
      <c r="F326" s="2264"/>
    </row>
    <row r="327" spans="1:6">
      <c r="A327" s="2329"/>
      <c r="B327" s="2336"/>
      <c r="C327" s="2272"/>
      <c r="D327" s="82"/>
      <c r="E327" s="2263"/>
      <c r="F327" s="2264"/>
    </row>
    <row r="328" spans="1:6" ht="76.5">
      <c r="A328" s="2326" t="s">
        <v>2247</v>
      </c>
      <c r="B328" s="1944" t="s">
        <v>558</v>
      </c>
      <c r="C328" s="1942" t="s">
        <v>31</v>
      </c>
      <c r="D328" s="2382">
        <v>2</v>
      </c>
      <c r="E328" s="2386"/>
      <c r="F328" s="2264">
        <f t="shared" si="0"/>
        <v>0</v>
      </c>
    </row>
    <row r="329" spans="1:6">
      <c r="A329" s="2329"/>
      <c r="B329" s="2336"/>
      <c r="C329" s="2272"/>
      <c r="D329" s="2748"/>
      <c r="E329" s="2749"/>
      <c r="F329" s="2264"/>
    </row>
    <row r="330" spans="1:6" ht="38.25">
      <c r="A330" s="2326" t="s">
        <v>2255</v>
      </c>
      <c r="B330" s="2338" t="s">
        <v>559</v>
      </c>
      <c r="C330" s="1942" t="s">
        <v>209</v>
      </c>
      <c r="D330" s="2383">
        <v>78</v>
      </c>
      <c r="E330" s="2749"/>
      <c r="F330" s="2264">
        <f t="shared" si="0"/>
        <v>0</v>
      </c>
    </row>
    <row r="331" spans="1:6">
      <c r="A331" s="2329"/>
      <c r="B331" s="1944"/>
      <c r="C331" s="1942"/>
      <c r="D331" s="2211"/>
      <c r="E331" s="2263"/>
      <c r="F331" s="2264">
        <f t="shared" si="0"/>
        <v>0</v>
      </c>
    </row>
    <row r="332" spans="1:6" ht="52.5">
      <c r="A332" s="2326" t="s">
        <v>2248</v>
      </c>
      <c r="B332" s="2339" t="s">
        <v>560</v>
      </c>
      <c r="C332" s="1942" t="s">
        <v>155</v>
      </c>
      <c r="D332" s="2109">
        <v>1</v>
      </c>
      <c r="E332" s="2263"/>
      <c r="F332" s="2264">
        <f t="shared" si="0"/>
        <v>0</v>
      </c>
    </row>
    <row r="333" spans="1:6">
      <c r="A333" s="2329"/>
      <c r="B333" s="2340"/>
      <c r="C333" s="2129"/>
      <c r="D333" s="2130"/>
      <c r="E333" s="2278"/>
      <c r="F333" s="2264"/>
    </row>
    <row r="334" spans="1:6" ht="38.25">
      <c r="A334" s="2326" t="s">
        <v>2249</v>
      </c>
      <c r="B334" s="2338" t="s">
        <v>561</v>
      </c>
      <c r="C334" s="1942" t="s">
        <v>31</v>
      </c>
      <c r="D334" s="2151">
        <v>1</v>
      </c>
      <c r="E334" s="2349"/>
      <c r="F334" s="2264">
        <f t="shared" si="0"/>
        <v>0</v>
      </c>
    </row>
    <row r="335" spans="1:6">
      <c r="A335" s="2329"/>
      <c r="B335" s="2340"/>
      <c r="C335" s="2129"/>
      <c r="D335" s="2130"/>
      <c r="E335" s="2278"/>
      <c r="F335" s="2264"/>
    </row>
    <row r="336" spans="1:6" ht="51">
      <c r="A336" s="2326" t="s">
        <v>2250</v>
      </c>
      <c r="B336" s="2341" t="s">
        <v>562</v>
      </c>
      <c r="C336" s="2342" t="s">
        <v>31</v>
      </c>
      <c r="D336" s="2343">
        <v>2</v>
      </c>
      <c r="E336" s="2349"/>
      <c r="F336" s="2264">
        <f t="shared" si="0"/>
        <v>0</v>
      </c>
    </row>
    <row r="337" spans="1:6">
      <c r="A337" s="2329"/>
      <c r="B337" s="2341"/>
      <c r="C337" s="2342"/>
      <c r="D337" s="2343"/>
      <c r="E337" s="2344"/>
      <c r="F337" s="2264"/>
    </row>
    <row r="338" spans="1:6" ht="51">
      <c r="A338" s="2326" t="s">
        <v>2251</v>
      </c>
      <c r="B338" s="2341" t="s">
        <v>563</v>
      </c>
      <c r="C338" s="2342" t="s">
        <v>31</v>
      </c>
      <c r="D338" s="2342">
        <v>2</v>
      </c>
      <c r="E338" s="2349"/>
      <c r="F338" s="2264">
        <f t="shared" si="0"/>
        <v>0</v>
      </c>
    </row>
    <row r="339" spans="1:6">
      <c r="A339" s="2329"/>
      <c r="B339" s="2341"/>
      <c r="C339" s="2342"/>
      <c r="D339" s="2342"/>
      <c r="E339" s="2344"/>
      <c r="F339" s="2264"/>
    </row>
    <row r="340" spans="1:6">
      <c r="A340" s="2326"/>
      <c r="B340" s="2336"/>
      <c r="C340" s="2272"/>
      <c r="D340" s="82"/>
      <c r="E340" s="2263"/>
      <c r="F340" s="2264"/>
    </row>
    <row r="341" spans="1:6">
      <c r="A341" s="116"/>
      <c r="B341" s="522"/>
      <c r="C341" s="116"/>
      <c r="D341" s="523"/>
      <c r="E341" s="2294"/>
      <c r="F341" s="2345"/>
    </row>
    <row r="342" spans="1:6">
      <c r="A342" s="2282"/>
      <c r="B342" s="2283"/>
      <c r="C342" s="2284"/>
      <c r="D342" s="2285"/>
      <c r="E342" s="2381"/>
      <c r="F342" s="134">
        <f>SUM(F317:F341)</f>
        <v>0</v>
      </c>
    </row>
    <row r="343" spans="1:6">
      <c r="A343" s="2272"/>
      <c r="B343" s="2304"/>
      <c r="C343" s="2272"/>
      <c r="D343" s="2164"/>
      <c r="E343" s="2278"/>
      <c r="F343" s="2170"/>
    </row>
    <row r="344" spans="1:6">
      <c r="A344" s="1878"/>
      <c r="B344" s="2750"/>
      <c r="C344" s="1879"/>
      <c r="D344" s="2751"/>
      <c r="E344" s="2749"/>
      <c r="F344" s="2238"/>
    </row>
    <row r="345" spans="1:6">
      <c r="A345" s="1882"/>
      <c r="B345" s="2752"/>
      <c r="C345" s="1879"/>
      <c r="D345" s="1880"/>
      <c r="E345" s="2749"/>
      <c r="F345" s="2238"/>
    </row>
    <row r="346" spans="1:6">
      <c r="A346" s="2301"/>
      <c r="B346" s="2221" t="s">
        <v>564</v>
      </c>
      <c r="C346" s="1942"/>
      <c r="D346" s="2382"/>
      <c r="E346" s="2387"/>
      <c r="F346" s="2264"/>
    </row>
    <row r="347" spans="1:6">
      <c r="A347" s="2301"/>
      <c r="B347" s="2204"/>
      <c r="C347" s="1942"/>
      <c r="D347" s="2382"/>
      <c r="E347" s="2390"/>
      <c r="F347" s="44"/>
    </row>
    <row r="348" spans="1:6" ht="38.25">
      <c r="A348" s="2326" t="s">
        <v>2252</v>
      </c>
      <c r="B348" s="2581" t="s">
        <v>2985</v>
      </c>
      <c r="C348" s="2272" t="s">
        <v>9</v>
      </c>
      <c r="D348" s="511">
        <v>1</v>
      </c>
      <c r="E348" s="2386"/>
      <c r="F348" s="44">
        <f>D348*E348</f>
        <v>0</v>
      </c>
    </row>
    <row r="349" spans="1:6">
      <c r="A349" s="2347"/>
      <c r="B349" s="2348"/>
      <c r="C349" s="2272"/>
      <c r="D349" s="511"/>
      <c r="E349" s="2386"/>
      <c r="F349" s="44"/>
    </row>
    <row r="350" spans="1:6" ht="63.75">
      <c r="A350" s="2326" t="s">
        <v>2253</v>
      </c>
      <c r="B350" s="2229" t="s">
        <v>565</v>
      </c>
      <c r="C350" s="2220" t="s">
        <v>9</v>
      </c>
      <c r="D350" s="2389">
        <v>1</v>
      </c>
      <c r="E350" s="2391"/>
      <c r="F350" s="44">
        <f>D350*E350</f>
        <v>0</v>
      </c>
    </row>
    <row r="351" spans="1:6">
      <c r="A351" s="2272"/>
      <c r="B351" s="2229"/>
      <c r="C351" s="2272"/>
      <c r="D351" s="523"/>
      <c r="E351" s="2392"/>
      <c r="F351" s="44"/>
    </row>
    <row r="352" spans="1:6">
      <c r="A352" s="2282"/>
      <c r="B352" s="2283"/>
      <c r="C352" s="2284"/>
      <c r="D352" s="2285"/>
      <c r="E352" s="2388"/>
      <c r="F352" s="134">
        <f>SUM(F343:F351)</f>
        <v>0</v>
      </c>
    </row>
    <row r="353" spans="1:6">
      <c r="A353" s="2272"/>
      <c r="B353" s="2304"/>
      <c r="C353" s="2272"/>
      <c r="D353" s="2164"/>
      <c r="E353" s="2349"/>
      <c r="F353" s="2170"/>
    </row>
    <row r="354" spans="1:6">
      <c r="A354" s="2350"/>
      <c r="B354" s="2351" t="s">
        <v>70</v>
      </c>
      <c r="C354" s="2352"/>
      <c r="D354" s="2353"/>
      <c r="E354" s="2354"/>
      <c r="F354" s="2355"/>
    </row>
    <row r="355" spans="1:6">
      <c r="A355" s="1878"/>
      <c r="B355" s="2356"/>
      <c r="C355" s="2272"/>
      <c r="D355" s="2164"/>
      <c r="F355" s="2170"/>
    </row>
    <row r="356" spans="1:6">
      <c r="A356" s="1878"/>
      <c r="B356" s="2357" t="s">
        <v>2262</v>
      </c>
      <c r="C356" s="2272"/>
      <c r="D356" s="2164"/>
      <c r="E356" s="2349"/>
      <c r="F356" s="2170">
        <f>F65</f>
        <v>0</v>
      </c>
    </row>
    <row r="357" spans="1:6">
      <c r="A357" s="1878"/>
      <c r="B357" s="2357" t="s">
        <v>2263</v>
      </c>
      <c r="C357" s="2272"/>
      <c r="D357" s="2164"/>
      <c r="E357" s="2349"/>
      <c r="F357" s="2170">
        <f>F121</f>
        <v>0</v>
      </c>
    </row>
    <row r="358" spans="1:6">
      <c r="A358" s="2272"/>
      <c r="B358" s="2357" t="s">
        <v>2264</v>
      </c>
      <c r="C358" s="2272"/>
      <c r="D358" s="2164"/>
      <c r="E358" s="2349"/>
      <c r="F358" s="2170">
        <f>F185</f>
        <v>0</v>
      </c>
    </row>
    <row r="359" spans="1:6">
      <c r="A359" s="2272"/>
      <c r="B359" s="2357" t="s">
        <v>2265</v>
      </c>
      <c r="C359" s="2272"/>
      <c r="D359" s="2164"/>
      <c r="F359" s="2170">
        <f>F242</f>
        <v>0</v>
      </c>
    </row>
    <row r="360" spans="1:6">
      <c r="A360" s="2272"/>
      <c r="B360" s="2357" t="s">
        <v>2266</v>
      </c>
      <c r="C360" s="2272"/>
      <c r="D360" s="2164"/>
      <c r="E360" s="2349"/>
      <c r="F360" s="2170">
        <f>F292</f>
        <v>0</v>
      </c>
    </row>
    <row r="361" spans="1:6">
      <c r="A361" s="2272"/>
      <c r="B361" s="2357" t="s">
        <v>2267</v>
      </c>
      <c r="C361" s="2272"/>
      <c r="D361" s="2164"/>
      <c r="E361" s="2349"/>
      <c r="F361" s="2170">
        <f>F316</f>
        <v>0</v>
      </c>
    </row>
    <row r="362" spans="1:6">
      <c r="A362" s="2272"/>
      <c r="B362" s="2357" t="s">
        <v>2268</v>
      </c>
      <c r="C362" s="2272"/>
      <c r="D362" s="2164"/>
      <c r="E362" s="2349"/>
      <c r="F362" s="2170">
        <f>F342</f>
        <v>0</v>
      </c>
    </row>
    <row r="363" spans="1:6">
      <c r="A363" s="2272"/>
      <c r="B363" s="2357" t="s">
        <v>2269</v>
      </c>
      <c r="C363" s="2272"/>
      <c r="D363" s="2164"/>
      <c r="E363" s="2349"/>
      <c r="F363" s="2170">
        <f>F352</f>
        <v>0</v>
      </c>
    </row>
    <row r="364" spans="1:6">
      <c r="A364" s="2272"/>
      <c r="B364" s="2304"/>
      <c r="C364" s="2272"/>
      <c r="D364" s="2164"/>
      <c r="F364" s="2170"/>
    </row>
    <row r="365" spans="1:6">
      <c r="A365" s="2272"/>
      <c r="B365" s="2304"/>
      <c r="C365" s="2272"/>
      <c r="D365" s="2164"/>
      <c r="E365" s="2349"/>
      <c r="F365" s="2170"/>
    </row>
    <row r="366" spans="1:6">
      <c r="A366" s="2260"/>
      <c r="B366" s="2358"/>
      <c r="C366" s="2252"/>
      <c r="D366" s="2359"/>
      <c r="E366" s="2360"/>
      <c r="F366" s="2361"/>
    </row>
    <row r="367" spans="1:6">
      <c r="A367" s="2260"/>
      <c r="B367" s="2362" t="s">
        <v>2238</v>
      </c>
      <c r="C367" s="2352"/>
      <c r="D367" s="2353"/>
      <c r="E367" s="2363"/>
      <c r="F367" s="2364">
        <f>SUM(F356:F363)</f>
        <v>0</v>
      </c>
    </row>
    <row r="368" spans="1:6">
      <c r="A368" s="2260"/>
      <c r="B368" s="2362"/>
      <c r="C368" s="2352"/>
      <c r="D368" s="2353"/>
      <c r="E368" s="2365"/>
      <c r="F368" s="2366"/>
    </row>
    <row r="369" spans="1:6">
      <c r="A369" s="2272"/>
      <c r="B369" s="2367"/>
      <c r="C369" s="2368"/>
      <c r="D369" s="2369"/>
      <c r="E369" s="1596"/>
      <c r="F369" s="2370"/>
    </row>
    <row r="370" spans="1:6">
      <c r="A370" s="2272"/>
      <c r="B370" s="2362" t="s">
        <v>2239</v>
      </c>
      <c r="C370" s="2352" t="s">
        <v>31</v>
      </c>
      <c r="D370" s="2624">
        <v>1</v>
      </c>
      <c r="E370" s="1596"/>
      <c r="F370" s="2364">
        <f>F367*D370</f>
        <v>0</v>
      </c>
    </row>
    <row r="371" spans="1:6">
      <c r="A371" s="2352"/>
      <c r="B371" s="2362"/>
      <c r="C371" s="2352"/>
      <c r="D371" s="2353"/>
      <c r="E371" s="2372"/>
      <c r="F371" s="2366"/>
    </row>
    <row r="372" spans="1:6">
      <c r="A372" s="2352"/>
      <c r="B372" s="2362"/>
      <c r="C372" s="2352"/>
      <c r="D372" s="2353"/>
      <c r="E372" s="2372"/>
      <c r="F372" s="2366"/>
    </row>
    <row r="373" spans="1:6">
      <c r="A373" s="2352"/>
      <c r="B373" s="2362"/>
      <c r="C373" s="2352"/>
      <c r="D373" s="2353"/>
      <c r="E373" s="2372"/>
      <c r="F373" s="2366"/>
    </row>
    <row r="374" spans="1:6">
      <c r="A374" s="2352"/>
      <c r="B374" s="2362"/>
      <c r="C374" s="2352"/>
      <c r="D374" s="2371"/>
      <c r="E374" s="2372"/>
      <c r="F374" s="2366"/>
    </row>
    <row r="375" spans="1:6">
      <c r="A375" s="2272"/>
      <c r="B375" s="2304"/>
      <c r="C375" s="2272"/>
      <c r="D375" s="2164"/>
      <c r="E375" s="1596"/>
      <c r="F375" s="2373"/>
    </row>
    <row r="376" spans="1:6">
      <c r="A376" s="2272"/>
      <c r="B376" s="2304"/>
      <c r="C376" s="2272"/>
      <c r="D376" s="2164"/>
      <c r="E376" s="1596"/>
      <c r="F376" s="2373"/>
    </row>
    <row r="377" spans="1:6">
      <c r="A377" s="2272"/>
      <c r="B377" s="2304"/>
      <c r="C377" s="2272"/>
      <c r="D377" s="2164"/>
      <c r="E377" s="1596"/>
      <c r="F377" s="2373"/>
    </row>
    <row r="378" spans="1:6">
      <c r="A378" s="2272"/>
      <c r="B378" s="2304"/>
      <c r="C378" s="2272"/>
      <c r="D378" s="2164"/>
      <c r="E378" s="1596"/>
      <c r="F378" s="2373"/>
    </row>
    <row r="379" spans="1:6">
      <c r="A379" s="2272"/>
      <c r="B379" s="2304"/>
      <c r="C379" s="2272"/>
      <c r="D379" s="2164"/>
      <c r="E379" s="1596"/>
      <c r="F379" s="2373"/>
    </row>
    <row r="380" spans="1:6">
      <c r="A380" s="2272"/>
      <c r="B380" s="2304"/>
      <c r="C380" s="2272"/>
      <c r="D380" s="2164"/>
      <c r="E380" s="1596"/>
      <c r="F380" s="2373"/>
    </row>
    <row r="381" spans="1:6">
      <c r="A381" s="2272"/>
      <c r="B381" s="2304"/>
      <c r="C381" s="2272"/>
      <c r="D381" s="2164"/>
      <c r="E381" s="1596"/>
      <c r="F381" s="2373"/>
    </row>
    <row r="382" spans="1:6">
      <c r="A382" s="2272"/>
      <c r="B382" s="2304"/>
      <c r="C382" s="2272"/>
      <c r="D382" s="2164"/>
      <c r="E382" s="1596"/>
      <c r="F382" s="2373"/>
    </row>
    <row r="383" spans="1:6">
      <c r="A383" s="2272"/>
      <c r="B383" s="2304"/>
      <c r="C383" s="2272"/>
      <c r="D383" s="2164"/>
      <c r="E383" s="1596"/>
      <c r="F383" s="2373"/>
    </row>
    <row r="384" spans="1:6">
      <c r="A384" s="2272"/>
      <c r="B384" s="2304"/>
      <c r="C384" s="2272"/>
      <c r="D384" s="2164"/>
      <c r="E384" s="1596"/>
      <c r="F384" s="2373"/>
    </row>
    <row r="385" spans="1:6">
      <c r="A385" s="2272"/>
      <c r="B385" s="2304"/>
      <c r="C385" s="2272"/>
      <c r="D385" s="2164"/>
      <c r="E385" s="1596"/>
      <c r="F385" s="2373"/>
    </row>
    <row r="386" spans="1:6">
      <c r="A386" s="2272"/>
      <c r="B386" s="2304"/>
      <c r="C386" s="2272"/>
      <c r="D386" s="2164"/>
      <c r="E386" s="1596"/>
      <c r="F386" s="2373"/>
    </row>
    <row r="387" spans="1:6">
      <c r="A387" s="2272"/>
      <c r="B387" s="2304"/>
      <c r="C387" s="2272"/>
      <c r="D387" s="2164"/>
      <c r="E387" s="1596"/>
      <c r="F387" s="2373"/>
    </row>
    <row r="388" spans="1:6">
      <c r="A388" s="2272"/>
      <c r="B388" s="2304"/>
      <c r="C388" s="2272"/>
      <c r="D388" s="2164"/>
      <c r="E388" s="1596"/>
      <c r="F388" s="2373"/>
    </row>
    <row r="389" spans="1:6">
      <c r="A389" s="2272"/>
      <c r="B389" s="2304"/>
      <c r="C389" s="2272"/>
      <c r="D389" s="2164"/>
      <c r="E389" s="1596"/>
      <c r="F389" s="2373"/>
    </row>
    <row r="390" spans="1:6">
      <c r="A390" s="2272"/>
      <c r="B390" s="2304"/>
      <c r="C390" s="2272"/>
      <c r="D390" s="2164"/>
      <c r="E390" s="1596"/>
      <c r="F390" s="2373"/>
    </row>
    <row r="391" spans="1:6">
      <c r="A391" s="2272"/>
      <c r="B391" s="2304"/>
      <c r="C391" s="2272"/>
      <c r="D391" s="2164"/>
      <c r="E391" s="1596"/>
      <c r="F391" s="2373"/>
    </row>
    <row r="392" spans="1:6">
      <c r="A392" s="2272"/>
      <c r="B392" s="2304"/>
      <c r="C392" s="2272"/>
      <c r="D392" s="2164"/>
      <c r="E392" s="1596"/>
      <c r="F392" s="2373"/>
    </row>
    <row r="393" spans="1:6">
      <c r="A393" s="2272"/>
      <c r="B393" s="2304"/>
      <c r="C393" s="2272"/>
      <c r="D393" s="2164"/>
      <c r="E393" s="1596"/>
      <c r="F393" s="2373"/>
    </row>
    <row r="394" spans="1:6">
      <c r="A394" s="2272"/>
      <c r="B394" s="2304"/>
      <c r="C394" s="2272"/>
      <c r="D394" s="2164"/>
      <c r="E394" s="1596"/>
      <c r="F394" s="2373"/>
    </row>
    <row r="395" spans="1:6">
      <c r="A395" s="2272"/>
      <c r="B395" s="2304"/>
      <c r="C395" s="2272"/>
      <c r="D395" s="2164"/>
      <c r="E395" s="1596"/>
      <c r="F395" s="2373"/>
    </row>
    <row r="396" spans="1:6">
      <c r="A396" s="2272"/>
      <c r="B396" s="2304"/>
      <c r="C396" s="2272"/>
      <c r="D396" s="2164"/>
      <c r="E396" s="1596"/>
      <c r="F396" s="2373"/>
    </row>
    <row r="397" spans="1:6">
      <c r="A397" s="2272"/>
      <c r="B397" s="2304"/>
      <c r="C397" s="2272"/>
      <c r="D397" s="2164"/>
      <c r="E397" s="1596"/>
      <c r="F397" s="2373"/>
    </row>
    <row r="398" spans="1:6">
      <c r="A398" s="2272"/>
      <c r="B398" s="2304"/>
      <c r="C398" s="2272"/>
      <c r="D398" s="2164"/>
      <c r="E398" s="1596"/>
      <c r="F398" s="2373"/>
    </row>
    <row r="399" spans="1:6">
      <c r="A399" s="2272"/>
      <c r="B399" s="2304"/>
      <c r="C399" s="2272"/>
      <c r="D399" s="2164"/>
      <c r="E399" s="1596"/>
      <c r="F399" s="2373"/>
    </row>
    <row r="400" spans="1:6">
      <c r="A400" s="2272"/>
      <c r="B400" s="2304"/>
      <c r="C400" s="2272"/>
      <c r="D400" s="2164"/>
      <c r="E400" s="1596"/>
      <c r="F400" s="2373"/>
    </row>
    <row r="401" spans="1:6">
      <c r="A401" s="2272"/>
      <c r="B401" s="2304"/>
      <c r="C401" s="2272"/>
      <c r="D401" s="2164"/>
      <c r="E401" s="1596"/>
      <c r="F401" s="2373"/>
    </row>
    <row r="402" spans="1:6">
      <c r="A402" s="2272"/>
      <c r="B402" s="2304"/>
      <c r="C402" s="2272"/>
      <c r="D402" s="2164"/>
      <c r="E402" s="1596"/>
      <c r="F402" s="2373"/>
    </row>
    <row r="403" spans="1:6">
      <c r="A403" s="2272"/>
      <c r="B403" s="2304"/>
      <c r="C403" s="2272"/>
      <c r="D403" s="2164"/>
      <c r="E403" s="1596"/>
      <c r="F403" s="2373"/>
    </row>
    <row r="404" spans="1:6">
      <c r="A404" s="2272"/>
      <c r="B404" s="2304"/>
      <c r="C404" s="2272"/>
      <c r="D404" s="2272"/>
      <c r="E404" s="1596"/>
      <c r="F404" s="2373"/>
    </row>
    <row r="405" spans="1:6">
      <c r="A405" s="2272"/>
      <c r="B405" s="2304"/>
      <c r="C405" s="2272"/>
      <c r="D405" s="2272"/>
      <c r="E405" s="1596"/>
      <c r="F405" s="2373"/>
    </row>
    <row r="406" spans="1:6">
      <c r="A406" s="2272"/>
      <c r="B406" s="2304"/>
      <c r="C406" s="2272"/>
      <c r="D406" s="2272"/>
      <c r="E406" s="1596"/>
      <c r="F406" s="2373"/>
    </row>
    <row r="407" spans="1:6">
      <c r="A407" s="3460" t="s">
        <v>71</v>
      </c>
      <c r="B407" s="3461"/>
      <c r="C407" s="3461"/>
      <c r="D407" s="3461"/>
      <c r="E407" s="3462"/>
      <c r="F407" s="2374">
        <f>F370</f>
        <v>0</v>
      </c>
    </row>
    <row r="408" spans="1:6">
      <c r="A408" s="3"/>
      <c r="B408" s="2"/>
      <c r="C408" s="3"/>
      <c r="D408" s="3"/>
      <c r="E408" s="525"/>
      <c r="F408" s="86"/>
    </row>
    <row r="409" spans="1:6">
      <c r="A409" s="3"/>
      <c r="B409" s="2"/>
      <c r="C409" s="3"/>
      <c r="D409" s="3"/>
      <c r="E409" s="525"/>
      <c r="F409" s="86"/>
    </row>
  </sheetData>
  <mergeCells count="3">
    <mergeCell ref="A4:B4"/>
    <mergeCell ref="A5:B5"/>
    <mergeCell ref="A407:E407"/>
  </mergeCells>
  <pageMargins left="0.7" right="0.7" top="0.75" bottom="0.75" header="0.3" footer="0.3"/>
  <pageSetup scale="50" orientation="portrait" r:id="rId1"/>
  <rowBreaks count="3" manualBreakCount="3">
    <brk id="243" max="16383" man="1"/>
    <brk id="309" max="5" man="1"/>
    <brk id="34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7"/>
  <sheetViews>
    <sheetView view="pageBreakPreview" topLeftCell="A193" zoomScaleNormal="100" zoomScaleSheetLayoutView="100" workbookViewId="0">
      <selection activeCell="B200" sqref="B200"/>
    </sheetView>
  </sheetViews>
  <sheetFormatPr defaultRowHeight="15"/>
  <cols>
    <col min="2" max="2" width="45.140625" customWidth="1"/>
    <col min="4" max="4" width="11.5703125" customWidth="1"/>
    <col min="5" max="5" width="15.42578125" customWidth="1"/>
    <col min="6" max="6" width="16.28515625" customWidth="1"/>
  </cols>
  <sheetData>
    <row r="1" spans="1:6" ht="15" customHeight="1">
      <c r="A1" s="2052" t="s">
        <v>2129</v>
      </c>
      <c r="B1" s="2052"/>
      <c r="C1" s="2052"/>
      <c r="D1" s="2052"/>
      <c r="E1" s="2052"/>
      <c r="F1" s="2052"/>
    </row>
    <row r="2" spans="1:6">
      <c r="A2" s="2052" t="s">
        <v>2544</v>
      </c>
      <c r="B2" s="2053"/>
      <c r="C2" s="2054"/>
    </row>
    <row r="3" spans="1:6">
      <c r="A3" s="2626"/>
      <c r="B3" s="2627"/>
      <c r="C3" s="2628"/>
      <c r="D3" s="2629"/>
      <c r="E3" s="2629"/>
      <c r="F3" s="2629"/>
    </row>
    <row r="4" spans="1:6">
      <c r="A4" s="3466" t="s">
        <v>2793</v>
      </c>
      <c r="B4" s="3466"/>
      <c r="C4" s="2628"/>
      <c r="D4" s="2629"/>
      <c r="E4" s="2629"/>
      <c r="F4" s="2629"/>
    </row>
    <row r="5" spans="1:6">
      <c r="A5" s="3467" t="s">
        <v>2618</v>
      </c>
      <c r="B5" s="3468"/>
      <c r="C5" s="3468"/>
      <c r="D5" s="3468"/>
      <c r="E5" s="3469"/>
      <c r="F5" s="2629"/>
    </row>
    <row r="6" spans="1:6">
      <c r="A6" s="2629"/>
      <c r="B6" s="2629"/>
      <c r="C6" s="2629"/>
      <c r="D6" s="2629"/>
      <c r="E6" s="2629"/>
      <c r="F6" s="2629"/>
    </row>
    <row r="7" spans="1:6" ht="30">
      <c r="A7" s="2630" t="s">
        <v>2271</v>
      </c>
      <c r="B7" s="2631" t="s">
        <v>2272</v>
      </c>
      <c r="C7" s="2631" t="s">
        <v>2273</v>
      </c>
      <c r="D7" s="2631" t="s">
        <v>2274</v>
      </c>
      <c r="E7" s="2632" t="s">
        <v>2275</v>
      </c>
      <c r="F7" s="2631" t="s">
        <v>2276</v>
      </c>
    </row>
    <row r="8" spans="1:6">
      <c r="A8" s="2633"/>
      <c r="B8" s="2634" t="s">
        <v>159</v>
      </c>
      <c r="C8" s="2635" t="s">
        <v>159</v>
      </c>
      <c r="D8" s="2635" t="s">
        <v>159</v>
      </c>
      <c r="E8" s="2636" t="s">
        <v>159</v>
      </c>
      <c r="F8" s="2635" t="s">
        <v>159</v>
      </c>
    </row>
    <row r="9" spans="1:6">
      <c r="A9" s="2635" t="s">
        <v>159</v>
      </c>
      <c r="B9" s="2634" t="s">
        <v>159</v>
      </c>
      <c r="C9" s="2635" t="s">
        <v>159</v>
      </c>
      <c r="D9" s="2635" t="s">
        <v>159</v>
      </c>
      <c r="E9" s="2637" t="s">
        <v>2277</v>
      </c>
      <c r="F9" s="2638" t="s">
        <v>2277</v>
      </c>
    </row>
    <row r="10" spans="1:6">
      <c r="A10" s="2635">
        <v>1</v>
      </c>
      <c r="B10" s="2639" t="s">
        <v>2278</v>
      </c>
      <c r="C10" s="2635" t="s">
        <v>159</v>
      </c>
      <c r="D10" s="2635" t="s">
        <v>159</v>
      </c>
      <c r="E10" s="2636" t="s">
        <v>159</v>
      </c>
      <c r="F10" s="2635" t="s">
        <v>159</v>
      </c>
    </row>
    <row r="11" spans="1:6" ht="63.75">
      <c r="A11" s="2635" t="s">
        <v>159</v>
      </c>
      <c r="B11" s="338" t="s">
        <v>2890</v>
      </c>
      <c r="C11" s="2635" t="s">
        <v>159</v>
      </c>
      <c r="D11" s="2635" t="s">
        <v>159</v>
      </c>
      <c r="E11" s="2636" t="s">
        <v>159</v>
      </c>
      <c r="F11" s="2635" t="s">
        <v>159</v>
      </c>
    </row>
    <row r="12" spans="1:6">
      <c r="A12" s="2635" t="s">
        <v>159</v>
      </c>
      <c r="B12" s="2641"/>
      <c r="C12" s="2635" t="s">
        <v>159</v>
      </c>
      <c r="D12" s="2635" t="s">
        <v>159</v>
      </c>
      <c r="E12" s="2636" t="s">
        <v>2279</v>
      </c>
      <c r="F12" s="2635" t="s">
        <v>159</v>
      </c>
    </row>
    <row r="13" spans="1:6">
      <c r="A13" s="2633" t="s">
        <v>2280</v>
      </c>
      <c r="B13" s="2642" t="s">
        <v>2281</v>
      </c>
      <c r="C13" s="2635" t="s">
        <v>159</v>
      </c>
      <c r="D13" s="2635" t="s">
        <v>159</v>
      </c>
      <c r="E13" s="2636" t="s">
        <v>159</v>
      </c>
      <c r="F13" s="2635" t="s">
        <v>159</v>
      </c>
    </row>
    <row r="14" spans="1:6">
      <c r="A14" s="2635" t="s">
        <v>159</v>
      </c>
      <c r="B14" s="2642" t="s">
        <v>2282</v>
      </c>
      <c r="C14" s="2635" t="s">
        <v>159</v>
      </c>
      <c r="D14" s="2635" t="s">
        <v>159</v>
      </c>
      <c r="E14" s="2636" t="s">
        <v>159</v>
      </c>
      <c r="F14" s="2635" t="s">
        <v>159</v>
      </c>
    </row>
    <row r="15" spans="1:6">
      <c r="A15" s="2633" t="s">
        <v>2283</v>
      </c>
      <c r="B15" s="2640" t="s">
        <v>481</v>
      </c>
      <c r="C15" s="2643" t="s">
        <v>165</v>
      </c>
      <c r="D15" s="2643">
        <v>2.1999999999999999E-2</v>
      </c>
      <c r="E15" s="2644"/>
      <c r="F15" s="2645">
        <f>D15*E15</f>
        <v>0</v>
      </c>
    </row>
    <row r="16" spans="1:6">
      <c r="A16" s="2473"/>
      <c r="B16" s="2641" t="s">
        <v>159</v>
      </c>
      <c r="C16" s="2646"/>
      <c r="D16" s="2646"/>
      <c r="E16" s="2644"/>
      <c r="F16" s="2644"/>
    </row>
    <row r="17" spans="1:6">
      <c r="A17" s="2635" t="s">
        <v>159</v>
      </c>
      <c r="B17" s="2642" t="s">
        <v>2285</v>
      </c>
      <c r="C17" s="2646" t="s">
        <v>159</v>
      </c>
      <c r="D17" s="2646" t="s">
        <v>159</v>
      </c>
      <c r="E17" s="2644"/>
      <c r="F17" s="2645"/>
    </row>
    <row r="18" spans="1:6" ht="45">
      <c r="A18" s="2635" t="s">
        <v>159</v>
      </c>
      <c r="B18" s="2640" t="s">
        <v>2286</v>
      </c>
      <c r="C18" s="2646" t="s">
        <v>159</v>
      </c>
      <c r="D18" s="2646" t="s">
        <v>159</v>
      </c>
      <c r="E18" s="2644"/>
      <c r="F18" s="2645"/>
    </row>
    <row r="19" spans="1:6">
      <c r="A19" s="2633" t="s">
        <v>2287</v>
      </c>
      <c r="B19" s="2641" t="s">
        <v>2288</v>
      </c>
      <c r="C19" s="2643" t="s">
        <v>2289</v>
      </c>
      <c r="D19" s="2643" t="s">
        <v>2290</v>
      </c>
      <c r="E19" s="2644"/>
      <c r="F19" s="2645">
        <f>D19*E19</f>
        <v>0</v>
      </c>
    </row>
    <row r="20" spans="1:6">
      <c r="A20" s="2635" t="s">
        <v>159</v>
      </c>
      <c r="B20" s="2642" t="s">
        <v>2291</v>
      </c>
      <c r="C20" s="2646" t="s">
        <v>159</v>
      </c>
      <c r="D20" s="2646" t="s">
        <v>159</v>
      </c>
      <c r="E20" s="2644"/>
      <c r="F20" s="2645"/>
    </row>
    <row r="21" spans="1:6" ht="45">
      <c r="A21" s="2635" t="s">
        <v>159</v>
      </c>
      <c r="B21" s="2640" t="s">
        <v>2292</v>
      </c>
      <c r="C21" s="2646" t="s">
        <v>159</v>
      </c>
      <c r="D21" s="2646" t="s">
        <v>159</v>
      </c>
      <c r="E21" s="2644"/>
      <c r="F21" s="2645"/>
    </row>
    <row r="22" spans="1:6">
      <c r="A22" s="2633" t="s">
        <v>2293</v>
      </c>
      <c r="B22" s="2641" t="s">
        <v>2294</v>
      </c>
      <c r="C22" s="2643" t="s">
        <v>2289</v>
      </c>
      <c r="D22" s="2643" t="s">
        <v>2290</v>
      </c>
      <c r="E22" s="2644"/>
      <c r="F22" s="2645">
        <f>D22*E22</f>
        <v>0</v>
      </c>
    </row>
    <row r="23" spans="1:6">
      <c r="A23" s="2635" t="s">
        <v>159</v>
      </c>
      <c r="B23" s="2642" t="s">
        <v>2295</v>
      </c>
      <c r="C23" s="2646" t="s">
        <v>159</v>
      </c>
      <c r="D23" s="2646" t="s">
        <v>159</v>
      </c>
      <c r="E23" s="2644"/>
      <c r="F23" s="2645"/>
    </row>
    <row r="24" spans="1:6" ht="50.25" customHeight="1">
      <c r="A24" s="2635" t="s">
        <v>159</v>
      </c>
      <c r="B24" s="2642" t="s">
        <v>2653</v>
      </c>
      <c r="C24" s="2646" t="s">
        <v>159</v>
      </c>
      <c r="D24" s="2646" t="s">
        <v>159</v>
      </c>
      <c r="E24" s="2644"/>
      <c r="F24" s="2645"/>
    </row>
    <row r="25" spans="1:6">
      <c r="A25" s="2635" t="s">
        <v>159</v>
      </c>
      <c r="B25" s="2639" t="s">
        <v>2296</v>
      </c>
      <c r="C25" s="2646" t="s">
        <v>159</v>
      </c>
      <c r="D25" s="2646" t="s">
        <v>159</v>
      </c>
      <c r="E25" s="2644"/>
      <c r="F25" s="2645"/>
    </row>
    <row r="26" spans="1:6" ht="30">
      <c r="A26" s="2633">
        <v>2.4</v>
      </c>
      <c r="B26" s="2640" t="s">
        <v>2297</v>
      </c>
      <c r="C26" s="2643" t="s">
        <v>2298</v>
      </c>
      <c r="D26" s="2643" t="s">
        <v>2299</v>
      </c>
      <c r="E26" s="2644"/>
      <c r="F26" s="2645">
        <f>D26*E26</f>
        <v>0</v>
      </c>
    </row>
    <row r="27" spans="1:6">
      <c r="A27" s="2635" t="s">
        <v>159</v>
      </c>
      <c r="B27" s="2639" t="s">
        <v>2300</v>
      </c>
      <c r="C27" s="2646" t="s">
        <v>159</v>
      </c>
      <c r="D27" s="2646" t="s">
        <v>159</v>
      </c>
      <c r="E27" s="2644"/>
      <c r="F27" s="2645"/>
    </row>
    <row r="28" spans="1:6" ht="45">
      <c r="A28" s="2635" t="s">
        <v>159</v>
      </c>
      <c r="B28" s="2647" t="s">
        <v>2301</v>
      </c>
      <c r="C28" s="2646" t="s">
        <v>159</v>
      </c>
      <c r="D28" s="2646" t="s">
        <v>159</v>
      </c>
      <c r="E28" s="2644"/>
      <c r="F28" s="2645"/>
    </row>
    <row r="29" spans="1:6">
      <c r="A29" s="2633">
        <v>2.5</v>
      </c>
      <c r="B29" s="2641" t="s">
        <v>2302</v>
      </c>
      <c r="C29" s="2643" t="s">
        <v>2298</v>
      </c>
      <c r="D29" s="2643" t="s">
        <v>2303</v>
      </c>
      <c r="E29" s="2644"/>
      <c r="F29" s="2645">
        <f>D29*E29</f>
        <v>0</v>
      </c>
    </row>
    <row r="30" spans="1:6">
      <c r="A30" s="2633">
        <v>2.6</v>
      </c>
      <c r="B30" s="2641" t="s">
        <v>2304</v>
      </c>
      <c r="C30" s="2643" t="s">
        <v>2298</v>
      </c>
      <c r="D30" s="2643" t="s">
        <v>2305</v>
      </c>
      <c r="E30" s="2644"/>
      <c r="F30" s="2645">
        <f>D30*E30</f>
        <v>0</v>
      </c>
    </row>
    <row r="31" spans="1:6">
      <c r="A31" s="2633">
        <v>2.7</v>
      </c>
      <c r="B31" s="2641" t="s">
        <v>2306</v>
      </c>
      <c r="C31" s="2643" t="s">
        <v>2298</v>
      </c>
      <c r="D31" s="2643" t="s">
        <v>2307</v>
      </c>
      <c r="E31" s="2644"/>
      <c r="F31" s="2645">
        <f>D31*E31</f>
        <v>0</v>
      </c>
    </row>
    <row r="32" spans="1:6">
      <c r="A32" s="2634" t="s">
        <v>159</v>
      </c>
      <c r="B32" s="2639" t="s">
        <v>2308</v>
      </c>
      <c r="C32" s="2646" t="s">
        <v>159</v>
      </c>
      <c r="D32" s="2646" t="s">
        <v>159</v>
      </c>
      <c r="E32" s="2644"/>
      <c r="F32" s="2645"/>
    </row>
    <row r="33" spans="1:6">
      <c r="A33" s="2634"/>
      <c r="B33" s="2634"/>
      <c r="C33" s="2635"/>
      <c r="D33" s="2635"/>
      <c r="E33" s="2636"/>
      <c r="F33" s="2648"/>
    </row>
    <row r="34" spans="1:6" ht="30">
      <c r="A34" s="2634" t="s">
        <v>159</v>
      </c>
      <c r="B34" s="2647" t="s">
        <v>2309</v>
      </c>
      <c r="C34" s="2635" t="s">
        <v>159</v>
      </c>
      <c r="D34" s="2635" t="s">
        <v>159</v>
      </c>
      <c r="E34" s="2636"/>
      <c r="F34" s="2648"/>
    </row>
    <row r="35" spans="1:6">
      <c r="A35" s="2633">
        <v>2.8</v>
      </c>
      <c r="B35" s="2641" t="s">
        <v>2304</v>
      </c>
      <c r="C35" s="2633" t="s">
        <v>2298</v>
      </c>
      <c r="D35" s="2633" t="s">
        <v>2310</v>
      </c>
      <c r="E35" s="2636"/>
      <c r="F35" s="2648">
        <f>D35*E35</f>
        <v>0</v>
      </c>
    </row>
    <row r="36" spans="1:6">
      <c r="A36" s="2633">
        <v>2.9</v>
      </c>
      <c r="B36" s="2641" t="s">
        <v>2306</v>
      </c>
      <c r="C36" s="2633" t="s">
        <v>2298</v>
      </c>
      <c r="D36" s="2633" t="s">
        <v>2280</v>
      </c>
      <c r="E36" s="2636"/>
      <c r="F36" s="2648">
        <f>D36*E36</f>
        <v>0</v>
      </c>
    </row>
    <row r="37" spans="1:6">
      <c r="A37" s="3470" t="s">
        <v>2311</v>
      </c>
      <c r="B37" s="3471"/>
      <c r="C37" s="3471"/>
      <c r="D37" s="3471"/>
      <c r="E37" s="3472"/>
      <c r="F37" s="2649">
        <f>SUM(F15:F36)</f>
        <v>0</v>
      </c>
    </row>
    <row r="38" spans="1:6">
      <c r="A38" s="2634" t="s">
        <v>159</v>
      </c>
      <c r="B38" s="2642" t="s">
        <v>2312</v>
      </c>
      <c r="C38" s="2635" t="s">
        <v>159</v>
      </c>
      <c r="D38" s="2635" t="s">
        <v>159</v>
      </c>
      <c r="E38" s="2636" t="s">
        <v>159</v>
      </c>
      <c r="F38" s="2635" t="s">
        <v>159</v>
      </c>
    </row>
    <row r="39" spans="1:6">
      <c r="A39" s="2634" t="s">
        <v>159</v>
      </c>
      <c r="B39" s="2639" t="s">
        <v>2313</v>
      </c>
      <c r="C39" s="2635" t="s">
        <v>159</v>
      </c>
      <c r="D39" s="2635" t="s">
        <v>159</v>
      </c>
      <c r="E39" s="2636" t="s">
        <v>159</v>
      </c>
      <c r="F39" s="2635" t="s">
        <v>159</v>
      </c>
    </row>
    <row r="40" spans="1:6" ht="30">
      <c r="A40" s="2634" t="s">
        <v>159</v>
      </c>
      <c r="B40" s="2647" t="s">
        <v>2314</v>
      </c>
      <c r="C40" s="2635" t="s">
        <v>159</v>
      </c>
      <c r="D40" s="2635" t="s">
        <v>159</v>
      </c>
      <c r="E40" s="2636" t="s">
        <v>159</v>
      </c>
      <c r="F40" s="2635" t="s">
        <v>159</v>
      </c>
    </row>
    <row r="41" spans="1:6" ht="43.5">
      <c r="A41" s="2805">
        <v>2.1</v>
      </c>
      <c r="B41" s="2640" t="s">
        <v>2315</v>
      </c>
      <c r="C41" s="2643" t="s">
        <v>2316</v>
      </c>
      <c r="D41" s="2643" t="s">
        <v>2317</v>
      </c>
      <c r="E41" s="2644"/>
      <c r="F41" s="2645">
        <f>D41*E41</f>
        <v>0</v>
      </c>
    </row>
    <row r="42" spans="1:6" ht="30">
      <c r="A42" s="2633">
        <v>2.11</v>
      </c>
      <c r="B42" s="2640" t="s">
        <v>2318</v>
      </c>
      <c r="C42" s="2643" t="s">
        <v>2316</v>
      </c>
      <c r="D42" s="2643" t="s">
        <v>2319</v>
      </c>
      <c r="E42" s="2644"/>
      <c r="F42" s="2645">
        <f>D42*E42</f>
        <v>0</v>
      </c>
    </row>
    <row r="43" spans="1:6">
      <c r="A43" s="2634" t="s">
        <v>159</v>
      </c>
      <c r="B43" s="2639" t="s">
        <v>2320</v>
      </c>
      <c r="C43" s="2646" t="s">
        <v>159</v>
      </c>
      <c r="D43" s="2646" t="s">
        <v>159</v>
      </c>
      <c r="E43" s="2644"/>
      <c r="F43" s="2645"/>
    </row>
    <row r="44" spans="1:6" ht="30">
      <c r="A44" s="2634" t="s">
        <v>159</v>
      </c>
      <c r="B44" s="2647" t="s">
        <v>2321</v>
      </c>
      <c r="C44" s="2646" t="s">
        <v>159</v>
      </c>
      <c r="D44" s="2646" t="s">
        <v>159</v>
      </c>
      <c r="E44" s="2644"/>
      <c r="F44" s="2645"/>
    </row>
    <row r="45" spans="1:6" ht="45">
      <c r="A45" s="2643">
        <v>2.12</v>
      </c>
      <c r="B45" s="2650" t="s">
        <v>2322</v>
      </c>
      <c r="C45" s="2643" t="s">
        <v>2316</v>
      </c>
      <c r="D45" s="2643" t="s">
        <v>2323</v>
      </c>
      <c r="E45" s="2644"/>
      <c r="F45" s="2645">
        <f>D45*E45</f>
        <v>0</v>
      </c>
    </row>
    <row r="46" spans="1:6" ht="30">
      <c r="A46" s="2643">
        <v>2.13</v>
      </c>
      <c r="B46" s="2650" t="s">
        <v>2324</v>
      </c>
      <c r="C46" s="2643" t="s">
        <v>2316</v>
      </c>
      <c r="D46" s="2643" t="s">
        <v>2325</v>
      </c>
      <c r="E46" s="2644"/>
      <c r="F46" s="2645">
        <f>D46*E46</f>
        <v>0</v>
      </c>
    </row>
    <row r="47" spans="1:6" ht="30">
      <c r="A47" s="2651" t="s">
        <v>159</v>
      </c>
      <c r="B47" s="2650" t="s">
        <v>2326</v>
      </c>
      <c r="C47" s="2643" t="s">
        <v>2316</v>
      </c>
      <c r="D47" s="2646">
        <v>85</v>
      </c>
      <c r="E47" s="2644"/>
      <c r="F47" s="2645">
        <f>D47*E47</f>
        <v>0</v>
      </c>
    </row>
    <row r="48" spans="1:6">
      <c r="A48" s="2634" t="s">
        <v>159</v>
      </c>
      <c r="B48" s="2639" t="s">
        <v>2327</v>
      </c>
      <c r="C48" s="2646" t="s">
        <v>159</v>
      </c>
      <c r="D48" s="2646" t="s">
        <v>159</v>
      </c>
      <c r="E48" s="2644"/>
      <c r="F48" s="2645"/>
    </row>
    <row r="49" spans="1:6" ht="30">
      <c r="A49" s="2634" t="s">
        <v>159</v>
      </c>
      <c r="B49" s="2647" t="s">
        <v>2328</v>
      </c>
      <c r="C49" s="2646" t="s">
        <v>159</v>
      </c>
      <c r="D49" s="2646" t="s">
        <v>159</v>
      </c>
      <c r="E49" s="2644"/>
      <c r="F49" s="2645"/>
    </row>
    <row r="50" spans="1:6" ht="30">
      <c r="A50" s="2643">
        <v>2.14</v>
      </c>
      <c r="B50" s="2650" t="s">
        <v>2329</v>
      </c>
      <c r="C50" s="2643" t="s">
        <v>2298</v>
      </c>
      <c r="D50" s="2643" t="s">
        <v>2330</v>
      </c>
      <c r="E50" s="2644"/>
      <c r="F50" s="2645">
        <f>D50*E50</f>
        <v>0</v>
      </c>
    </row>
    <row r="51" spans="1:6">
      <c r="A51" s="2643">
        <v>2.15</v>
      </c>
      <c r="B51" s="2652" t="s">
        <v>2331</v>
      </c>
      <c r="C51" s="2643" t="s">
        <v>2298</v>
      </c>
      <c r="D51" s="2643" t="s">
        <v>2332</v>
      </c>
      <c r="E51" s="2644"/>
      <c r="F51" s="2645">
        <f>D51*E51</f>
        <v>0</v>
      </c>
    </row>
    <row r="52" spans="1:6">
      <c r="A52" s="2634" t="s">
        <v>159</v>
      </c>
      <c r="B52" s="2639" t="s">
        <v>2333</v>
      </c>
      <c r="C52" s="2646" t="s">
        <v>159</v>
      </c>
      <c r="D52" s="2646" t="s">
        <v>159</v>
      </c>
      <c r="E52" s="2644"/>
      <c r="F52" s="2645"/>
    </row>
    <row r="53" spans="1:6">
      <c r="A53" s="2634" t="s">
        <v>159</v>
      </c>
      <c r="B53" s="2639" t="s">
        <v>2334</v>
      </c>
      <c r="C53" s="2646" t="s">
        <v>159</v>
      </c>
      <c r="D53" s="2646" t="s">
        <v>159</v>
      </c>
      <c r="E53" s="2644"/>
      <c r="F53" s="2645"/>
    </row>
    <row r="54" spans="1:6" ht="45">
      <c r="A54" s="2634" t="s">
        <v>159</v>
      </c>
      <c r="B54" s="2647" t="s">
        <v>2335</v>
      </c>
      <c r="C54" s="2646" t="s">
        <v>159</v>
      </c>
      <c r="D54" s="2646" t="s">
        <v>159</v>
      </c>
      <c r="E54" s="2644"/>
      <c r="F54" s="2645"/>
    </row>
    <row r="55" spans="1:6" ht="30">
      <c r="A55" s="2633">
        <v>2.16</v>
      </c>
      <c r="B55" s="2640" t="s">
        <v>2336</v>
      </c>
      <c r="C55" s="2643" t="s">
        <v>2298</v>
      </c>
      <c r="D55" s="2643" t="s">
        <v>2305</v>
      </c>
      <c r="E55" s="2644"/>
      <c r="F55" s="2645">
        <f>D55*E55</f>
        <v>0</v>
      </c>
    </row>
    <row r="56" spans="1:6" ht="30">
      <c r="A56" s="2633">
        <v>2.17</v>
      </c>
      <c r="B56" s="2640" t="s">
        <v>2337</v>
      </c>
      <c r="C56" s="2643" t="s">
        <v>2298</v>
      </c>
      <c r="D56" s="2643" t="s">
        <v>2338</v>
      </c>
      <c r="E56" s="2644"/>
      <c r="F56" s="2645">
        <f>D56*E56</f>
        <v>0</v>
      </c>
    </row>
    <row r="57" spans="1:6">
      <c r="A57" s="2633">
        <v>2.1800000000000002</v>
      </c>
      <c r="B57" s="2641" t="s">
        <v>2339</v>
      </c>
      <c r="C57" s="2643" t="s">
        <v>2298</v>
      </c>
      <c r="D57" s="2643" t="s">
        <v>2340</v>
      </c>
      <c r="E57" s="2644"/>
      <c r="F57" s="2645">
        <f>D57*E57</f>
        <v>0</v>
      </c>
    </row>
    <row r="58" spans="1:6" ht="30">
      <c r="A58" s="2653">
        <v>2.19</v>
      </c>
      <c r="B58" s="2640" t="s">
        <v>2341</v>
      </c>
      <c r="C58" s="2643" t="s">
        <v>2298</v>
      </c>
      <c r="D58" s="2643" t="s">
        <v>2342</v>
      </c>
      <c r="E58" s="2644"/>
      <c r="F58" s="2645">
        <f>D58*E58</f>
        <v>0</v>
      </c>
    </row>
    <row r="59" spans="1:6">
      <c r="A59" s="2651" t="s">
        <v>159</v>
      </c>
      <c r="B59" s="2654" t="s">
        <v>2343</v>
      </c>
      <c r="C59" s="2646" t="s">
        <v>159</v>
      </c>
      <c r="D59" s="2646" t="s">
        <v>159</v>
      </c>
      <c r="E59" s="2644"/>
      <c r="F59" s="2645"/>
    </row>
    <row r="60" spans="1:6" ht="45">
      <c r="A60" s="2653">
        <v>2.2000000000000002</v>
      </c>
      <c r="B60" s="2640" t="s">
        <v>2344</v>
      </c>
      <c r="C60" s="2633" t="s">
        <v>2316</v>
      </c>
      <c r="D60" s="2633" t="s">
        <v>2317</v>
      </c>
      <c r="E60" s="2636"/>
      <c r="F60" s="2648">
        <f>D60*E60</f>
        <v>0</v>
      </c>
    </row>
    <row r="61" spans="1:6">
      <c r="A61" s="3473" t="s">
        <v>2311</v>
      </c>
      <c r="B61" s="3474"/>
      <c r="C61" s="3474"/>
      <c r="D61" s="3474"/>
      <c r="E61" s="3475"/>
      <c r="F61" s="2655">
        <f>SUM(F41:F60)</f>
        <v>0</v>
      </c>
    </row>
    <row r="62" spans="1:6">
      <c r="A62" s="2643" t="s">
        <v>2310</v>
      </c>
      <c r="B62" s="2639" t="s">
        <v>2345</v>
      </c>
      <c r="C62" s="2635" t="s">
        <v>159</v>
      </c>
      <c r="D62" s="2635" t="s">
        <v>159</v>
      </c>
      <c r="E62" s="2636" t="s">
        <v>159</v>
      </c>
      <c r="F62" s="2635"/>
    </row>
    <row r="63" spans="1:6">
      <c r="A63" s="2634" t="s">
        <v>159</v>
      </c>
      <c r="B63" s="2642" t="s">
        <v>2346</v>
      </c>
      <c r="C63" s="2635" t="s">
        <v>159</v>
      </c>
      <c r="D63" s="2635" t="s">
        <v>159</v>
      </c>
      <c r="E63" s="2636" t="s">
        <v>159</v>
      </c>
      <c r="F63" s="2635"/>
    </row>
    <row r="64" spans="1:6">
      <c r="A64" s="2634" t="s">
        <v>159</v>
      </c>
      <c r="B64" s="2639" t="s">
        <v>2347</v>
      </c>
      <c r="C64" s="2635" t="s">
        <v>159</v>
      </c>
      <c r="D64" s="2635" t="s">
        <v>159</v>
      </c>
      <c r="E64" s="2636" t="s">
        <v>159</v>
      </c>
      <c r="F64" s="2635"/>
    </row>
    <row r="65" spans="1:6">
      <c r="A65" s="2634" t="s">
        <v>159</v>
      </c>
      <c r="B65" s="2639" t="s">
        <v>2348</v>
      </c>
      <c r="C65" s="2635" t="s">
        <v>159</v>
      </c>
      <c r="D65" s="2635" t="s">
        <v>159</v>
      </c>
      <c r="E65" s="2636" t="s">
        <v>159</v>
      </c>
      <c r="F65" s="2635"/>
    </row>
    <row r="66" spans="1:6" ht="60">
      <c r="A66" s="2634" t="s">
        <v>159</v>
      </c>
      <c r="B66" s="2647" t="s">
        <v>2349</v>
      </c>
      <c r="C66" s="2635" t="s">
        <v>159</v>
      </c>
      <c r="D66" s="2635" t="s">
        <v>159</v>
      </c>
      <c r="E66" s="2636"/>
      <c r="F66" s="2635"/>
    </row>
    <row r="67" spans="1:6">
      <c r="A67" s="2643" t="s">
        <v>2350</v>
      </c>
      <c r="B67" s="2641" t="s">
        <v>2351</v>
      </c>
      <c r="C67" s="2633" t="s">
        <v>2298</v>
      </c>
      <c r="D67" s="2633" t="s">
        <v>2352</v>
      </c>
      <c r="E67" s="2656"/>
      <c r="F67" s="2648">
        <f>D67*E67</f>
        <v>0</v>
      </c>
    </row>
    <row r="68" spans="1:6">
      <c r="A68" s="2634" t="s">
        <v>159</v>
      </c>
      <c r="B68" s="2639" t="s">
        <v>2353</v>
      </c>
      <c r="C68" s="2635" t="s">
        <v>159</v>
      </c>
      <c r="D68" s="2635" t="s">
        <v>159</v>
      </c>
      <c r="E68" s="2636"/>
      <c r="F68" s="2648"/>
    </row>
    <row r="69" spans="1:6" ht="45">
      <c r="A69" s="2634" t="s">
        <v>159</v>
      </c>
      <c r="B69" s="2647" t="s">
        <v>2354</v>
      </c>
      <c r="C69" s="2635" t="s">
        <v>159</v>
      </c>
      <c r="D69" s="2635" t="s">
        <v>159</v>
      </c>
      <c r="E69" s="2636"/>
      <c r="F69" s="2648"/>
    </row>
    <row r="70" spans="1:6">
      <c r="A70" s="2643" t="s">
        <v>2355</v>
      </c>
      <c r="B70" s="2641" t="s">
        <v>2351</v>
      </c>
      <c r="C70" s="2643" t="s">
        <v>2298</v>
      </c>
      <c r="D70" s="2643" t="s">
        <v>2356</v>
      </c>
      <c r="E70" s="2657"/>
      <c r="F70" s="2645">
        <f>D70*E70</f>
        <v>0</v>
      </c>
    </row>
    <row r="71" spans="1:6">
      <c r="A71" s="2634" t="s">
        <v>159</v>
      </c>
      <c r="B71" s="2642" t="s">
        <v>2357</v>
      </c>
      <c r="C71" s="2646" t="s">
        <v>159</v>
      </c>
      <c r="D71" s="2646" t="s">
        <v>159</v>
      </c>
      <c r="E71" s="2644"/>
      <c r="F71" s="2645"/>
    </row>
    <row r="72" spans="1:6">
      <c r="A72" s="2634" t="s">
        <v>159</v>
      </c>
      <c r="B72" s="2639" t="s">
        <v>2358</v>
      </c>
      <c r="C72" s="2646" t="s">
        <v>159</v>
      </c>
      <c r="D72" s="2646" t="s">
        <v>159</v>
      </c>
      <c r="E72" s="2644"/>
      <c r="F72" s="2645"/>
    </row>
    <row r="73" spans="1:6" ht="30">
      <c r="A73" s="2634" t="s">
        <v>159</v>
      </c>
      <c r="B73" s="2647" t="s">
        <v>2359</v>
      </c>
      <c r="C73" s="2646" t="s">
        <v>159</v>
      </c>
      <c r="D73" s="2646" t="s">
        <v>159</v>
      </c>
      <c r="E73" s="2644"/>
      <c r="F73" s="2645"/>
    </row>
    <row r="74" spans="1:6">
      <c r="A74" s="2643" t="s">
        <v>2360</v>
      </c>
      <c r="B74" s="2641" t="s">
        <v>2361</v>
      </c>
      <c r="C74" s="2643" t="s">
        <v>2298</v>
      </c>
      <c r="D74" s="2643" t="s">
        <v>2352</v>
      </c>
      <c r="E74" s="2644"/>
      <c r="F74" s="2645">
        <f>D74*E74</f>
        <v>0</v>
      </c>
    </row>
    <row r="75" spans="1:6">
      <c r="A75" s="2646" t="s">
        <v>159</v>
      </c>
      <c r="B75" s="2639" t="s">
        <v>2362</v>
      </c>
      <c r="C75" s="2646" t="s">
        <v>159</v>
      </c>
      <c r="D75" s="2646" t="s">
        <v>159</v>
      </c>
      <c r="E75" s="2644"/>
      <c r="F75" s="2645"/>
    </row>
    <row r="76" spans="1:6" ht="30">
      <c r="A76" s="2646" t="s">
        <v>159</v>
      </c>
      <c r="B76" s="2647" t="s">
        <v>2363</v>
      </c>
      <c r="C76" s="2646" t="s">
        <v>159</v>
      </c>
      <c r="D76" s="2646" t="s">
        <v>159</v>
      </c>
      <c r="E76" s="2644"/>
      <c r="F76" s="2645"/>
    </row>
    <row r="77" spans="1:6">
      <c r="A77" s="2643">
        <v>3.4</v>
      </c>
      <c r="B77" s="2640" t="s">
        <v>2364</v>
      </c>
      <c r="C77" s="2643" t="s">
        <v>2298</v>
      </c>
      <c r="D77" s="2643" t="s">
        <v>2325</v>
      </c>
      <c r="E77" s="2644"/>
      <c r="F77" s="2645">
        <f>D77*E77</f>
        <v>0</v>
      </c>
    </row>
    <row r="78" spans="1:6" ht="30">
      <c r="A78" s="2646" t="s">
        <v>159</v>
      </c>
      <c r="B78" s="2658" t="s">
        <v>2365</v>
      </c>
      <c r="C78" s="2646" t="s">
        <v>159</v>
      </c>
      <c r="D78" s="2646" t="s">
        <v>159</v>
      </c>
      <c r="E78" s="2644"/>
      <c r="F78" s="2645"/>
    </row>
    <row r="79" spans="1:6">
      <c r="A79" s="2643">
        <v>3.5</v>
      </c>
      <c r="B79" s="2641" t="s">
        <v>2364</v>
      </c>
      <c r="C79" s="2643" t="s">
        <v>2298</v>
      </c>
      <c r="D79" s="2643" t="s">
        <v>2366</v>
      </c>
      <c r="E79" s="2644"/>
      <c r="F79" s="2645">
        <f>D79*E79</f>
        <v>0</v>
      </c>
    </row>
    <row r="80" spans="1:6">
      <c r="A80" s="2634" t="s">
        <v>159</v>
      </c>
      <c r="B80" s="2642" t="s">
        <v>2367</v>
      </c>
      <c r="C80" s="2646" t="s">
        <v>159</v>
      </c>
      <c r="D80" s="2646" t="s">
        <v>159</v>
      </c>
      <c r="E80" s="2644"/>
      <c r="F80" s="2645"/>
    </row>
    <row r="81" spans="1:6" ht="30">
      <c r="A81" s="2634"/>
      <c r="B81" s="2659" t="s">
        <v>2368</v>
      </c>
      <c r="C81" s="2646"/>
      <c r="D81" s="2646"/>
      <c r="E81" s="2644"/>
      <c r="F81" s="2645"/>
    </row>
    <row r="82" spans="1:6" ht="30">
      <c r="A82" s="2634" t="s">
        <v>159</v>
      </c>
      <c r="B82" s="2647" t="s">
        <v>2369</v>
      </c>
      <c r="C82" s="2646" t="s">
        <v>159</v>
      </c>
      <c r="D82" s="2646" t="s">
        <v>159</v>
      </c>
      <c r="E82" s="2644"/>
      <c r="F82" s="2645"/>
    </row>
    <row r="83" spans="1:6">
      <c r="A83" s="2643" t="s">
        <v>2370</v>
      </c>
      <c r="B83" s="2641" t="s">
        <v>2364</v>
      </c>
      <c r="C83" s="2643" t="s">
        <v>2298</v>
      </c>
      <c r="D83" s="2643" t="s">
        <v>2325</v>
      </c>
      <c r="E83" s="2644"/>
      <c r="F83" s="2645">
        <f>D83*E83</f>
        <v>0</v>
      </c>
    </row>
    <row r="84" spans="1:6">
      <c r="A84" s="2646" t="s">
        <v>159</v>
      </c>
      <c r="B84" s="2639" t="s">
        <v>2371</v>
      </c>
      <c r="C84" s="2646" t="s">
        <v>159</v>
      </c>
      <c r="D84" s="2646" t="s">
        <v>159</v>
      </c>
      <c r="E84" s="2644"/>
      <c r="F84" s="2645"/>
    </row>
    <row r="85" spans="1:6" ht="30">
      <c r="A85" s="2646" t="s">
        <v>159</v>
      </c>
      <c r="B85" s="2647" t="s">
        <v>2372</v>
      </c>
      <c r="C85" s="2646" t="s">
        <v>159</v>
      </c>
      <c r="D85" s="2646" t="s">
        <v>159</v>
      </c>
      <c r="E85" s="2644"/>
      <c r="F85" s="2645"/>
    </row>
    <row r="86" spans="1:6">
      <c r="A86" s="2643" t="s">
        <v>2373</v>
      </c>
      <c r="B86" s="2641" t="s">
        <v>2374</v>
      </c>
      <c r="C86" s="2643" t="s">
        <v>2298</v>
      </c>
      <c r="D86" s="2643" t="s">
        <v>2332</v>
      </c>
      <c r="E86" s="2644"/>
      <c r="F86" s="2645">
        <f>D86*E86</f>
        <v>0</v>
      </c>
    </row>
    <row r="87" spans="1:6" ht="30">
      <c r="A87" s="2643" t="s">
        <v>2375</v>
      </c>
      <c r="B87" s="2640" t="s">
        <v>2376</v>
      </c>
      <c r="C87" s="2643" t="s">
        <v>2377</v>
      </c>
      <c r="D87" s="2643" t="s">
        <v>2378</v>
      </c>
      <c r="E87" s="2644"/>
      <c r="F87" s="2645">
        <f>D87*E87</f>
        <v>0</v>
      </c>
    </row>
    <row r="88" spans="1:6">
      <c r="A88" s="3470" t="s">
        <v>2311</v>
      </c>
      <c r="B88" s="3471"/>
      <c r="C88" s="3471"/>
      <c r="D88" s="3471"/>
      <c r="E88" s="3472"/>
      <c r="F88" s="2649">
        <f>SUM(F67:F87)</f>
        <v>0</v>
      </c>
    </row>
    <row r="89" spans="1:6">
      <c r="A89" s="2634" t="s">
        <v>159</v>
      </c>
      <c r="B89" s="2639" t="s">
        <v>2379</v>
      </c>
      <c r="C89" s="2635" t="s">
        <v>159</v>
      </c>
      <c r="D89" s="2635" t="s">
        <v>159</v>
      </c>
      <c r="E89" s="2636" t="s">
        <v>159</v>
      </c>
      <c r="F89" s="2635"/>
    </row>
    <row r="90" spans="1:6" ht="16.5">
      <c r="A90" s="2643" t="s">
        <v>2380</v>
      </c>
      <c r="B90" s="2641" t="s">
        <v>2381</v>
      </c>
      <c r="C90" s="2633" t="s">
        <v>2382</v>
      </c>
      <c r="D90" s="2633" t="s">
        <v>2303</v>
      </c>
      <c r="E90" s="2636"/>
      <c r="F90" s="2648">
        <f>D90*E90</f>
        <v>0</v>
      </c>
    </row>
    <row r="91" spans="1:6">
      <c r="A91" s="2646" t="s">
        <v>159</v>
      </c>
      <c r="B91" s="2641" t="s">
        <v>2383</v>
      </c>
      <c r="C91" s="2635" t="s">
        <v>159</v>
      </c>
      <c r="D91" s="2635" t="s">
        <v>159</v>
      </c>
      <c r="E91" s="2636"/>
      <c r="F91" s="2648"/>
    </row>
    <row r="92" spans="1:6">
      <c r="A92" s="2634" t="s">
        <v>159</v>
      </c>
      <c r="B92" s="2642" t="s">
        <v>2384</v>
      </c>
      <c r="C92" s="2635" t="s">
        <v>159</v>
      </c>
      <c r="D92" s="2635" t="s">
        <v>159</v>
      </c>
      <c r="E92" s="2636"/>
      <c r="F92" s="2648"/>
    </row>
    <row r="93" spans="1:6">
      <c r="A93" s="2634" t="s">
        <v>159</v>
      </c>
      <c r="B93" s="2639" t="s">
        <v>2385</v>
      </c>
      <c r="C93" s="2635" t="s">
        <v>159</v>
      </c>
      <c r="D93" s="2635" t="s">
        <v>159</v>
      </c>
      <c r="E93" s="2636"/>
      <c r="F93" s="2648"/>
    </row>
    <row r="94" spans="1:6" ht="30">
      <c r="A94" s="2634" t="s">
        <v>159</v>
      </c>
      <c r="B94" s="2647" t="s">
        <v>2386</v>
      </c>
      <c r="C94" s="2635" t="s">
        <v>159</v>
      </c>
      <c r="D94" s="2635" t="s">
        <v>159</v>
      </c>
      <c r="E94" s="2636"/>
      <c r="F94" s="2648"/>
    </row>
    <row r="95" spans="1:6">
      <c r="A95" s="2643" t="s">
        <v>2387</v>
      </c>
      <c r="B95" s="2641" t="s">
        <v>2388</v>
      </c>
      <c r="C95" s="2633" t="s">
        <v>2316</v>
      </c>
      <c r="D95" s="2633" t="s">
        <v>2389</v>
      </c>
      <c r="E95" s="2636"/>
      <c r="F95" s="2648">
        <f>D95*E95</f>
        <v>0</v>
      </c>
    </row>
    <row r="96" spans="1:6">
      <c r="A96" s="2643" t="s">
        <v>2390</v>
      </c>
      <c r="B96" s="2641" t="s">
        <v>2391</v>
      </c>
      <c r="C96" s="2633" t="s">
        <v>2316</v>
      </c>
      <c r="D96" s="2633" t="s">
        <v>2392</v>
      </c>
      <c r="E96" s="2636"/>
      <c r="F96" s="2648">
        <f>D96*E96</f>
        <v>0</v>
      </c>
    </row>
    <row r="97" spans="1:6">
      <c r="A97" s="2646" t="s">
        <v>159</v>
      </c>
      <c r="B97" s="2639" t="s">
        <v>2393</v>
      </c>
      <c r="C97" s="2635" t="s">
        <v>159</v>
      </c>
      <c r="D97" s="2635" t="s">
        <v>159</v>
      </c>
      <c r="E97" s="2636"/>
      <c r="F97" s="2648"/>
    </row>
    <row r="98" spans="1:6" ht="30">
      <c r="A98" s="2646" t="s">
        <v>159</v>
      </c>
      <c r="B98" s="2647" t="s">
        <v>2394</v>
      </c>
      <c r="C98" s="2635" t="s">
        <v>159</v>
      </c>
      <c r="D98" s="2635" t="s">
        <v>159</v>
      </c>
      <c r="E98" s="2636"/>
      <c r="F98" s="2648"/>
    </row>
    <row r="99" spans="1:6">
      <c r="A99" s="2643" t="s">
        <v>2395</v>
      </c>
      <c r="B99" s="2641" t="s">
        <v>2388</v>
      </c>
      <c r="C99" s="2633" t="s">
        <v>2316</v>
      </c>
      <c r="D99" s="2633" t="s">
        <v>2323</v>
      </c>
      <c r="E99" s="2636"/>
      <c r="F99" s="2648">
        <f>D99*E99</f>
        <v>0</v>
      </c>
    </row>
    <row r="100" spans="1:6">
      <c r="A100" s="2646" t="s">
        <v>159</v>
      </c>
      <c r="B100" s="2641" t="s">
        <v>2396</v>
      </c>
      <c r="C100" s="2633" t="s">
        <v>2377</v>
      </c>
      <c r="D100" s="2633" t="s">
        <v>2397</v>
      </c>
      <c r="E100" s="2636"/>
      <c r="F100" s="2648">
        <f>D100*E100</f>
        <v>0</v>
      </c>
    </row>
    <row r="101" spans="1:6">
      <c r="A101" s="2646" t="s">
        <v>159</v>
      </c>
      <c r="B101" s="2641" t="s">
        <v>2398</v>
      </c>
      <c r="C101" s="2635" t="s">
        <v>159</v>
      </c>
      <c r="D101" s="2635" t="s">
        <v>159</v>
      </c>
      <c r="E101" s="2636"/>
      <c r="F101" s="2648"/>
    </row>
    <row r="102" spans="1:6">
      <c r="A102" s="2646" t="s">
        <v>159</v>
      </c>
      <c r="B102" s="2642" t="s">
        <v>2399</v>
      </c>
      <c r="C102" s="2635" t="s">
        <v>159</v>
      </c>
      <c r="D102" s="2635" t="s">
        <v>159</v>
      </c>
      <c r="E102" s="2636"/>
      <c r="F102" s="2648"/>
    </row>
    <row r="103" spans="1:6">
      <c r="A103" s="2646" t="s">
        <v>159</v>
      </c>
      <c r="B103" s="2642" t="s">
        <v>2400</v>
      </c>
      <c r="C103" s="2635" t="s">
        <v>159</v>
      </c>
      <c r="D103" s="2635" t="s">
        <v>159</v>
      </c>
      <c r="E103" s="2636"/>
      <c r="F103" s="2648"/>
    </row>
    <row r="104" spans="1:6" ht="29.25">
      <c r="A104" s="2646" t="s">
        <v>159</v>
      </c>
      <c r="B104" s="2647" t="s">
        <v>2401</v>
      </c>
      <c r="C104" s="2635" t="s">
        <v>159</v>
      </c>
      <c r="D104" s="2635" t="s">
        <v>159</v>
      </c>
      <c r="E104" s="2636"/>
      <c r="F104" s="2648"/>
    </row>
    <row r="105" spans="1:6">
      <c r="A105" s="2643" t="s">
        <v>2402</v>
      </c>
      <c r="B105" s="2641" t="s">
        <v>2403</v>
      </c>
      <c r="C105" s="2633" t="s">
        <v>2404</v>
      </c>
      <c r="D105" s="2633">
        <v>1.1000000000000001</v>
      </c>
      <c r="E105" s="2656"/>
      <c r="F105" s="2648">
        <f>D105*E105</f>
        <v>0</v>
      </c>
    </row>
    <row r="106" spans="1:6">
      <c r="A106" s="2634" t="s">
        <v>159</v>
      </c>
      <c r="B106" s="2642" t="s">
        <v>2405</v>
      </c>
      <c r="C106" s="2635" t="s">
        <v>159</v>
      </c>
      <c r="D106" s="2635" t="s">
        <v>159</v>
      </c>
      <c r="E106" s="2636"/>
      <c r="F106" s="2648"/>
    </row>
    <row r="107" spans="1:6" ht="60">
      <c r="A107" s="2634" t="s">
        <v>159</v>
      </c>
      <c r="B107" s="2647" t="s">
        <v>2406</v>
      </c>
      <c r="C107" s="2635" t="s">
        <v>159</v>
      </c>
      <c r="D107" s="2635" t="s">
        <v>159</v>
      </c>
      <c r="E107" s="2636"/>
      <c r="F107" s="2648"/>
    </row>
    <row r="108" spans="1:6">
      <c r="A108" s="2643" t="s">
        <v>2407</v>
      </c>
      <c r="B108" s="2641" t="s">
        <v>2408</v>
      </c>
      <c r="C108" s="2633" t="s">
        <v>2316</v>
      </c>
      <c r="D108" s="2633" t="s">
        <v>2409</v>
      </c>
      <c r="E108" s="2636"/>
      <c r="F108" s="2648">
        <f>D108*E108</f>
        <v>0</v>
      </c>
    </row>
    <row r="109" spans="1:6">
      <c r="A109" s="2646" t="s">
        <v>159</v>
      </c>
      <c r="B109" s="2642" t="s">
        <v>2410</v>
      </c>
      <c r="C109" s="2635" t="s">
        <v>159</v>
      </c>
      <c r="D109" s="2635" t="s">
        <v>159</v>
      </c>
      <c r="E109" s="2636"/>
      <c r="F109" s="2648"/>
    </row>
    <row r="110" spans="1:6">
      <c r="A110" s="2646" t="s">
        <v>159</v>
      </c>
      <c r="B110" s="2639" t="s">
        <v>2411</v>
      </c>
      <c r="C110" s="2635" t="s">
        <v>159</v>
      </c>
      <c r="D110" s="2635" t="s">
        <v>159</v>
      </c>
      <c r="E110" s="2636"/>
      <c r="F110" s="2648"/>
    </row>
    <row r="111" spans="1:6">
      <c r="A111" s="2646" t="s">
        <v>159</v>
      </c>
      <c r="B111" s="2660" t="s">
        <v>2412</v>
      </c>
      <c r="C111" s="2635" t="s">
        <v>159</v>
      </c>
      <c r="D111" s="2635" t="s">
        <v>159</v>
      </c>
      <c r="E111" s="2636"/>
      <c r="F111" s="2648"/>
    </row>
    <row r="112" spans="1:6">
      <c r="A112" s="2643" t="s">
        <v>2413</v>
      </c>
      <c r="B112" s="2641" t="s">
        <v>2414</v>
      </c>
      <c r="C112" s="2633" t="s">
        <v>2316</v>
      </c>
      <c r="D112" s="2633" t="s">
        <v>2415</v>
      </c>
      <c r="E112" s="2636"/>
      <c r="F112" s="2648">
        <f>D112*E112</f>
        <v>0</v>
      </c>
    </row>
    <row r="113" spans="1:6" ht="30">
      <c r="A113" s="2643" t="s">
        <v>2416</v>
      </c>
      <c r="B113" s="2640" t="s">
        <v>2417</v>
      </c>
      <c r="C113" s="2633" t="s">
        <v>2289</v>
      </c>
      <c r="D113" s="2633" t="s">
        <v>2389</v>
      </c>
      <c r="E113" s="2636"/>
      <c r="F113" s="2648">
        <f>D113*E113</f>
        <v>0</v>
      </c>
    </row>
    <row r="114" spans="1:6">
      <c r="A114" s="2643" t="s">
        <v>2418</v>
      </c>
      <c r="B114" s="2639" t="s">
        <v>2419</v>
      </c>
      <c r="C114" s="2635" t="s">
        <v>159</v>
      </c>
      <c r="D114" s="2635" t="s">
        <v>159</v>
      </c>
      <c r="E114" s="2636"/>
      <c r="F114" s="2648"/>
    </row>
    <row r="115" spans="1:6">
      <c r="A115" s="2646" t="s">
        <v>159</v>
      </c>
      <c r="B115" s="2642" t="s">
        <v>2420</v>
      </c>
      <c r="C115" s="2635" t="s">
        <v>159</v>
      </c>
      <c r="D115" s="2635" t="s">
        <v>159</v>
      </c>
      <c r="E115" s="2636"/>
      <c r="F115" s="2648"/>
    </row>
    <row r="116" spans="1:6" ht="45">
      <c r="A116" s="2646" t="s">
        <v>159</v>
      </c>
      <c r="B116" s="2647" t="s">
        <v>2421</v>
      </c>
      <c r="C116" s="2635" t="s">
        <v>159</v>
      </c>
      <c r="D116" s="2635" t="s">
        <v>159</v>
      </c>
      <c r="E116" s="2636"/>
      <c r="F116" s="2648"/>
    </row>
    <row r="117" spans="1:6">
      <c r="A117" s="2643" t="s">
        <v>2422</v>
      </c>
      <c r="B117" s="2641" t="s">
        <v>2597</v>
      </c>
      <c r="C117" s="2633" t="s">
        <v>2316</v>
      </c>
      <c r="D117" s="2633" t="s">
        <v>2423</v>
      </c>
      <c r="E117" s="2656"/>
      <c r="F117" s="2648">
        <f>D117*E117</f>
        <v>0</v>
      </c>
    </row>
    <row r="118" spans="1:6" ht="45">
      <c r="A118" s="2646" t="s">
        <v>159</v>
      </c>
      <c r="B118" s="2647" t="s">
        <v>2424</v>
      </c>
      <c r="C118" s="2635" t="s">
        <v>159</v>
      </c>
      <c r="D118" s="2635" t="s">
        <v>159</v>
      </c>
      <c r="E118" s="2636"/>
      <c r="F118" s="2648"/>
    </row>
    <row r="119" spans="1:6">
      <c r="A119" s="2643" t="s">
        <v>2425</v>
      </c>
      <c r="B119" s="2641" t="s">
        <v>2426</v>
      </c>
      <c r="C119" s="2633" t="s">
        <v>2316</v>
      </c>
      <c r="D119" s="2633" t="s">
        <v>2427</v>
      </c>
      <c r="E119" s="2656"/>
      <c r="F119" s="2648">
        <f>D119*E119</f>
        <v>0</v>
      </c>
    </row>
    <row r="120" spans="1:6" ht="15" customHeight="1">
      <c r="A120" s="3476" t="s">
        <v>2311</v>
      </c>
      <c r="B120" s="3477"/>
      <c r="C120" s="3477"/>
      <c r="D120" s="3477"/>
      <c r="E120" s="3478"/>
      <c r="F120" s="2661">
        <f>SUM(F90:F119)</f>
        <v>0</v>
      </c>
    </row>
    <row r="121" spans="1:6" ht="75">
      <c r="A121" s="2646" t="s">
        <v>159</v>
      </c>
      <c r="B121" s="2662" t="s">
        <v>2428</v>
      </c>
      <c r="C121" s="2635" t="s">
        <v>159</v>
      </c>
      <c r="D121" s="2635" t="s">
        <v>159</v>
      </c>
      <c r="E121" s="2636"/>
      <c r="F121" s="2635" t="s">
        <v>159</v>
      </c>
    </row>
    <row r="122" spans="1:6">
      <c r="A122" s="2643" t="s">
        <v>2429</v>
      </c>
      <c r="B122" s="2641" t="s">
        <v>2430</v>
      </c>
      <c r="C122" s="2633" t="s">
        <v>2316</v>
      </c>
      <c r="D122" s="2633" t="s">
        <v>2431</v>
      </c>
      <c r="E122" s="2636"/>
      <c r="F122" s="2648">
        <f>D122*E122</f>
        <v>0</v>
      </c>
    </row>
    <row r="123" spans="1:6" ht="30">
      <c r="A123" s="2646" t="s">
        <v>159</v>
      </c>
      <c r="B123" s="2647" t="s">
        <v>2432</v>
      </c>
      <c r="C123" s="2635" t="s">
        <v>159</v>
      </c>
      <c r="D123" s="2635" t="s">
        <v>159</v>
      </c>
      <c r="E123" s="2636"/>
      <c r="F123" s="2648"/>
    </row>
    <row r="124" spans="1:6">
      <c r="A124" s="2643" t="s">
        <v>2433</v>
      </c>
      <c r="B124" s="2641" t="s">
        <v>2597</v>
      </c>
      <c r="C124" s="2633" t="s">
        <v>2377</v>
      </c>
      <c r="D124" s="2633" t="s">
        <v>2434</v>
      </c>
      <c r="E124" s="2636"/>
      <c r="F124" s="2648">
        <f>D124*E124</f>
        <v>0</v>
      </c>
    </row>
    <row r="125" spans="1:6">
      <c r="A125" s="2643" t="s">
        <v>2303</v>
      </c>
      <c r="B125" s="2639" t="s">
        <v>2435</v>
      </c>
      <c r="C125" s="2635" t="s">
        <v>159</v>
      </c>
      <c r="D125" s="2635" t="s">
        <v>159</v>
      </c>
      <c r="E125" s="2636"/>
      <c r="F125" s="2648"/>
    </row>
    <row r="126" spans="1:6">
      <c r="A126" s="2646" t="s">
        <v>159</v>
      </c>
      <c r="B126" s="2639" t="s">
        <v>2436</v>
      </c>
      <c r="C126" s="2635" t="s">
        <v>159</v>
      </c>
      <c r="D126" s="2635" t="s">
        <v>159</v>
      </c>
      <c r="E126" s="2636"/>
      <c r="F126" s="2648"/>
    </row>
    <row r="127" spans="1:6" ht="30">
      <c r="A127" s="2646" t="s">
        <v>159</v>
      </c>
      <c r="B127" s="2658" t="s">
        <v>2437</v>
      </c>
      <c r="C127" s="2635" t="s">
        <v>159</v>
      </c>
      <c r="D127" s="2635" t="s">
        <v>159</v>
      </c>
      <c r="E127" s="2636"/>
      <c r="F127" s="2648"/>
    </row>
    <row r="128" spans="1:6" ht="29.25">
      <c r="A128" s="2646">
        <v>5.0999999999999996</v>
      </c>
      <c r="B128" s="2650" t="s">
        <v>2438</v>
      </c>
      <c r="C128" s="2643" t="s">
        <v>2439</v>
      </c>
      <c r="D128" s="2643">
        <v>82</v>
      </c>
      <c r="E128" s="2644"/>
      <c r="F128" s="2645">
        <f>D128*E128</f>
        <v>0</v>
      </c>
    </row>
    <row r="129" spans="1:6" ht="29.25">
      <c r="A129" s="2643" t="s">
        <v>2440</v>
      </c>
      <c r="B129" s="2650" t="s">
        <v>2441</v>
      </c>
      <c r="C129" s="2643" t="s">
        <v>2439</v>
      </c>
      <c r="D129" s="2643">
        <v>82</v>
      </c>
      <c r="E129" s="2644"/>
      <c r="F129" s="2645">
        <f>D129*E129</f>
        <v>0</v>
      </c>
    </row>
    <row r="130" spans="1:6" ht="30">
      <c r="A130" s="2643">
        <v>5.2</v>
      </c>
      <c r="B130" s="2640" t="s">
        <v>2442</v>
      </c>
      <c r="C130" s="2643" t="s">
        <v>2439</v>
      </c>
      <c r="D130" s="2646">
        <v>13</v>
      </c>
      <c r="E130" s="2663"/>
      <c r="F130" s="2664">
        <f>D130*E130</f>
        <v>0</v>
      </c>
    </row>
    <row r="131" spans="1:6">
      <c r="A131" s="2635" t="s">
        <v>159</v>
      </c>
      <c r="B131" s="2639" t="s">
        <v>2443</v>
      </c>
      <c r="C131" s="2646" t="s">
        <v>159</v>
      </c>
      <c r="D131" s="2646" t="s">
        <v>159</v>
      </c>
      <c r="E131" s="2644"/>
      <c r="F131" s="2645"/>
    </row>
    <row r="132" spans="1:6" ht="30">
      <c r="A132" s="2643" t="s">
        <v>2444</v>
      </c>
      <c r="B132" s="2640" t="s">
        <v>2445</v>
      </c>
      <c r="C132" s="2643" t="s">
        <v>2439</v>
      </c>
      <c r="D132" s="2643" t="s">
        <v>2446</v>
      </c>
      <c r="E132" s="2644"/>
      <c r="F132" s="2645">
        <f>D132*E132</f>
        <v>0</v>
      </c>
    </row>
    <row r="133" spans="1:6">
      <c r="A133" s="2635" t="s">
        <v>159</v>
      </c>
      <c r="B133" s="2642" t="s">
        <v>2447</v>
      </c>
      <c r="C133" s="2646" t="s">
        <v>159</v>
      </c>
      <c r="D133" s="2646" t="s">
        <v>159</v>
      </c>
      <c r="E133" s="2644"/>
      <c r="F133" s="2645"/>
    </row>
    <row r="134" spans="1:6" ht="45">
      <c r="A134" s="2646">
        <v>5.4</v>
      </c>
      <c r="B134" s="2640" t="s">
        <v>2448</v>
      </c>
      <c r="C134" s="2643" t="s">
        <v>2439</v>
      </c>
      <c r="D134" s="2643">
        <v>56</v>
      </c>
      <c r="E134" s="2644"/>
      <c r="F134" s="2645">
        <f>D134*E134</f>
        <v>0</v>
      </c>
    </row>
    <row r="135" spans="1:6">
      <c r="A135" s="2635" t="s">
        <v>159</v>
      </c>
      <c r="B135" s="2642" t="s">
        <v>2449</v>
      </c>
      <c r="C135" s="2635" t="s">
        <v>159</v>
      </c>
      <c r="D135" s="2635" t="s">
        <v>159</v>
      </c>
      <c r="E135" s="2636"/>
      <c r="F135" s="2648"/>
    </row>
    <row r="136" spans="1:6">
      <c r="A136" s="2635" t="s">
        <v>159</v>
      </c>
      <c r="B136" s="2642" t="s">
        <v>2450</v>
      </c>
      <c r="C136" s="2635" t="s">
        <v>159</v>
      </c>
      <c r="D136" s="2635" t="s">
        <v>159</v>
      </c>
      <c r="E136" s="2636"/>
      <c r="F136" s="2648"/>
    </row>
    <row r="137" spans="1:6">
      <c r="A137" s="2635" t="s">
        <v>159</v>
      </c>
      <c r="B137" s="2639" t="s">
        <v>2451</v>
      </c>
      <c r="C137" s="2635" t="s">
        <v>159</v>
      </c>
      <c r="D137" s="2635" t="s">
        <v>159</v>
      </c>
      <c r="E137" s="2636"/>
      <c r="F137" s="2648"/>
    </row>
    <row r="138" spans="1:6" ht="45">
      <c r="A138" s="2635" t="s">
        <v>159</v>
      </c>
      <c r="B138" s="2647" t="s">
        <v>2452</v>
      </c>
      <c r="C138" s="2635" t="s">
        <v>159</v>
      </c>
      <c r="D138" s="2635" t="s">
        <v>159</v>
      </c>
      <c r="E138" s="2636"/>
      <c r="F138" s="2648"/>
    </row>
    <row r="139" spans="1:6" ht="30">
      <c r="A139" s="2643" t="s">
        <v>2453</v>
      </c>
      <c r="B139" s="2640" t="s">
        <v>2454</v>
      </c>
      <c r="C139" s="2643" t="s">
        <v>2316</v>
      </c>
      <c r="D139" s="2643" t="s">
        <v>2431</v>
      </c>
      <c r="E139" s="2644"/>
      <c r="F139" s="2645">
        <f>D139*E139</f>
        <v>0</v>
      </c>
    </row>
    <row r="140" spans="1:6">
      <c r="A140" s="2634" t="s">
        <v>159</v>
      </c>
      <c r="B140" s="2639" t="s">
        <v>2455</v>
      </c>
      <c r="C140" s="2646" t="s">
        <v>159</v>
      </c>
      <c r="D140" s="2646" t="s">
        <v>159</v>
      </c>
      <c r="E140" s="2644"/>
      <c r="F140" s="2645"/>
    </row>
    <row r="141" spans="1:6" ht="45">
      <c r="A141" s="2634" t="s">
        <v>159</v>
      </c>
      <c r="B141" s="2647" t="s">
        <v>2456</v>
      </c>
      <c r="C141" s="2646" t="s">
        <v>159</v>
      </c>
      <c r="D141" s="2646" t="s">
        <v>159</v>
      </c>
      <c r="E141" s="2644"/>
      <c r="F141" s="2645"/>
    </row>
    <row r="142" spans="1:6" ht="29.25">
      <c r="A142" s="2643" t="s">
        <v>2457</v>
      </c>
      <c r="B142" s="2640" t="s">
        <v>2458</v>
      </c>
      <c r="C142" s="2643" t="s">
        <v>2316</v>
      </c>
      <c r="D142" s="2643" t="s">
        <v>2427</v>
      </c>
      <c r="E142" s="2644"/>
      <c r="F142" s="2645">
        <f>D142*E142</f>
        <v>0</v>
      </c>
    </row>
    <row r="143" spans="1:6">
      <c r="A143" s="2634" t="s">
        <v>159</v>
      </c>
      <c r="B143" s="2642" t="s">
        <v>2459</v>
      </c>
      <c r="C143" s="2635" t="s">
        <v>159</v>
      </c>
      <c r="D143" s="2635" t="s">
        <v>159</v>
      </c>
      <c r="E143" s="2636"/>
      <c r="F143" s="2648"/>
    </row>
    <row r="144" spans="1:6">
      <c r="A144" s="2634" t="s">
        <v>159</v>
      </c>
      <c r="B144" s="2639" t="s">
        <v>2455</v>
      </c>
      <c r="C144" s="2635" t="s">
        <v>159</v>
      </c>
      <c r="D144" s="2635" t="s">
        <v>159</v>
      </c>
      <c r="E144" s="2636"/>
      <c r="F144" s="2648"/>
    </row>
    <row r="145" spans="1:6" ht="45">
      <c r="A145" s="2634" t="s">
        <v>159</v>
      </c>
      <c r="B145" s="2647" t="s">
        <v>2460</v>
      </c>
      <c r="C145" s="2635" t="s">
        <v>159</v>
      </c>
      <c r="D145" s="2635" t="s">
        <v>159</v>
      </c>
      <c r="E145" s="2636"/>
      <c r="F145" s="2648"/>
    </row>
    <row r="146" spans="1:6" ht="30">
      <c r="A146" s="2643" t="s">
        <v>2461</v>
      </c>
      <c r="B146" s="2640" t="s">
        <v>2462</v>
      </c>
      <c r="C146" s="2643" t="s">
        <v>2316</v>
      </c>
      <c r="D146" s="2643" t="s">
        <v>2463</v>
      </c>
      <c r="E146" s="2644"/>
      <c r="F146" s="2645">
        <f>D146*E146</f>
        <v>0</v>
      </c>
    </row>
    <row r="147" spans="1:6">
      <c r="A147" s="2634" t="s">
        <v>159</v>
      </c>
      <c r="B147" s="2642" t="s">
        <v>2464</v>
      </c>
      <c r="C147" s="2646" t="s">
        <v>159</v>
      </c>
      <c r="D147" s="2646" t="s">
        <v>159</v>
      </c>
      <c r="E147" s="2644"/>
      <c r="F147" s="2645"/>
    </row>
    <row r="148" spans="1:6">
      <c r="A148" s="2634" t="s">
        <v>159</v>
      </c>
      <c r="B148" s="2642" t="s">
        <v>2465</v>
      </c>
      <c r="C148" s="2646" t="s">
        <v>159</v>
      </c>
      <c r="D148" s="2646" t="s">
        <v>159</v>
      </c>
      <c r="E148" s="2644"/>
      <c r="F148" s="2645"/>
    </row>
    <row r="149" spans="1:6">
      <c r="A149" s="2634" t="s">
        <v>159</v>
      </c>
      <c r="B149" s="2639" t="s">
        <v>2466</v>
      </c>
      <c r="C149" s="2646" t="s">
        <v>159</v>
      </c>
      <c r="D149" s="2646" t="s">
        <v>159</v>
      </c>
      <c r="E149" s="2644"/>
      <c r="F149" s="2645"/>
    </row>
    <row r="150" spans="1:6" ht="60">
      <c r="A150" s="2643" t="s">
        <v>2467</v>
      </c>
      <c r="B150" s="2640" t="s">
        <v>2468</v>
      </c>
      <c r="C150" s="2643" t="s">
        <v>2316</v>
      </c>
      <c r="D150" s="2643" t="s">
        <v>2469</v>
      </c>
      <c r="E150" s="2644"/>
      <c r="F150" s="2645">
        <f>D150*E150</f>
        <v>0</v>
      </c>
    </row>
    <row r="151" spans="1:6">
      <c r="A151" s="2646" t="s">
        <v>159</v>
      </c>
      <c r="B151" s="2639" t="s">
        <v>2470</v>
      </c>
      <c r="C151" s="2646" t="s">
        <v>159</v>
      </c>
      <c r="D151" s="2646" t="s">
        <v>159</v>
      </c>
      <c r="E151" s="2644"/>
      <c r="F151" s="2645"/>
    </row>
    <row r="152" spans="1:6" ht="30">
      <c r="A152" s="2643" t="s">
        <v>2471</v>
      </c>
      <c r="B152" s="2640" t="s">
        <v>2472</v>
      </c>
      <c r="C152" s="2643" t="s">
        <v>2316</v>
      </c>
      <c r="D152" s="2643">
        <v>15</v>
      </c>
      <c r="E152" s="2657"/>
      <c r="F152" s="2645">
        <f>D152*E152</f>
        <v>0</v>
      </c>
    </row>
    <row r="153" spans="1:6">
      <c r="A153" s="2634" t="s">
        <v>159</v>
      </c>
      <c r="B153" s="2473"/>
      <c r="C153" s="2635" t="s">
        <v>159</v>
      </c>
      <c r="D153" s="2635" t="s">
        <v>159</v>
      </c>
      <c r="E153" s="2636" t="s">
        <v>159</v>
      </c>
      <c r="F153" s="2648"/>
    </row>
    <row r="154" spans="1:6">
      <c r="A154" s="3473" t="s">
        <v>2311</v>
      </c>
      <c r="B154" s="3474"/>
      <c r="C154" s="3474"/>
      <c r="D154" s="3474"/>
      <c r="E154" s="3475"/>
      <c r="F154" s="2655">
        <f>SUM(F122:F153)</f>
        <v>0</v>
      </c>
    </row>
    <row r="155" spans="1:6">
      <c r="A155" s="2634" t="s">
        <v>159</v>
      </c>
      <c r="B155" s="2639" t="s">
        <v>2473</v>
      </c>
      <c r="C155" s="2635" t="s">
        <v>159</v>
      </c>
      <c r="D155" s="2635" t="s">
        <v>159</v>
      </c>
      <c r="E155" s="2636" t="s">
        <v>159</v>
      </c>
      <c r="F155" s="2635"/>
    </row>
    <row r="156" spans="1:6">
      <c r="A156" s="2634" t="s">
        <v>159</v>
      </c>
      <c r="B156" s="2659" t="s">
        <v>2474</v>
      </c>
      <c r="C156" s="2635" t="s">
        <v>159</v>
      </c>
      <c r="D156" s="2635" t="s">
        <v>159</v>
      </c>
      <c r="E156" s="2636" t="s">
        <v>159</v>
      </c>
      <c r="F156" s="2635"/>
    </row>
    <row r="157" spans="1:6" ht="45">
      <c r="A157" s="2665"/>
      <c r="B157" s="2662" t="s">
        <v>2475</v>
      </c>
      <c r="C157" s="2666"/>
      <c r="D157" s="2666"/>
      <c r="E157" s="2667"/>
      <c r="F157" s="2666"/>
    </row>
    <row r="158" spans="1:6" ht="30">
      <c r="A158" s="2643" t="s">
        <v>2476</v>
      </c>
      <c r="B158" s="2640" t="s">
        <v>2477</v>
      </c>
      <c r="C158" s="2643" t="s">
        <v>2316</v>
      </c>
      <c r="D158" s="2643" t="s">
        <v>2323</v>
      </c>
      <c r="E158" s="2644"/>
      <c r="F158" s="2645">
        <f>D158*E158</f>
        <v>0</v>
      </c>
    </row>
    <row r="159" spans="1:6">
      <c r="A159" s="2643"/>
      <c r="B159" s="2640"/>
      <c r="C159" s="2633"/>
      <c r="D159" s="2633"/>
      <c r="E159" s="2636"/>
      <c r="F159" s="2648"/>
    </row>
    <row r="160" spans="1:6">
      <c r="A160" s="2635" t="s">
        <v>159</v>
      </c>
      <c r="B160" s="2639" t="s">
        <v>2478</v>
      </c>
      <c r="C160" s="2635" t="s">
        <v>159</v>
      </c>
      <c r="D160" s="2635" t="s">
        <v>159</v>
      </c>
      <c r="E160" s="2636"/>
      <c r="F160" s="2648"/>
    </row>
    <row r="161" spans="1:6" ht="60">
      <c r="A161" s="2635" t="s">
        <v>159</v>
      </c>
      <c r="B161" s="2647" t="s">
        <v>2479</v>
      </c>
      <c r="C161" s="2635" t="s">
        <v>159</v>
      </c>
      <c r="D161" s="2635" t="s">
        <v>159</v>
      </c>
      <c r="E161" s="2636"/>
      <c r="F161" s="2648"/>
    </row>
    <row r="162" spans="1:6" ht="30">
      <c r="A162" s="2643">
        <v>5.1100000000000003</v>
      </c>
      <c r="B162" s="2640" t="s">
        <v>2480</v>
      </c>
      <c r="C162" s="2643" t="s">
        <v>2316</v>
      </c>
      <c r="D162" s="2643" t="s">
        <v>2323</v>
      </c>
      <c r="E162" s="2644"/>
      <c r="F162" s="2645">
        <f>D162*E162</f>
        <v>0</v>
      </c>
    </row>
    <row r="163" spans="1:6">
      <c r="A163" s="2634" t="s">
        <v>159</v>
      </c>
      <c r="B163" s="2642" t="s">
        <v>2481</v>
      </c>
      <c r="C163" s="2635" t="s">
        <v>159</v>
      </c>
      <c r="D163" s="2635" t="s">
        <v>159</v>
      </c>
      <c r="E163" s="2636"/>
      <c r="F163" s="2648"/>
    </row>
    <row r="164" spans="1:6">
      <c r="A164" s="2634" t="s">
        <v>159</v>
      </c>
      <c r="B164" s="2642" t="s">
        <v>2482</v>
      </c>
      <c r="C164" s="2635" t="s">
        <v>159</v>
      </c>
      <c r="D164" s="2635" t="s">
        <v>159</v>
      </c>
      <c r="E164" s="2636"/>
      <c r="F164" s="2648"/>
    </row>
    <row r="165" spans="1:6">
      <c r="A165" s="2634" t="s">
        <v>159</v>
      </c>
      <c r="B165" s="2642" t="s">
        <v>2483</v>
      </c>
      <c r="C165" s="2635" t="s">
        <v>159</v>
      </c>
      <c r="D165" s="2635" t="s">
        <v>159</v>
      </c>
      <c r="E165" s="2636"/>
      <c r="F165" s="2648"/>
    </row>
    <row r="166" spans="1:6" ht="135">
      <c r="A166" s="2634" t="s">
        <v>159</v>
      </c>
      <c r="B166" s="2647" t="s">
        <v>2484</v>
      </c>
      <c r="C166" s="2646" t="s">
        <v>159</v>
      </c>
      <c r="D166" s="2646" t="s">
        <v>159</v>
      </c>
      <c r="E166" s="2644"/>
      <c r="F166" s="2645"/>
    </row>
    <row r="167" spans="1:6" ht="30">
      <c r="A167" s="2643" t="s">
        <v>2598</v>
      </c>
      <c r="B167" s="2650" t="s">
        <v>2485</v>
      </c>
      <c r="C167" s="2643" t="s">
        <v>2289</v>
      </c>
      <c r="D167" s="2652">
        <v>4</v>
      </c>
      <c r="E167" s="2663"/>
      <c r="F167" s="2664">
        <f>D167*E167</f>
        <v>0</v>
      </c>
    </row>
    <row r="168" spans="1:6">
      <c r="A168" s="2643"/>
      <c r="B168" s="2650"/>
      <c r="C168" s="2643"/>
      <c r="D168" s="2652"/>
      <c r="E168" s="2663"/>
      <c r="F168" s="2664"/>
    </row>
    <row r="169" spans="1:6" ht="30">
      <c r="A169" s="2643" t="s">
        <v>2599</v>
      </c>
      <c r="B169" s="2650" t="s">
        <v>2600</v>
      </c>
      <c r="C169" s="2643" t="s">
        <v>2289</v>
      </c>
      <c r="D169" s="2652">
        <v>1</v>
      </c>
      <c r="E169" s="2663"/>
      <c r="F169" s="2664">
        <f>D169*E169</f>
        <v>0</v>
      </c>
    </row>
    <row r="170" spans="1:6" ht="72">
      <c r="A170" s="2665" t="s">
        <v>159</v>
      </c>
      <c r="B170" s="2668" t="s">
        <v>2486</v>
      </c>
      <c r="C170" s="2666" t="s">
        <v>159</v>
      </c>
      <c r="D170" s="2666" t="s">
        <v>159</v>
      </c>
      <c r="E170" s="2636"/>
      <c r="F170" s="2648"/>
    </row>
    <row r="171" spans="1:6">
      <c r="A171" s="2643">
        <v>5.13</v>
      </c>
      <c r="B171" s="2641" t="s">
        <v>2487</v>
      </c>
      <c r="C171" s="2633" t="s">
        <v>2289</v>
      </c>
      <c r="D171" s="2633">
        <v>1</v>
      </c>
      <c r="E171" s="2636"/>
      <c r="F171" s="2648">
        <f>D171*E171</f>
        <v>0</v>
      </c>
    </row>
    <row r="172" spans="1:6">
      <c r="A172" s="3473" t="s">
        <v>2311</v>
      </c>
      <c r="B172" s="3474"/>
      <c r="C172" s="3474"/>
      <c r="D172" s="3474"/>
      <c r="E172" s="3475"/>
      <c r="F172" s="2655">
        <f>SUM(F158:F171)</f>
        <v>0</v>
      </c>
    </row>
    <row r="173" spans="1:6">
      <c r="A173" s="2634" t="s">
        <v>159</v>
      </c>
      <c r="B173" s="2639" t="s">
        <v>2488</v>
      </c>
      <c r="C173" s="2635" t="s">
        <v>159</v>
      </c>
      <c r="D173" s="2635" t="s">
        <v>159</v>
      </c>
      <c r="E173" s="2636" t="s">
        <v>159</v>
      </c>
      <c r="F173" s="2635" t="s">
        <v>159</v>
      </c>
    </row>
    <row r="174" spans="1:6" ht="43.5">
      <c r="A174" s="2643">
        <v>5.14</v>
      </c>
      <c r="B174" s="2640" t="s">
        <v>2489</v>
      </c>
      <c r="C174" s="2643" t="s">
        <v>2289</v>
      </c>
      <c r="D174" s="2643">
        <v>5</v>
      </c>
      <c r="E174" s="2644"/>
      <c r="F174" s="2645">
        <f>D174*E174</f>
        <v>0</v>
      </c>
    </row>
    <row r="175" spans="1:6">
      <c r="A175" s="2634" t="s">
        <v>159</v>
      </c>
      <c r="B175" s="2639" t="s">
        <v>2490</v>
      </c>
      <c r="C175" s="2646" t="s">
        <v>159</v>
      </c>
      <c r="D175" s="2646" t="s">
        <v>159</v>
      </c>
      <c r="E175" s="2644"/>
      <c r="F175" s="2645"/>
    </row>
    <row r="176" spans="1:6" ht="72">
      <c r="A176" s="2643">
        <v>5.15</v>
      </c>
      <c r="B176" s="2650" t="s">
        <v>2491</v>
      </c>
      <c r="C176" s="2643" t="s">
        <v>2316</v>
      </c>
      <c r="D176" s="2643" t="s">
        <v>2323</v>
      </c>
      <c r="E176" s="2644"/>
      <c r="F176" s="2645">
        <f>D176*E176</f>
        <v>0</v>
      </c>
    </row>
    <row r="177" spans="1:6">
      <c r="A177" s="2635" t="s">
        <v>159</v>
      </c>
      <c r="B177" s="2639" t="s">
        <v>2492</v>
      </c>
      <c r="C177" s="2646" t="s">
        <v>159</v>
      </c>
      <c r="D177" s="2646" t="s">
        <v>159</v>
      </c>
      <c r="E177" s="2644"/>
      <c r="F177" s="2645"/>
    </row>
    <row r="178" spans="1:6" ht="29.25">
      <c r="A178" s="2633">
        <v>5.16</v>
      </c>
      <c r="B178" s="2640" t="s">
        <v>2493</v>
      </c>
      <c r="C178" s="2643" t="s">
        <v>2494</v>
      </c>
      <c r="D178" s="2643" t="s">
        <v>2290</v>
      </c>
      <c r="E178" s="2644"/>
      <c r="F178" s="2645">
        <f t="shared" ref="F178:F183" si="0">D178*E178</f>
        <v>0</v>
      </c>
    </row>
    <row r="179" spans="1:6" ht="57.75">
      <c r="A179" s="2643">
        <v>5.17</v>
      </c>
      <c r="B179" s="2640" t="s">
        <v>2495</v>
      </c>
      <c r="C179" s="2643" t="s">
        <v>2289</v>
      </c>
      <c r="D179" s="2643" t="s">
        <v>2418</v>
      </c>
      <c r="E179" s="2644"/>
      <c r="F179" s="2645">
        <f t="shared" si="0"/>
        <v>0</v>
      </c>
    </row>
    <row r="180" spans="1:6" ht="45">
      <c r="A180" s="2643">
        <v>5.18</v>
      </c>
      <c r="B180" s="2640" t="s">
        <v>2601</v>
      </c>
      <c r="C180" s="2643" t="s">
        <v>2602</v>
      </c>
      <c r="D180" s="2643" t="s">
        <v>2603</v>
      </c>
      <c r="E180" s="2644"/>
      <c r="F180" s="2669">
        <f t="shared" si="0"/>
        <v>0</v>
      </c>
    </row>
    <row r="181" spans="1:6" ht="45">
      <c r="A181" s="2643">
        <v>5.19</v>
      </c>
      <c r="B181" s="2640" t="s">
        <v>2604</v>
      </c>
      <c r="C181" s="2670" t="s">
        <v>31</v>
      </c>
      <c r="D181" s="2670">
        <v>1</v>
      </c>
      <c r="E181" s="2644"/>
      <c r="F181" s="2669">
        <f t="shared" si="0"/>
        <v>0</v>
      </c>
    </row>
    <row r="182" spans="1:6" ht="90">
      <c r="A182" s="2653">
        <v>5.2</v>
      </c>
      <c r="B182" s="2650" t="s">
        <v>2605</v>
      </c>
      <c r="C182" s="2643" t="s">
        <v>2606</v>
      </c>
      <c r="D182" s="2643" t="s">
        <v>2607</v>
      </c>
      <c r="E182" s="2657"/>
      <c r="F182" s="2669">
        <f t="shared" si="0"/>
        <v>0</v>
      </c>
    </row>
    <row r="183" spans="1:6" ht="60">
      <c r="A183" s="2653">
        <v>5.21</v>
      </c>
      <c r="B183" s="2671" t="s">
        <v>549</v>
      </c>
      <c r="C183" s="2672" t="s">
        <v>31</v>
      </c>
      <c r="D183" s="2673">
        <v>4</v>
      </c>
      <c r="E183" s="2674"/>
      <c r="F183" s="2669">
        <f t="shared" si="0"/>
        <v>0</v>
      </c>
    </row>
    <row r="184" spans="1:6">
      <c r="A184" s="2651" t="s">
        <v>159</v>
      </c>
      <c r="B184" s="2654" t="s">
        <v>2496</v>
      </c>
      <c r="C184" s="2646" t="s">
        <v>159</v>
      </c>
      <c r="D184" s="2646" t="s">
        <v>159</v>
      </c>
      <c r="E184" s="2636"/>
      <c r="F184" s="2648"/>
    </row>
    <row r="185" spans="1:6" ht="150">
      <c r="A185" s="2643">
        <v>5.22</v>
      </c>
      <c r="B185" s="2650" t="s">
        <v>2608</v>
      </c>
      <c r="C185" s="2646" t="s">
        <v>9</v>
      </c>
      <c r="D185" s="2646">
        <v>1</v>
      </c>
      <c r="E185" s="2644"/>
      <c r="F185" s="2645"/>
    </row>
    <row r="186" spans="1:6" ht="51">
      <c r="A186" s="2643">
        <v>5.23</v>
      </c>
      <c r="B186" s="2581" t="s">
        <v>2609</v>
      </c>
      <c r="C186" s="2320" t="s">
        <v>9</v>
      </c>
      <c r="D186" s="2518">
        <v>1</v>
      </c>
      <c r="E186" s="2466"/>
      <c r="F186" s="2467"/>
    </row>
    <row r="187" spans="1:6" ht="60">
      <c r="A187" s="2643">
        <v>5.24</v>
      </c>
      <c r="B187" s="2640" t="s">
        <v>555</v>
      </c>
      <c r="C187" s="2643" t="s">
        <v>9</v>
      </c>
      <c r="D187" s="2643">
        <v>1</v>
      </c>
      <c r="E187" s="2644"/>
      <c r="F187" s="2645"/>
    </row>
    <row r="188" spans="1:6">
      <c r="A188" s="3470" t="s">
        <v>2311</v>
      </c>
      <c r="B188" s="3471"/>
      <c r="C188" s="3471"/>
      <c r="D188" s="3471"/>
      <c r="E188" s="3472"/>
      <c r="F188" s="2649">
        <f>SUM(F174:F187)</f>
        <v>0</v>
      </c>
    </row>
    <row r="189" spans="1:6" ht="150">
      <c r="A189" s="2643">
        <v>5.25</v>
      </c>
      <c r="B189" s="2640" t="s">
        <v>2497</v>
      </c>
      <c r="C189" s="2675" t="s">
        <v>2289</v>
      </c>
      <c r="D189" s="2675" t="s">
        <v>2280</v>
      </c>
      <c r="E189" s="2667"/>
      <c r="F189" s="2676">
        <f t="shared" ref="F189:F192" si="1">D189*E189</f>
        <v>0</v>
      </c>
    </row>
    <row r="190" spans="1:6" ht="60">
      <c r="A190" s="2643">
        <v>5.26</v>
      </c>
      <c r="B190" s="2668" t="s">
        <v>2498</v>
      </c>
      <c r="C190" s="2646" t="s">
        <v>31</v>
      </c>
      <c r="D190" s="2646">
        <v>1</v>
      </c>
      <c r="E190" s="2644"/>
      <c r="F190" s="2645">
        <f t="shared" si="1"/>
        <v>0</v>
      </c>
    </row>
    <row r="191" spans="1:6" ht="60">
      <c r="A191" s="2643">
        <v>5.27</v>
      </c>
      <c r="B191" s="2650" t="s">
        <v>2499</v>
      </c>
      <c r="C191" s="2643" t="s">
        <v>2377</v>
      </c>
      <c r="D191" s="2643" t="s">
        <v>2500</v>
      </c>
      <c r="E191" s="2644"/>
      <c r="F191" s="2645">
        <f t="shared" si="1"/>
        <v>0</v>
      </c>
    </row>
    <row r="192" spans="1:6" ht="45">
      <c r="A192" s="2643">
        <v>5.28</v>
      </c>
      <c r="B192" s="2650" t="s">
        <v>2501</v>
      </c>
      <c r="C192" s="2643" t="s">
        <v>2289</v>
      </c>
      <c r="D192" s="2643" t="s">
        <v>2502</v>
      </c>
      <c r="E192" s="2644"/>
      <c r="F192" s="2645">
        <f t="shared" si="1"/>
        <v>0</v>
      </c>
    </row>
    <row r="193" spans="1:6">
      <c r="A193" s="2653"/>
      <c r="B193" s="2652"/>
      <c r="C193" s="2643"/>
      <c r="D193" s="2643"/>
      <c r="E193" s="2644"/>
      <c r="F193" s="2645"/>
    </row>
    <row r="194" spans="1:6">
      <c r="A194" s="3473" t="s">
        <v>2311</v>
      </c>
      <c r="B194" s="3474"/>
      <c r="C194" s="3474"/>
      <c r="D194" s="3474"/>
      <c r="E194" s="3475"/>
      <c r="F194" s="2655">
        <f>SUM(F189:F193)</f>
        <v>0</v>
      </c>
    </row>
    <row r="195" spans="1:6">
      <c r="A195" s="2444"/>
      <c r="B195" s="2445"/>
      <c r="C195" s="2445"/>
      <c r="D195" s="2445"/>
      <c r="E195" s="2446"/>
      <c r="F195" s="2655"/>
    </row>
    <row r="196" spans="1:6">
      <c r="A196" s="1849"/>
      <c r="B196" s="1917"/>
      <c r="C196" s="47"/>
      <c r="D196" s="2677"/>
      <c r="E196" s="2484"/>
      <c r="F196" s="49"/>
    </row>
    <row r="197" spans="1:6">
      <c r="A197" s="2602"/>
      <c r="B197" s="46"/>
      <c r="C197" s="47"/>
      <c r="D197" s="48"/>
      <c r="E197" s="2484"/>
      <c r="F197" s="49"/>
    </row>
    <row r="198" spans="1:6">
      <c r="A198" s="2521"/>
      <c r="B198" s="2027" t="s">
        <v>564</v>
      </c>
      <c r="C198" s="1982"/>
      <c r="D198" s="2584"/>
      <c r="E198" s="2479"/>
      <c r="F198" s="2467"/>
    </row>
    <row r="199" spans="1:6">
      <c r="A199" s="2678"/>
      <c r="B199" s="2679"/>
      <c r="C199" s="2680"/>
      <c r="D199" s="2681"/>
      <c r="E199" s="2682"/>
      <c r="F199" s="2683"/>
    </row>
    <row r="200" spans="1:6" ht="51">
      <c r="A200" s="2684">
        <v>6.1</v>
      </c>
      <c r="B200" s="2581" t="s">
        <v>2985</v>
      </c>
      <c r="C200" s="2672" t="s">
        <v>9</v>
      </c>
      <c r="D200" s="2685">
        <v>1</v>
      </c>
      <c r="E200" s="2686"/>
      <c r="F200" s="2645">
        <f t="shared" ref="F200" si="2">D200*E200</f>
        <v>0</v>
      </c>
    </row>
    <row r="201" spans="1:6">
      <c r="A201" s="2687"/>
      <c r="B201" s="2688"/>
      <c r="C201" s="2672"/>
      <c r="D201" s="2685"/>
      <c r="E201" s="2686"/>
      <c r="F201" s="2683"/>
    </row>
    <row r="202" spans="1:6" ht="90">
      <c r="A202" s="2684">
        <v>6.2</v>
      </c>
      <c r="B202" s="2689" t="s">
        <v>565</v>
      </c>
      <c r="C202" s="2690" t="s">
        <v>9</v>
      </c>
      <c r="D202" s="2691">
        <v>1</v>
      </c>
      <c r="E202" s="2692"/>
      <c r="F202" s="2645">
        <f t="shared" ref="F202" si="3">D202*E202</f>
        <v>0</v>
      </c>
    </row>
    <row r="203" spans="1:6">
      <c r="A203" s="2320"/>
      <c r="B203" s="2552"/>
      <c r="C203" s="2320"/>
      <c r="D203" s="1290"/>
      <c r="E203" s="2607"/>
      <c r="F203" s="49"/>
    </row>
    <row r="204" spans="1:6">
      <c r="A204" s="2490"/>
      <c r="B204" s="2491"/>
      <c r="C204" s="2492"/>
      <c r="D204" s="2493"/>
      <c r="E204" s="2608"/>
      <c r="F204" s="2511">
        <f>SUM(F199:F202)</f>
        <v>0</v>
      </c>
    </row>
    <row r="205" spans="1:6">
      <c r="A205" s="2490"/>
      <c r="B205" s="2491"/>
      <c r="C205" s="2492"/>
      <c r="D205" s="2493"/>
      <c r="E205" s="2798"/>
      <c r="F205" s="2799"/>
    </row>
    <row r="206" spans="1:6">
      <c r="A206" s="2634" t="s">
        <v>159</v>
      </c>
      <c r="B206" s="2641" t="s">
        <v>2651</v>
      </c>
      <c r="C206" s="2635" t="s">
        <v>159</v>
      </c>
      <c r="D206" s="2635" t="s">
        <v>159</v>
      </c>
      <c r="E206" s="2636"/>
      <c r="F206" s="2648">
        <f>F37</f>
        <v>0</v>
      </c>
    </row>
    <row r="207" spans="1:6">
      <c r="A207" s="2634" t="s">
        <v>159</v>
      </c>
      <c r="B207" s="2641" t="s">
        <v>2644</v>
      </c>
      <c r="C207" s="2635" t="s">
        <v>159</v>
      </c>
      <c r="D207" s="2635" t="s">
        <v>159</v>
      </c>
      <c r="E207" s="2636"/>
      <c r="F207" s="2648">
        <f>F61</f>
        <v>0</v>
      </c>
    </row>
    <row r="208" spans="1:6">
      <c r="A208" s="2634" t="s">
        <v>159</v>
      </c>
      <c r="B208" s="2641" t="s">
        <v>2645</v>
      </c>
      <c r="C208" s="2635" t="s">
        <v>159</v>
      </c>
      <c r="D208" s="2635" t="s">
        <v>159</v>
      </c>
      <c r="E208" s="2636"/>
      <c r="F208" s="2648">
        <f>F88</f>
        <v>0</v>
      </c>
    </row>
    <row r="209" spans="1:6">
      <c r="A209" s="2634" t="s">
        <v>159</v>
      </c>
      <c r="B209" s="2641" t="s">
        <v>2646</v>
      </c>
      <c r="C209" s="2635" t="s">
        <v>159</v>
      </c>
      <c r="D209" s="2635" t="s">
        <v>159</v>
      </c>
      <c r="E209" s="2636"/>
      <c r="F209" s="2648">
        <f>F120</f>
        <v>0</v>
      </c>
    </row>
    <row r="210" spans="1:6">
      <c r="A210" s="2634" t="s">
        <v>159</v>
      </c>
      <c r="B210" s="2641" t="s">
        <v>2647</v>
      </c>
      <c r="C210" s="2635" t="s">
        <v>159</v>
      </c>
      <c r="D210" s="2635" t="s">
        <v>159</v>
      </c>
      <c r="E210" s="2636"/>
      <c r="F210" s="2648">
        <f>F154</f>
        <v>0</v>
      </c>
    </row>
    <row r="211" spans="1:6">
      <c r="A211" s="2634" t="s">
        <v>159</v>
      </c>
      <c r="B211" s="2641" t="s">
        <v>2648</v>
      </c>
      <c r="C211" s="2635" t="s">
        <v>159</v>
      </c>
      <c r="D211" s="2635" t="s">
        <v>159</v>
      </c>
      <c r="E211" s="2636"/>
      <c r="F211" s="2648">
        <f>F172</f>
        <v>0</v>
      </c>
    </row>
    <row r="212" spans="1:6">
      <c r="A212" s="2634" t="s">
        <v>159</v>
      </c>
      <c r="B212" s="2641" t="s">
        <v>2649</v>
      </c>
      <c r="C212" s="2635" t="s">
        <v>159</v>
      </c>
      <c r="D212" s="2635" t="s">
        <v>159</v>
      </c>
      <c r="E212" s="2636"/>
      <c r="F212" s="2648">
        <f>F188</f>
        <v>0</v>
      </c>
    </row>
    <row r="213" spans="1:6">
      <c r="A213" s="2634"/>
      <c r="B213" s="2641" t="s">
        <v>2650</v>
      </c>
      <c r="C213" s="2635" t="s">
        <v>159</v>
      </c>
      <c r="D213" s="2635" t="s">
        <v>159</v>
      </c>
      <c r="E213" s="2636"/>
      <c r="F213" s="2648">
        <f>F194</f>
        <v>0</v>
      </c>
    </row>
    <row r="214" spans="1:6">
      <c r="A214" s="2800"/>
      <c r="B214" s="2641" t="s">
        <v>2610</v>
      </c>
      <c r="C214" s="2801"/>
      <c r="D214" s="2801"/>
      <c r="E214" s="2793"/>
      <c r="F214" s="2802">
        <f>F204</f>
        <v>0</v>
      </c>
    </row>
    <row r="215" spans="1:6">
      <c r="A215" s="2634"/>
      <c r="B215" s="2641"/>
      <c r="C215" s="2635"/>
      <c r="D215" s="2635"/>
      <c r="E215" s="2636"/>
      <c r="F215" s="2648"/>
    </row>
    <row r="216" spans="1:6">
      <c r="A216" s="2634" t="s">
        <v>159</v>
      </c>
      <c r="B216" s="2639" t="s">
        <v>2503</v>
      </c>
      <c r="C216" s="2635" t="s">
        <v>159</v>
      </c>
      <c r="D216" s="2635" t="s">
        <v>159</v>
      </c>
      <c r="E216" s="2636"/>
      <c r="F216" s="2655">
        <f>SUM(F206:F215)</f>
        <v>0</v>
      </c>
    </row>
    <row r="217" spans="1:6">
      <c r="A217" s="2634" t="s">
        <v>159</v>
      </c>
      <c r="B217" s="2791" t="s">
        <v>2504</v>
      </c>
      <c r="C217" s="2792" t="s">
        <v>2289</v>
      </c>
      <c r="D217" s="2792">
        <v>7</v>
      </c>
      <c r="E217" s="2793"/>
      <c r="F217" s="2794">
        <f>F216*D217</f>
        <v>0</v>
      </c>
    </row>
  </sheetData>
  <mergeCells count="10">
    <mergeCell ref="A4:B4"/>
    <mergeCell ref="A5:E5"/>
    <mergeCell ref="A37:E37"/>
    <mergeCell ref="A61:E61"/>
    <mergeCell ref="A88:E88"/>
    <mergeCell ref="A120:E120"/>
    <mergeCell ref="A154:E154"/>
    <mergeCell ref="A172:E172"/>
    <mergeCell ref="A188:E188"/>
    <mergeCell ref="A194:E194"/>
  </mergeCells>
  <pageMargins left="0.7" right="0.7" top="0.75" bottom="0.75" header="0.3" footer="0.3"/>
  <pageSetup scale="61" orientation="portrait" r:id="rId1"/>
  <rowBreaks count="2" manualBreakCount="2">
    <brk id="40" max="16383" man="1"/>
    <brk id="177"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view="pageBreakPreview" zoomScaleNormal="100" zoomScaleSheetLayoutView="100" workbookViewId="0">
      <selection activeCell="L200" sqref="L200"/>
    </sheetView>
  </sheetViews>
  <sheetFormatPr defaultRowHeight="15"/>
  <cols>
    <col min="2" max="2" width="45.140625" customWidth="1"/>
    <col min="4" max="4" width="11.5703125" customWidth="1"/>
    <col min="5" max="5" width="13.85546875" customWidth="1"/>
    <col min="6" max="6" width="16.28515625" customWidth="1"/>
  </cols>
  <sheetData>
    <row r="1" spans="1:6" ht="15" customHeight="1">
      <c r="A1" s="2052" t="s">
        <v>2129</v>
      </c>
      <c r="B1" s="2052"/>
      <c r="C1" s="2052"/>
      <c r="D1" s="2052"/>
      <c r="E1" s="2052"/>
      <c r="F1" s="2052"/>
    </row>
    <row r="2" spans="1:6">
      <c r="A2" s="2052" t="s">
        <v>2544</v>
      </c>
      <c r="B2" s="2053"/>
      <c r="C2" s="2054"/>
    </row>
    <row r="3" spans="1:6">
      <c r="A3" s="2626"/>
      <c r="B3" s="2627"/>
      <c r="C3" s="2628"/>
      <c r="D3" s="2629"/>
      <c r="E3" s="2629"/>
      <c r="F3" s="2629"/>
    </row>
    <row r="4" spans="1:6">
      <c r="A4" s="3466" t="s">
        <v>2792</v>
      </c>
      <c r="B4" s="3466"/>
      <c r="C4" s="2628"/>
      <c r="D4" s="2629"/>
      <c r="E4" s="2629"/>
      <c r="F4" s="2629"/>
    </row>
    <row r="5" spans="1:6">
      <c r="A5" s="3467" t="s">
        <v>2619</v>
      </c>
      <c r="B5" s="3468"/>
      <c r="C5" s="3468"/>
      <c r="D5" s="3468"/>
      <c r="E5" s="3469"/>
      <c r="F5" s="2629"/>
    </row>
    <row r="6" spans="1:6">
      <c r="A6" s="2629"/>
      <c r="B6" s="2629"/>
      <c r="C6" s="2629"/>
      <c r="D6" s="2629"/>
      <c r="E6" s="2629"/>
      <c r="F6" s="2629"/>
    </row>
    <row r="7" spans="1:6" ht="30">
      <c r="A7" s="2630" t="s">
        <v>2271</v>
      </c>
      <c r="B7" s="2631" t="s">
        <v>2272</v>
      </c>
      <c r="C7" s="2631" t="s">
        <v>2273</v>
      </c>
      <c r="D7" s="2631" t="s">
        <v>2274</v>
      </c>
      <c r="E7" s="2632" t="s">
        <v>2275</v>
      </c>
      <c r="F7" s="2631" t="s">
        <v>2276</v>
      </c>
    </row>
    <row r="8" spans="1:6">
      <c r="A8" s="2633"/>
      <c r="B8" s="2634" t="s">
        <v>159</v>
      </c>
      <c r="C8" s="2635" t="s">
        <v>159</v>
      </c>
      <c r="D8" s="2635" t="s">
        <v>159</v>
      </c>
      <c r="E8" s="2636" t="s">
        <v>159</v>
      </c>
      <c r="F8" s="2635" t="s">
        <v>159</v>
      </c>
    </row>
    <row r="9" spans="1:6">
      <c r="A9" s="2635" t="s">
        <v>159</v>
      </c>
      <c r="B9" s="2634" t="s">
        <v>159</v>
      </c>
      <c r="C9" s="2635" t="s">
        <v>159</v>
      </c>
      <c r="D9" s="2635" t="s">
        <v>159</v>
      </c>
      <c r="E9" s="2637" t="s">
        <v>2277</v>
      </c>
      <c r="F9" s="2638" t="s">
        <v>2277</v>
      </c>
    </row>
    <row r="10" spans="1:6">
      <c r="A10" s="2635">
        <v>1</v>
      </c>
      <c r="B10" s="2639" t="s">
        <v>2278</v>
      </c>
      <c r="C10" s="2635" t="s">
        <v>159</v>
      </c>
      <c r="D10" s="2635" t="s">
        <v>159</v>
      </c>
      <c r="E10" s="2636" t="s">
        <v>159</v>
      </c>
      <c r="F10" s="2635" t="s">
        <v>159</v>
      </c>
    </row>
    <row r="11" spans="1:6" ht="63.75">
      <c r="A11" s="2635" t="s">
        <v>159</v>
      </c>
      <c r="B11" s="338" t="s">
        <v>2891</v>
      </c>
      <c r="C11" s="2635" t="s">
        <v>159</v>
      </c>
      <c r="D11" s="2635" t="s">
        <v>159</v>
      </c>
      <c r="E11" s="2636" t="s">
        <v>159</v>
      </c>
      <c r="F11" s="2635" t="s">
        <v>159</v>
      </c>
    </row>
    <row r="12" spans="1:6">
      <c r="A12" s="2635" t="s">
        <v>159</v>
      </c>
      <c r="B12" s="2641"/>
      <c r="C12" s="2635" t="s">
        <v>159</v>
      </c>
      <c r="D12" s="2635" t="s">
        <v>159</v>
      </c>
      <c r="E12" s="2636" t="s">
        <v>2279</v>
      </c>
      <c r="F12" s="2635" t="s">
        <v>159</v>
      </c>
    </row>
    <row r="13" spans="1:6">
      <c r="A13" s="2633" t="s">
        <v>2280</v>
      </c>
      <c r="B13" s="2642" t="s">
        <v>2281</v>
      </c>
      <c r="C13" s="2635" t="s">
        <v>159</v>
      </c>
      <c r="D13" s="2635" t="s">
        <v>159</v>
      </c>
      <c r="E13" s="2636" t="s">
        <v>159</v>
      </c>
      <c r="F13" s="2635" t="s">
        <v>159</v>
      </c>
    </row>
    <row r="14" spans="1:6">
      <c r="A14" s="2635" t="s">
        <v>159</v>
      </c>
      <c r="B14" s="2642" t="s">
        <v>2282</v>
      </c>
      <c r="C14" s="2635" t="s">
        <v>159</v>
      </c>
      <c r="D14" s="2635" t="s">
        <v>159</v>
      </c>
      <c r="E14" s="2636" t="s">
        <v>159</v>
      </c>
      <c r="F14" s="2635" t="s">
        <v>159</v>
      </c>
    </row>
    <row r="15" spans="1:6">
      <c r="A15" s="2633" t="s">
        <v>2283</v>
      </c>
      <c r="B15" s="2640" t="s">
        <v>481</v>
      </c>
      <c r="C15" s="2643" t="s">
        <v>2284</v>
      </c>
      <c r="D15" s="2643">
        <v>2.1999999999999999E-2</v>
      </c>
      <c r="E15" s="2644"/>
      <c r="F15" s="2645">
        <f>D15*E15</f>
        <v>0</v>
      </c>
    </row>
    <row r="16" spans="1:6">
      <c r="A16" s="2473"/>
      <c r="B16" s="2641" t="s">
        <v>159</v>
      </c>
      <c r="C16" s="2646"/>
      <c r="D16" s="2646"/>
      <c r="E16" s="2644"/>
      <c r="F16" s="2644"/>
    </row>
    <row r="17" spans="1:6">
      <c r="A17" s="2635" t="s">
        <v>159</v>
      </c>
      <c r="B17" s="2642" t="s">
        <v>2285</v>
      </c>
      <c r="C17" s="2646" t="s">
        <v>159</v>
      </c>
      <c r="D17" s="2646" t="s">
        <v>159</v>
      </c>
      <c r="E17" s="2644"/>
      <c r="F17" s="2645"/>
    </row>
    <row r="18" spans="1:6" ht="45">
      <c r="A18" s="2635" t="s">
        <v>159</v>
      </c>
      <c r="B18" s="2640" t="s">
        <v>2286</v>
      </c>
      <c r="C18" s="2646" t="s">
        <v>159</v>
      </c>
      <c r="D18" s="2646" t="s">
        <v>159</v>
      </c>
      <c r="E18" s="2644"/>
      <c r="F18" s="2645"/>
    </row>
    <row r="19" spans="1:6">
      <c r="A19" s="2633" t="s">
        <v>2287</v>
      </c>
      <c r="B19" s="2641" t="s">
        <v>2288</v>
      </c>
      <c r="C19" s="2643" t="s">
        <v>2289</v>
      </c>
      <c r="D19" s="2643" t="s">
        <v>2290</v>
      </c>
      <c r="E19" s="2644"/>
      <c r="F19" s="2645">
        <f>D19*E19</f>
        <v>0</v>
      </c>
    </row>
    <row r="20" spans="1:6">
      <c r="A20" s="2635" t="s">
        <v>159</v>
      </c>
      <c r="B20" s="2642" t="s">
        <v>2291</v>
      </c>
      <c r="C20" s="2646" t="s">
        <v>159</v>
      </c>
      <c r="D20" s="2646" t="s">
        <v>159</v>
      </c>
      <c r="E20" s="2644"/>
      <c r="F20" s="2645"/>
    </row>
    <row r="21" spans="1:6" ht="45">
      <c r="A21" s="2635" t="s">
        <v>159</v>
      </c>
      <c r="B21" s="2640" t="s">
        <v>2292</v>
      </c>
      <c r="C21" s="2646" t="s">
        <v>159</v>
      </c>
      <c r="D21" s="2646" t="s">
        <v>159</v>
      </c>
      <c r="E21" s="2644"/>
      <c r="F21" s="2645"/>
    </row>
    <row r="22" spans="1:6">
      <c r="A22" s="2633" t="s">
        <v>2293</v>
      </c>
      <c r="B22" s="2641" t="s">
        <v>2294</v>
      </c>
      <c r="C22" s="2643" t="s">
        <v>2289</v>
      </c>
      <c r="D22" s="2643" t="s">
        <v>2290</v>
      </c>
      <c r="E22" s="2644"/>
      <c r="F22" s="2645">
        <f>D22*E22</f>
        <v>0</v>
      </c>
    </row>
    <row r="23" spans="1:6">
      <c r="A23" s="2635" t="s">
        <v>159</v>
      </c>
      <c r="B23" s="2642" t="s">
        <v>2295</v>
      </c>
      <c r="C23" s="2646" t="s">
        <v>159</v>
      </c>
      <c r="D23" s="2646" t="s">
        <v>159</v>
      </c>
      <c r="E23" s="2644"/>
      <c r="F23" s="2645"/>
    </row>
    <row r="24" spans="1:6">
      <c r="A24" s="2635" t="s">
        <v>159</v>
      </c>
      <c r="B24" s="2642" t="s">
        <v>2653</v>
      </c>
      <c r="C24" s="2646" t="s">
        <v>159</v>
      </c>
      <c r="D24" s="2646" t="s">
        <v>159</v>
      </c>
      <c r="E24" s="2644"/>
      <c r="F24" s="2645"/>
    </row>
    <row r="25" spans="1:6">
      <c r="A25" s="2635" t="s">
        <v>159</v>
      </c>
      <c r="B25" s="2639" t="s">
        <v>2296</v>
      </c>
      <c r="C25" s="2646" t="s">
        <v>159</v>
      </c>
      <c r="D25" s="2646" t="s">
        <v>159</v>
      </c>
      <c r="E25" s="2644"/>
      <c r="F25" s="2645"/>
    </row>
    <row r="26" spans="1:6" ht="30">
      <c r="A26" s="2633">
        <v>2.4</v>
      </c>
      <c r="B26" s="2640" t="s">
        <v>2297</v>
      </c>
      <c r="C26" s="2643" t="s">
        <v>2298</v>
      </c>
      <c r="D26" s="2643" t="s">
        <v>2299</v>
      </c>
      <c r="E26" s="2644"/>
      <c r="F26" s="2645">
        <f>D26*E26</f>
        <v>0</v>
      </c>
    </row>
    <row r="27" spans="1:6">
      <c r="A27" s="2635" t="s">
        <v>159</v>
      </c>
      <c r="B27" s="2639" t="s">
        <v>2300</v>
      </c>
      <c r="C27" s="2646" t="s">
        <v>159</v>
      </c>
      <c r="D27" s="2646" t="s">
        <v>159</v>
      </c>
      <c r="E27" s="2644"/>
      <c r="F27" s="2645"/>
    </row>
    <row r="28" spans="1:6" ht="45">
      <c r="A28" s="2635" t="s">
        <v>159</v>
      </c>
      <c r="B28" s="2647" t="s">
        <v>2301</v>
      </c>
      <c r="C28" s="2646" t="s">
        <v>159</v>
      </c>
      <c r="D28" s="2646" t="s">
        <v>159</v>
      </c>
      <c r="E28" s="2644"/>
      <c r="F28" s="2645"/>
    </row>
    <row r="29" spans="1:6">
      <c r="A29" s="2633">
        <v>2.5</v>
      </c>
      <c r="B29" s="2641" t="s">
        <v>2302</v>
      </c>
      <c r="C29" s="2643" t="s">
        <v>2298</v>
      </c>
      <c r="D29" s="2643" t="s">
        <v>2303</v>
      </c>
      <c r="E29" s="2644"/>
      <c r="F29" s="2645">
        <f>D29*E29</f>
        <v>0</v>
      </c>
    </row>
    <row r="30" spans="1:6">
      <c r="A30" s="2633">
        <v>2.6</v>
      </c>
      <c r="B30" s="2641" t="s">
        <v>2304</v>
      </c>
      <c r="C30" s="2643" t="s">
        <v>2298</v>
      </c>
      <c r="D30" s="2643" t="s">
        <v>2305</v>
      </c>
      <c r="E30" s="2644"/>
      <c r="F30" s="2645">
        <f>D30*E30</f>
        <v>0</v>
      </c>
    </row>
    <row r="31" spans="1:6">
      <c r="A31" s="2633">
        <v>2.7</v>
      </c>
      <c r="B31" s="2641" t="s">
        <v>2306</v>
      </c>
      <c r="C31" s="2643" t="s">
        <v>2298</v>
      </c>
      <c r="D31" s="2643" t="s">
        <v>2307</v>
      </c>
      <c r="E31" s="2644"/>
      <c r="F31" s="2645">
        <f>D31*E31</f>
        <v>0</v>
      </c>
    </row>
    <row r="32" spans="1:6">
      <c r="A32" s="2634" t="s">
        <v>159</v>
      </c>
      <c r="B32" s="2639" t="s">
        <v>2308</v>
      </c>
      <c r="C32" s="2646" t="s">
        <v>159</v>
      </c>
      <c r="D32" s="2646" t="s">
        <v>159</v>
      </c>
      <c r="E32" s="2644"/>
      <c r="F32" s="2645"/>
    </row>
    <row r="33" spans="1:6">
      <c r="A33" s="2634"/>
      <c r="B33" s="2634"/>
      <c r="C33" s="2635"/>
      <c r="D33" s="2635"/>
      <c r="E33" s="2636"/>
      <c r="F33" s="2648"/>
    </row>
    <row r="34" spans="1:6" ht="30">
      <c r="A34" s="2634" t="s">
        <v>159</v>
      </c>
      <c r="B34" s="2647" t="s">
        <v>2309</v>
      </c>
      <c r="C34" s="2635" t="s">
        <v>159</v>
      </c>
      <c r="D34" s="2635" t="s">
        <v>159</v>
      </c>
      <c r="E34" s="2636"/>
      <c r="F34" s="2648"/>
    </row>
    <row r="35" spans="1:6">
      <c r="A35" s="2633">
        <v>2.8</v>
      </c>
      <c r="B35" s="2641" t="s">
        <v>2304</v>
      </c>
      <c r="C35" s="2633" t="s">
        <v>2298</v>
      </c>
      <c r="D35" s="2633" t="s">
        <v>2310</v>
      </c>
      <c r="E35" s="2636"/>
      <c r="F35" s="2648">
        <f>D35*E35</f>
        <v>0</v>
      </c>
    </row>
    <row r="36" spans="1:6">
      <c r="A36" s="2633">
        <v>2.9</v>
      </c>
      <c r="B36" s="2641" t="s">
        <v>2306</v>
      </c>
      <c r="C36" s="2633" t="s">
        <v>2298</v>
      </c>
      <c r="D36" s="2633" t="s">
        <v>2280</v>
      </c>
      <c r="E36" s="2636"/>
      <c r="F36" s="2648">
        <f>D36*E36</f>
        <v>0</v>
      </c>
    </row>
    <row r="37" spans="1:6">
      <c r="A37" s="3470" t="s">
        <v>2311</v>
      </c>
      <c r="B37" s="3471"/>
      <c r="C37" s="3471"/>
      <c r="D37" s="3471"/>
      <c r="E37" s="3472"/>
      <c r="F37" s="2649">
        <f>SUM(F15:F36)</f>
        <v>0</v>
      </c>
    </row>
    <row r="38" spans="1:6">
      <c r="A38" s="2634" t="s">
        <v>159</v>
      </c>
      <c r="B38" s="2642" t="s">
        <v>2312</v>
      </c>
      <c r="C38" s="2635" t="s">
        <v>159</v>
      </c>
      <c r="D38" s="2635" t="s">
        <v>159</v>
      </c>
      <c r="E38" s="2636" t="s">
        <v>159</v>
      </c>
      <c r="F38" s="2635" t="s">
        <v>159</v>
      </c>
    </row>
    <row r="39" spans="1:6">
      <c r="A39" s="2634" t="s">
        <v>159</v>
      </c>
      <c r="B39" s="2639" t="s">
        <v>2313</v>
      </c>
      <c r="C39" s="2635" t="s">
        <v>159</v>
      </c>
      <c r="D39" s="2635" t="s">
        <v>159</v>
      </c>
      <c r="E39" s="2636" t="s">
        <v>159</v>
      </c>
      <c r="F39" s="2635" t="s">
        <v>159</v>
      </c>
    </row>
    <row r="40" spans="1:6" ht="30">
      <c r="A40" s="2634" t="s">
        <v>159</v>
      </c>
      <c r="B40" s="2647" t="s">
        <v>2314</v>
      </c>
      <c r="C40" s="2635" t="s">
        <v>159</v>
      </c>
      <c r="D40" s="2635" t="s">
        <v>159</v>
      </c>
      <c r="E40" s="2636" t="s">
        <v>159</v>
      </c>
      <c r="F40" s="2635" t="s">
        <v>159</v>
      </c>
    </row>
    <row r="41" spans="1:6" ht="43.5">
      <c r="A41" s="2805">
        <v>2.1</v>
      </c>
      <c r="B41" s="2640" t="s">
        <v>2315</v>
      </c>
      <c r="C41" s="2643" t="s">
        <v>2316</v>
      </c>
      <c r="D41" s="2643" t="s">
        <v>2317</v>
      </c>
      <c r="E41" s="2644"/>
      <c r="F41" s="2645">
        <f>D41*E41</f>
        <v>0</v>
      </c>
    </row>
    <row r="42" spans="1:6" ht="30">
      <c r="A42" s="2633">
        <v>2.11</v>
      </c>
      <c r="B42" s="2640" t="s">
        <v>2318</v>
      </c>
      <c r="C42" s="2643" t="s">
        <v>2316</v>
      </c>
      <c r="D42" s="2643" t="s">
        <v>2319</v>
      </c>
      <c r="E42" s="2644"/>
      <c r="F42" s="2645">
        <f>D42*E42</f>
        <v>0</v>
      </c>
    </row>
    <row r="43" spans="1:6">
      <c r="A43" s="2634" t="s">
        <v>159</v>
      </c>
      <c r="B43" s="2639" t="s">
        <v>2320</v>
      </c>
      <c r="C43" s="2646" t="s">
        <v>159</v>
      </c>
      <c r="D43" s="2646" t="s">
        <v>159</v>
      </c>
      <c r="E43" s="2644"/>
      <c r="F43" s="2645"/>
    </row>
    <row r="44" spans="1:6" ht="30">
      <c r="A44" s="2634" t="s">
        <v>159</v>
      </c>
      <c r="B44" s="2647" t="s">
        <v>2321</v>
      </c>
      <c r="C44" s="2646" t="s">
        <v>159</v>
      </c>
      <c r="D44" s="2646" t="s">
        <v>159</v>
      </c>
      <c r="E44" s="2644"/>
      <c r="F44" s="2645"/>
    </row>
    <row r="45" spans="1:6" ht="45">
      <c r="A45" s="2643">
        <v>2.12</v>
      </c>
      <c r="B45" s="2650" t="s">
        <v>2322</v>
      </c>
      <c r="C45" s="2643" t="s">
        <v>2316</v>
      </c>
      <c r="D45" s="2643" t="s">
        <v>2323</v>
      </c>
      <c r="E45" s="2644"/>
      <c r="F45" s="2645">
        <f>D45*E45</f>
        <v>0</v>
      </c>
    </row>
    <row r="46" spans="1:6" ht="30">
      <c r="A46" s="2643">
        <v>2.13</v>
      </c>
      <c r="B46" s="2650" t="s">
        <v>2324</v>
      </c>
      <c r="C46" s="2643" t="s">
        <v>2316</v>
      </c>
      <c r="D46" s="2643" t="s">
        <v>2325</v>
      </c>
      <c r="E46" s="2644"/>
      <c r="F46" s="2645">
        <f>D46*E46</f>
        <v>0</v>
      </c>
    </row>
    <row r="47" spans="1:6" ht="30">
      <c r="A47" s="2651" t="s">
        <v>159</v>
      </c>
      <c r="B47" s="2650" t="s">
        <v>2326</v>
      </c>
      <c r="C47" s="2643" t="s">
        <v>2316</v>
      </c>
      <c r="D47" s="2646">
        <v>85</v>
      </c>
      <c r="E47" s="2644"/>
      <c r="F47" s="2645">
        <f>D47*E47</f>
        <v>0</v>
      </c>
    </row>
    <row r="48" spans="1:6">
      <c r="A48" s="2634" t="s">
        <v>159</v>
      </c>
      <c r="B48" s="2639" t="s">
        <v>2327</v>
      </c>
      <c r="C48" s="2646" t="s">
        <v>159</v>
      </c>
      <c r="D48" s="2646" t="s">
        <v>159</v>
      </c>
      <c r="E48" s="2644"/>
      <c r="F48" s="2645"/>
    </row>
    <row r="49" spans="1:6" ht="30">
      <c r="A49" s="2634" t="s">
        <v>159</v>
      </c>
      <c r="B49" s="2647" t="s">
        <v>2328</v>
      </c>
      <c r="C49" s="2646" t="s">
        <v>159</v>
      </c>
      <c r="D49" s="2646" t="s">
        <v>159</v>
      </c>
      <c r="E49" s="2644"/>
      <c r="F49" s="2645"/>
    </row>
    <row r="50" spans="1:6" ht="30">
      <c r="A50" s="2643">
        <v>2.14</v>
      </c>
      <c r="B50" s="2650" t="s">
        <v>2329</v>
      </c>
      <c r="C50" s="2643" t="s">
        <v>2298</v>
      </c>
      <c r="D50" s="2643" t="s">
        <v>2330</v>
      </c>
      <c r="E50" s="2644"/>
      <c r="F50" s="2645">
        <f>D50*E50</f>
        <v>0</v>
      </c>
    </row>
    <row r="51" spans="1:6">
      <c r="A51" s="2643">
        <v>2.15</v>
      </c>
      <c r="B51" s="2652" t="s">
        <v>2331</v>
      </c>
      <c r="C51" s="2643" t="s">
        <v>2298</v>
      </c>
      <c r="D51" s="2643" t="s">
        <v>2332</v>
      </c>
      <c r="E51" s="2644"/>
      <c r="F51" s="2645">
        <f>D51*E51</f>
        <v>0</v>
      </c>
    </row>
    <row r="52" spans="1:6">
      <c r="A52" s="2634" t="s">
        <v>159</v>
      </c>
      <c r="B52" s="2639" t="s">
        <v>2333</v>
      </c>
      <c r="C52" s="2646" t="s">
        <v>159</v>
      </c>
      <c r="D52" s="2646" t="s">
        <v>159</v>
      </c>
      <c r="E52" s="2644"/>
      <c r="F52" s="2645"/>
    </row>
    <row r="53" spans="1:6">
      <c r="A53" s="2634" t="s">
        <v>159</v>
      </c>
      <c r="B53" s="2639" t="s">
        <v>2334</v>
      </c>
      <c r="C53" s="2646" t="s">
        <v>159</v>
      </c>
      <c r="D53" s="2646" t="s">
        <v>159</v>
      </c>
      <c r="E53" s="2644"/>
      <c r="F53" s="2645"/>
    </row>
    <row r="54" spans="1:6" ht="45">
      <c r="A54" s="2634" t="s">
        <v>159</v>
      </c>
      <c r="B54" s="2647" t="s">
        <v>2335</v>
      </c>
      <c r="C54" s="2646" t="s">
        <v>159</v>
      </c>
      <c r="D54" s="2646" t="s">
        <v>159</v>
      </c>
      <c r="E54" s="2644"/>
      <c r="F54" s="2645"/>
    </row>
    <row r="55" spans="1:6" ht="30">
      <c r="A55" s="2633">
        <v>2.16</v>
      </c>
      <c r="B55" s="2640" t="s">
        <v>2336</v>
      </c>
      <c r="C55" s="2643" t="s">
        <v>2298</v>
      </c>
      <c r="D55" s="2643" t="s">
        <v>2305</v>
      </c>
      <c r="E55" s="2644"/>
      <c r="F55" s="2645">
        <f>D55*E55</f>
        <v>0</v>
      </c>
    </row>
    <row r="56" spans="1:6" ht="30">
      <c r="A56" s="2633">
        <v>2.17</v>
      </c>
      <c r="B56" s="2640" t="s">
        <v>2337</v>
      </c>
      <c r="C56" s="2643" t="s">
        <v>2298</v>
      </c>
      <c r="D56" s="2643" t="s">
        <v>2338</v>
      </c>
      <c r="E56" s="2644"/>
      <c r="F56" s="2645">
        <f>D56*E56</f>
        <v>0</v>
      </c>
    </row>
    <row r="57" spans="1:6">
      <c r="A57" s="2633">
        <v>2.1800000000000002</v>
      </c>
      <c r="B57" s="2641" t="s">
        <v>2339</v>
      </c>
      <c r="C57" s="2643" t="s">
        <v>2298</v>
      </c>
      <c r="D57" s="2643" t="s">
        <v>2340</v>
      </c>
      <c r="E57" s="2644"/>
      <c r="F57" s="2645">
        <f>D57*E57</f>
        <v>0</v>
      </c>
    </row>
    <row r="58" spans="1:6" ht="30">
      <c r="A58" s="2653">
        <v>2.19</v>
      </c>
      <c r="B58" s="2640" t="s">
        <v>2341</v>
      </c>
      <c r="C58" s="2643" t="s">
        <v>2298</v>
      </c>
      <c r="D58" s="2643" t="s">
        <v>2342</v>
      </c>
      <c r="E58" s="2644"/>
      <c r="F58" s="2645">
        <f>D58*E58</f>
        <v>0</v>
      </c>
    </row>
    <row r="59" spans="1:6">
      <c r="A59" s="2651" t="s">
        <v>159</v>
      </c>
      <c r="B59" s="2654" t="s">
        <v>2343</v>
      </c>
      <c r="C59" s="2646" t="s">
        <v>159</v>
      </c>
      <c r="D59" s="2646" t="s">
        <v>159</v>
      </c>
      <c r="E59" s="2644"/>
      <c r="F59" s="2645"/>
    </row>
    <row r="60" spans="1:6" ht="45">
      <c r="A60" s="2653">
        <v>2.2000000000000002</v>
      </c>
      <c r="B60" s="2640" t="s">
        <v>2344</v>
      </c>
      <c r="C60" s="2633" t="s">
        <v>2316</v>
      </c>
      <c r="D60" s="2633" t="s">
        <v>2317</v>
      </c>
      <c r="E60" s="2636"/>
      <c r="F60" s="2648">
        <f>D60*E60</f>
        <v>0</v>
      </c>
    </row>
    <row r="61" spans="1:6">
      <c r="A61" s="3473" t="s">
        <v>2311</v>
      </c>
      <c r="B61" s="3474"/>
      <c r="C61" s="3474"/>
      <c r="D61" s="3474"/>
      <c r="E61" s="3475"/>
      <c r="F61" s="2655">
        <f>SUM(F41:F60)</f>
        <v>0</v>
      </c>
    </row>
    <row r="62" spans="1:6">
      <c r="A62" s="2643" t="s">
        <v>2310</v>
      </c>
      <c r="B62" s="2639" t="s">
        <v>2345</v>
      </c>
      <c r="C62" s="2635" t="s">
        <v>159</v>
      </c>
      <c r="D62" s="2635" t="s">
        <v>159</v>
      </c>
      <c r="E62" s="2636" t="s">
        <v>159</v>
      </c>
      <c r="F62" s="2635"/>
    </row>
    <row r="63" spans="1:6">
      <c r="A63" s="2634" t="s">
        <v>159</v>
      </c>
      <c r="B63" s="2642" t="s">
        <v>2346</v>
      </c>
      <c r="C63" s="2635" t="s">
        <v>159</v>
      </c>
      <c r="D63" s="2635" t="s">
        <v>159</v>
      </c>
      <c r="E63" s="2636" t="s">
        <v>159</v>
      </c>
      <c r="F63" s="2635"/>
    </row>
    <row r="64" spans="1:6">
      <c r="A64" s="2634" t="s">
        <v>159</v>
      </c>
      <c r="B64" s="2639" t="s">
        <v>2347</v>
      </c>
      <c r="C64" s="2635" t="s">
        <v>159</v>
      </c>
      <c r="D64" s="2635" t="s">
        <v>159</v>
      </c>
      <c r="E64" s="2636" t="s">
        <v>159</v>
      </c>
      <c r="F64" s="2635"/>
    </row>
    <row r="65" spans="1:6">
      <c r="A65" s="2634" t="s">
        <v>159</v>
      </c>
      <c r="B65" s="2639" t="s">
        <v>2348</v>
      </c>
      <c r="C65" s="2635" t="s">
        <v>159</v>
      </c>
      <c r="D65" s="2635" t="s">
        <v>159</v>
      </c>
      <c r="E65" s="2636" t="s">
        <v>159</v>
      </c>
      <c r="F65" s="2635"/>
    </row>
    <row r="66" spans="1:6" ht="60">
      <c r="A66" s="2634" t="s">
        <v>159</v>
      </c>
      <c r="B66" s="2647" t="s">
        <v>2349</v>
      </c>
      <c r="C66" s="2635" t="s">
        <v>159</v>
      </c>
      <c r="D66" s="2635" t="s">
        <v>159</v>
      </c>
      <c r="E66" s="2636"/>
      <c r="F66" s="2635"/>
    </row>
    <row r="67" spans="1:6">
      <c r="A67" s="2643" t="s">
        <v>2350</v>
      </c>
      <c r="B67" s="2641" t="s">
        <v>2351</v>
      </c>
      <c r="C67" s="2633" t="s">
        <v>2298</v>
      </c>
      <c r="D67" s="2633" t="s">
        <v>2352</v>
      </c>
      <c r="E67" s="2656"/>
      <c r="F67" s="2648">
        <f>D67*E67</f>
        <v>0</v>
      </c>
    </row>
    <row r="68" spans="1:6">
      <c r="A68" s="2634" t="s">
        <v>159</v>
      </c>
      <c r="B68" s="2639" t="s">
        <v>2353</v>
      </c>
      <c r="C68" s="2635" t="s">
        <v>159</v>
      </c>
      <c r="D68" s="2635" t="s">
        <v>159</v>
      </c>
      <c r="E68" s="2636"/>
      <c r="F68" s="2648"/>
    </row>
    <row r="69" spans="1:6" ht="45">
      <c r="A69" s="2634" t="s">
        <v>159</v>
      </c>
      <c r="B69" s="2647" t="s">
        <v>2354</v>
      </c>
      <c r="C69" s="2635" t="s">
        <v>159</v>
      </c>
      <c r="D69" s="2635" t="s">
        <v>159</v>
      </c>
      <c r="E69" s="2636"/>
      <c r="F69" s="2648"/>
    </row>
    <row r="70" spans="1:6">
      <c r="A70" s="2643" t="s">
        <v>2355</v>
      </c>
      <c r="B70" s="2641" t="s">
        <v>2351</v>
      </c>
      <c r="C70" s="2643" t="s">
        <v>2298</v>
      </c>
      <c r="D70" s="2643" t="s">
        <v>2356</v>
      </c>
      <c r="E70" s="2657"/>
      <c r="F70" s="2645">
        <f>D70*E70</f>
        <v>0</v>
      </c>
    </row>
    <row r="71" spans="1:6">
      <c r="A71" s="2634" t="s">
        <v>159</v>
      </c>
      <c r="B71" s="2642" t="s">
        <v>2357</v>
      </c>
      <c r="C71" s="2646" t="s">
        <v>159</v>
      </c>
      <c r="D71" s="2646" t="s">
        <v>159</v>
      </c>
      <c r="E71" s="2644"/>
      <c r="F71" s="2645"/>
    </row>
    <row r="72" spans="1:6">
      <c r="A72" s="2634" t="s">
        <v>159</v>
      </c>
      <c r="B72" s="2639" t="s">
        <v>2358</v>
      </c>
      <c r="C72" s="2646" t="s">
        <v>159</v>
      </c>
      <c r="D72" s="2646" t="s">
        <v>159</v>
      </c>
      <c r="E72" s="2644"/>
      <c r="F72" s="2645"/>
    </row>
    <row r="73" spans="1:6" ht="30">
      <c r="A73" s="2634" t="s">
        <v>159</v>
      </c>
      <c r="B73" s="2647" t="s">
        <v>2359</v>
      </c>
      <c r="C73" s="2646" t="s">
        <v>159</v>
      </c>
      <c r="D73" s="2646" t="s">
        <v>159</v>
      </c>
      <c r="E73" s="2644"/>
      <c r="F73" s="2645"/>
    </row>
    <row r="74" spans="1:6">
      <c r="A74" s="2643" t="s">
        <v>2360</v>
      </c>
      <c r="B74" s="2641" t="s">
        <v>2361</v>
      </c>
      <c r="C74" s="2643" t="s">
        <v>2298</v>
      </c>
      <c r="D74" s="2643" t="s">
        <v>2352</v>
      </c>
      <c r="E74" s="2644"/>
      <c r="F74" s="2645">
        <f>D74*E74</f>
        <v>0</v>
      </c>
    </row>
    <row r="75" spans="1:6">
      <c r="A75" s="2646" t="s">
        <v>159</v>
      </c>
      <c r="B75" s="2639" t="s">
        <v>2362</v>
      </c>
      <c r="C75" s="2646" t="s">
        <v>159</v>
      </c>
      <c r="D75" s="2646" t="s">
        <v>159</v>
      </c>
      <c r="E75" s="2644"/>
      <c r="F75" s="2645"/>
    </row>
    <row r="76" spans="1:6" ht="30">
      <c r="A76" s="2646" t="s">
        <v>159</v>
      </c>
      <c r="B76" s="2647" t="s">
        <v>2363</v>
      </c>
      <c r="C76" s="2646" t="s">
        <v>159</v>
      </c>
      <c r="D76" s="2646" t="s">
        <v>159</v>
      </c>
      <c r="E76" s="2644"/>
      <c r="F76" s="2645"/>
    </row>
    <row r="77" spans="1:6">
      <c r="A77" s="2643">
        <v>3.4</v>
      </c>
      <c r="B77" s="2640" t="s">
        <v>2364</v>
      </c>
      <c r="C77" s="2643" t="s">
        <v>2298</v>
      </c>
      <c r="D77" s="2643" t="s">
        <v>2325</v>
      </c>
      <c r="E77" s="2644"/>
      <c r="F77" s="2645">
        <f>D77*E77</f>
        <v>0</v>
      </c>
    </row>
    <row r="78" spans="1:6" ht="30">
      <c r="A78" s="2646" t="s">
        <v>159</v>
      </c>
      <c r="B78" s="2658" t="s">
        <v>2365</v>
      </c>
      <c r="C78" s="2646" t="s">
        <v>159</v>
      </c>
      <c r="D78" s="2646" t="s">
        <v>159</v>
      </c>
      <c r="E78" s="2644"/>
      <c r="F78" s="2645"/>
    </row>
    <row r="79" spans="1:6">
      <c r="A79" s="2643">
        <v>3.5</v>
      </c>
      <c r="B79" s="2641" t="s">
        <v>2364</v>
      </c>
      <c r="C79" s="2643" t="s">
        <v>2298</v>
      </c>
      <c r="D79" s="2643" t="s">
        <v>2366</v>
      </c>
      <c r="E79" s="2644"/>
      <c r="F79" s="2645">
        <f>D79*E79</f>
        <v>0</v>
      </c>
    </row>
    <row r="80" spans="1:6">
      <c r="A80" s="2634" t="s">
        <v>159</v>
      </c>
      <c r="B80" s="2642" t="s">
        <v>2367</v>
      </c>
      <c r="C80" s="2646" t="s">
        <v>159</v>
      </c>
      <c r="D80" s="2646" t="s">
        <v>159</v>
      </c>
      <c r="E80" s="2644"/>
      <c r="F80" s="2645"/>
    </row>
    <row r="81" spans="1:6" ht="30">
      <c r="A81" s="2634"/>
      <c r="B81" s="2659" t="s">
        <v>2368</v>
      </c>
      <c r="C81" s="2646"/>
      <c r="D81" s="2646"/>
      <c r="E81" s="2644"/>
      <c r="F81" s="2645"/>
    </row>
    <row r="82" spans="1:6" ht="30">
      <c r="A82" s="2634" t="s">
        <v>159</v>
      </c>
      <c r="B82" s="2647" t="s">
        <v>2369</v>
      </c>
      <c r="C82" s="2646" t="s">
        <v>159</v>
      </c>
      <c r="D82" s="2646" t="s">
        <v>159</v>
      </c>
      <c r="E82" s="2644"/>
      <c r="F82" s="2645"/>
    </row>
    <row r="83" spans="1:6">
      <c r="A83" s="2643" t="s">
        <v>2370</v>
      </c>
      <c r="B83" s="2641" t="s">
        <v>2364</v>
      </c>
      <c r="C83" s="2643" t="s">
        <v>2298</v>
      </c>
      <c r="D83" s="2643" t="s">
        <v>2325</v>
      </c>
      <c r="E83" s="2644"/>
      <c r="F83" s="2645">
        <f>D83*E83</f>
        <v>0</v>
      </c>
    </row>
    <row r="84" spans="1:6">
      <c r="A84" s="2646" t="s">
        <v>159</v>
      </c>
      <c r="B84" s="2639" t="s">
        <v>2371</v>
      </c>
      <c r="C84" s="2646" t="s">
        <v>159</v>
      </c>
      <c r="D84" s="2646" t="s">
        <v>159</v>
      </c>
      <c r="E84" s="2644"/>
      <c r="F84" s="2645"/>
    </row>
    <row r="85" spans="1:6" ht="30">
      <c r="A85" s="2646" t="s">
        <v>159</v>
      </c>
      <c r="B85" s="2647" t="s">
        <v>2372</v>
      </c>
      <c r="C85" s="2646" t="s">
        <v>159</v>
      </c>
      <c r="D85" s="2646" t="s">
        <v>159</v>
      </c>
      <c r="E85" s="2644"/>
      <c r="F85" s="2645"/>
    </row>
    <row r="86" spans="1:6">
      <c r="A86" s="2643" t="s">
        <v>2373</v>
      </c>
      <c r="B86" s="2641" t="s">
        <v>2374</v>
      </c>
      <c r="C86" s="2643" t="s">
        <v>2298</v>
      </c>
      <c r="D86" s="2643" t="s">
        <v>2332</v>
      </c>
      <c r="E86" s="2644"/>
      <c r="F86" s="2645">
        <f>D86*E86</f>
        <v>0</v>
      </c>
    </row>
    <row r="87" spans="1:6" ht="30">
      <c r="A87" s="2643" t="s">
        <v>2375</v>
      </c>
      <c r="B87" s="2640" t="s">
        <v>2376</v>
      </c>
      <c r="C87" s="2643" t="s">
        <v>2377</v>
      </c>
      <c r="D87" s="2643" t="s">
        <v>2378</v>
      </c>
      <c r="E87" s="2644"/>
      <c r="F87" s="2645">
        <f>D87*E87</f>
        <v>0</v>
      </c>
    </row>
    <row r="88" spans="1:6">
      <c r="A88" s="3470" t="s">
        <v>2311</v>
      </c>
      <c r="B88" s="3471"/>
      <c r="C88" s="3471"/>
      <c r="D88" s="3471"/>
      <c r="E88" s="3472"/>
      <c r="F88" s="2649">
        <f>SUM(F67:F87)</f>
        <v>0</v>
      </c>
    </row>
    <row r="89" spans="1:6">
      <c r="A89" s="2634" t="s">
        <v>159</v>
      </c>
      <c r="B89" s="2639" t="s">
        <v>2379</v>
      </c>
      <c r="C89" s="2635" t="s">
        <v>159</v>
      </c>
      <c r="D89" s="2635" t="s">
        <v>159</v>
      </c>
      <c r="E89" s="2636" t="s">
        <v>159</v>
      </c>
      <c r="F89" s="2635"/>
    </row>
    <row r="90" spans="1:6" ht="16.5">
      <c r="A90" s="2643" t="s">
        <v>2380</v>
      </c>
      <c r="B90" s="2641" t="s">
        <v>2381</v>
      </c>
      <c r="C90" s="2633" t="s">
        <v>2382</v>
      </c>
      <c r="D90" s="2633" t="s">
        <v>2303</v>
      </c>
      <c r="E90" s="2636"/>
      <c r="F90" s="2648">
        <f>D90*E90</f>
        <v>0</v>
      </c>
    </row>
    <row r="91" spans="1:6">
      <c r="A91" s="2646" t="s">
        <v>159</v>
      </c>
      <c r="B91" s="2641" t="s">
        <v>2383</v>
      </c>
      <c r="C91" s="2635" t="s">
        <v>159</v>
      </c>
      <c r="D91" s="2635" t="s">
        <v>159</v>
      </c>
      <c r="E91" s="2636"/>
      <c r="F91" s="2648"/>
    </row>
    <row r="92" spans="1:6">
      <c r="A92" s="2634" t="s">
        <v>159</v>
      </c>
      <c r="B92" s="2642" t="s">
        <v>2384</v>
      </c>
      <c r="C92" s="2635" t="s">
        <v>159</v>
      </c>
      <c r="D92" s="2635" t="s">
        <v>159</v>
      </c>
      <c r="E92" s="2636"/>
      <c r="F92" s="2648"/>
    </row>
    <row r="93" spans="1:6">
      <c r="A93" s="2634" t="s">
        <v>159</v>
      </c>
      <c r="B93" s="2639" t="s">
        <v>2385</v>
      </c>
      <c r="C93" s="2635" t="s">
        <v>159</v>
      </c>
      <c r="D93" s="2635" t="s">
        <v>159</v>
      </c>
      <c r="E93" s="2636"/>
      <c r="F93" s="2648"/>
    </row>
    <row r="94" spans="1:6" ht="30">
      <c r="A94" s="2634" t="s">
        <v>159</v>
      </c>
      <c r="B94" s="2647" t="s">
        <v>2386</v>
      </c>
      <c r="C94" s="2635" t="s">
        <v>159</v>
      </c>
      <c r="D94" s="2635" t="s">
        <v>159</v>
      </c>
      <c r="E94" s="2636"/>
      <c r="F94" s="2648"/>
    </row>
    <row r="95" spans="1:6">
      <c r="A95" s="2643" t="s">
        <v>2387</v>
      </c>
      <c r="B95" s="2641" t="s">
        <v>2388</v>
      </c>
      <c r="C95" s="2633" t="s">
        <v>2316</v>
      </c>
      <c r="D95" s="2633" t="s">
        <v>2389</v>
      </c>
      <c r="E95" s="2636"/>
      <c r="F95" s="2648">
        <f>D95*E95</f>
        <v>0</v>
      </c>
    </row>
    <row r="96" spans="1:6">
      <c r="A96" s="2643" t="s">
        <v>2390</v>
      </c>
      <c r="B96" s="2641" t="s">
        <v>2391</v>
      </c>
      <c r="C96" s="2633" t="s">
        <v>2316</v>
      </c>
      <c r="D96" s="2633" t="s">
        <v>2392</v>
      </c>
      <c r="E96" s="2636"/>
      <c r="F96" s="2648">
        <f>D96*E96</f>
        <v>0</v>
      </c>
    </row>
    <row r="97" spans="1:6">
      <c r="A97" s="2646" t="s">
        <v>159</v>
      </c>
      <c r="B97" s="2639" t="s">
        <v>2393</v>
      </c>
      <c r="C97" s="2635" t="s">
        <v>159</v>
      </c>
      <c r="D97" s="2635" t="s">
        <v>159</v>
      </c>
      <c r="E97" s="2636"/>
      <c r="F97" s="2648"/>
    </row>
    <row r="98" spans="1:6" ht="30">
      <c r="A98" s="2646" t="s">
        <v>159</v>
      </c>
      <c r="B98" s="2647" t="s">
        <v>2394</v>
      </c>
      <c r="C98" s="2635" t="s">
        <v>159</v>
      </c>
      <c r="D98" s="2635" t="s">
        <v>159</v>
      </c>
      <c r="E98" s="2636"/>
      <c r="F98" s="2648"/>
    </row>
    <row r="99" spans="1:6">
      <c r="A99" s="2643" t="s">
        <v>2395</v>
      </c>
      <c r="B99" s="2641" t="s">
        <v>2388</v>
      </c>
      <c r="C99" s="2633" t="s">
        <v>2316</v>
      </c>
      <c r="D99" s="2633" t="s">
        <v>2323</v>
      </c>
      <c r="E99" s="2636"/>
      <c r="F99" s="2648">
        <f>D99*E99</f>
        <v>0</v>
      </c>
    </row>
    <row r="100" spans="1:6">
      <c r="A100" s="2646" t="s">
        <v>159</v>
      </c>
      <c r="B100" s="2641" t="s">
        <v>2396</v>
      </c>
      <c r="C100" s="2633" t="s">
        <v>2377</v>
      </c>
      <c r="D100" s="2633" t="s">
        <v>2397</v>
      </c>
      <c r="E100" s="2636"/>
      <c r="F100" s="2648">
        <f>D100*E100</f>
        <v>0</v>
      </c>
    </row>
    <row r="101" spans="1:6">
      <c r="A101" s="2646" t="s">
        <v>159</v>
      </c>
      <c r="B101" s="2641" t="s">
        <v>2398</v>
      </c>
      <c r="C101" s="2635" t="s">
        <v>159</v>
      </c>
      <c r="D101" s="2635" t="s">
        <v>159</v>
      </c>
      <c r="E101" s="2636"/>
      <c r="F101" s="2648"/>
    </row>
    <row r="102" spans="1:6">
      <c r="A102" s="2646" t="s">
        <v>159</v>
      </c>
      <c r="B102" s="2642" t="s">
        <v>2399</v>
      </c>
      <c r="C102" s="2635" t="s">
        <v>159</v>
      </c>
      <c r="D102" s="2635" t="s">
        <v>159</v>
      </c>
      <c r="E102" s="2636"/>
      <c r="F102" s="2648"/>
    </row>
    <row r="103" spans="1:6">
      <c r="A103" s="2646" t="s">
        <v>159</v>
      </c>
      <c r="B103" s="2642" t="s">
        <v>2400</v>
      </c>
      <c r="C103" s="2635" t="s">
        <v>159</v>
      </c>
      <c r="D103" s="2635" t="s">
        <v>159</v>
      </c>
      <c r="E103" s="2636"/>
      <c r="F103" s="2648"/>
    </row>
    <row r="104" spans="1:6" ht="29.25">
      <c r="A104" s="2646" t="s">
        <v>159</v>
      </c>
      <c r="B104" s="2647" t="s">
        <v>2401</v>
      </c>
      <c r="C104" s="2635" t="s">
        <v>159</v>
      </c>
      <c r="D104" s="2635" t="s">
        <v>159</v>
      </c>
      <c r="E104" s="2636"/>
      <c r="F104" s="2648"/>
    </row>
    <row r="105" spans="1:6">
      <c r="A105" s="2643" t="s">
        <v>2402</v>
      </c>
      <c r="B105" s="2641" t="s">
        <v>2403</v>
      </c>
      <c r="C105" s="2633" t="s">
        <v>2404</v>
      </c>
      <c r="D105" s="2633">
        <v>1.1000000000000001</v>
      </c>
      <c r="E105" s="2656"/>
      <c r="F105" s="2648">
        <f>D105*E105</f>
        <v>0</v>
      </c>
    </row>
    <row r="106" spans="1:6">
      <c r="A106" s="2634" t="s">
        <v>159</v>
      </c>
      <c r="B106" s="2642" t="s">
        <v>2405</v>
      </c>
      <c r="C106" s="2635" t="s">
        <v>159</v>
      </c>
      <c r="D106" s="2635" t="s">
        <v>159</v>
      </c>
      <c r="E106" s="2636"/>
      <c r="F106" s="2648"/>
    </row>
    <row r="107" spans="1:6" ht="60">
      <c r="A107" s="2634" t="s">
        <v>159</v>
      </c>
      <c r="B107" s="2647" t="s">
        <v>2406</v>
      </c>
      <c r="C107" s="2635" t="s">
        <v>159</v>
      </c>
      <c r="D107" s="2635" t="s">
        <v>159</v>
      </c>
      <c r="E107" s="2636"/>
      <c r="F107" s="2648"/>
    </row>
    <row r="108" spans="1:6">
      <c r="A108" s="2643" t="s">
        <v>2407</v>
      </c>
      <c r="B108" s="2641" t="s">
        <v>2408</v>
      </c>
      <c r="C108" s="2633" t="s">
        <v>2316</v>
      </c>
      <c r="D108" s="2633" t="s">
        <v>2409</v>
      </c>
      <c r="E108" s="2636"/>
      <c r="F108" s="2648">
        <f>D108*E108</f>
        <v>0</v>
      </c>
    </row>
    <row r="109" spans="1:6">
      <c r="A109" s="2646" t="s">
        <v>159</v>
      </c>
      <c r="B109" s="2642" t="s">
        <v>2410</v>
      </c>
      <c r="C109" s="2635" t="s">
        <v>159</v>
      </c>
      <c r="D109" s="2635" t="s">
        <v>159</v>
      </c>
      <c r="E109" s="2636"/>
      <c r="F109" s="2648"/>
    </row>
    <row r="110" spans="1:6">
      <c r="A110" s="2646" t="s">
        <v>159</v>
      </c>
      <c r="B110" s="2639" t="s">
        <v>2411</v>
      </c>
      <c r="C110" s="2635" t="s">
        <v>159</v>
      </c>
      <c r="D110" s="2635" t="s">
        <v>159</v>
      </c>
      <c r="E110" s="2636"/>
      <c r="F110" s="2648"/>
    </row>
    <row r="111" spans="1:6">
      <c r="A111" s="2646" t="s">
        <v>159</v>
      </c>
      <c r="B111" s="2660" t="s">
        <v>2412</v>
      </c>
      <c r="C111" s="2635" t="s">
        <v>159</v>
      </c>
      <c r="D111" s="2635" t="s">
        <v>159</v>
      </c>
      <c r="E111" s="2636"/>
      <c r="F111" s="2648"/>
    </row>
    <row r="112" spans="1:6">
      <c r="A112" s="2643" t="s">
        <v>2413</v>
      </c>
      <c r="B112" s="2641" t="s">
        <v>2414</v>
      </c>
      <c r="C112" s="2633" t="s">
        <v>2316</v>
      </c>
      <c r="D112" s="2633" t="s">
        <v>2415</v>
      </c>
      <c r="E112" s="2636"/>
      <c r="F112" s="2648">
        <f>D112*E112</f>
        <v>0</v>
      </c>
    </row>
    <row r="113" spans="1:6" ht="30">
      <c r="A113" s="2643" t="s">
        <v>2416</v>
      </c>
      <c r="B113" s="2640" t="s">
        <v>2417</v>
      </c>
      <c r="C113" s="2633" t="s">
        <v>2289</v>
      </c>
      <c r="D113" s="2633" t="s">
        <v>2389</v>
      </c>
      <c r="E113" s="2636"/>
      <c r="F113" s="2648">
        <f>D113*E113</f>
        <v>0</v>
      </c>
    </row>
    <row r="114" spans="1:6">
      <c r="A114" s="2643" t="s">
        <v>2418</v>
      </c>
      <c r="B114" s="2639" t="s">
        <v>2419</v>
      </c>
      <c r="C114" s="2635" t="s">
        <v>159</v>
      </c>
      <c r="D114" s="2635" t="s">
        <v>159</v>
      </c>
      <c r="E114" s="2636"/>
      <c r="F114" s="2648"/>
    </row>
    <row r="115" spans="1:6">
      <c r="A115" s="2646" t="s">
        <v>159</v>
      </c>
      <c r="B115" s="2642" t="s">
        <v>2420</v>
      </c>
      <c r="C115" s="2635" t="s">
        <v>159</v>
      </c>
      <c r="D115" s="2635" t="s">
        <v>159</v>
      </c>
      <c r="E115" s="2636"/>
      <c r="F115" s="2648"/>
    </row>
    <row r="116" spans="1:6" ht="45">
      <c r="A116" s="2646" t="s">
        <v>159</v>
      </c>
      <c r="B116" s="2647" t="s">
        <v>2421</v>
      </c>
      <c r="C116" s="2635" t="s">
        <v>159</v>
      </c>
      <c r="D116" s="2635" t="s">
        <v>159</v>
      </c>
      <c r="E116" s="2636"/>
      <c r="F116" s="2648"/>
    </row>
    <row r="117" spans="1:6">
      <c r="A117" s="2643" t="s">
        <v>2422</v>
      </c>
      <c r="B117" s="2641" t="s">
        <v>2597</v>
      </c>
      <c r="C117" s="2633" t="s">
        <v>2316</v>
      </c>
      <c r="D117" s="2633" t="s">
        <v>2423</v>
      </c>
      <c r="E117" s="2656"/>
      <c r="F117" s="2648">
        <f>D117*E117</f>
        <v>0</v>
      </c>
    </row>
    <row r="118" spans="1:6" ht="45">
      <c r="A118" s="2646" t="s">
        <v>159</v>
      </c>
      <c r="B118" s="2647" t="s">
        <v>2424</v>
      </c>
      <c r="C118" s="2635" t="s">
        <v>159</v>
      </c>
      <c r="D118" s="2635" t="s">
        <v>159</v>
      </c>
      <c r="E118" s="2636"/>
      <c r="F118" s="2648"/>
    </row>
    <row r="119" spans="1:6">
      <c r="A119" s="2643" t="s">
        <v>2425</v>
      </c>
      <c r="B119" s="2641" t="s">
        <v>2426</v>
      </c>
      <c r="C119" s="2633" t="s">
        <v>2316</v>
      </c>
      <c r="D119" s="2633" t="s">
        <v>2427</v>
      </c>
      <c r="E119" s="2656"/>
      <c r="F119" s="2648">
        <f>D119*E119</f>
        <v>0</v>
      </c>
    </row>
    <row r="120" spans="1:6" ht="15" customHeight="1">
      <c r="A120" s="3476" t="s">
        <v>2311</v>
      </c>
      <c r="B120" s="3477"/>
      <c r="C120" s="3477"/>
      <c r="D120" s="3477"/>
      <c r="E120" s="3478"/>
      <c r="F120" s="2661">
        <f>SUM(F90:F119)</f>
        <v>0</v>
      </c>
    </row>
    <row r="121" spans="1:6" ht="75">
      <c r="A121" s="2646" t="s">
        <v>159</v>
      </c>
      <c r="B121" s="2662" t="s">
        <v>2428</v>
      </c>
      <c r="C121" s="2635" t="s">
        <v>159</v>
      </c>
      <c r="D121" s="2635" t="s">
        <v>159</v>
      </c>
      <c r="E121" s="2636"/>
      <c r="F121" s="2635" t="s">
        <v>159</v>
      </c>
    </row>
    <row r="122" spans="1:6">
      <c r="A122" s="2643" t="s">
        <v>2429</v>
      </c>
      <c r="B122" s="2641" t="s">
        <v>2430</v>
      </c>
      <c r="C122" s="2633" t="s">
        <v>2316</v>
      </c>
      <c r="D122" s="2633" t="s">
        <v>2431</v>
      </c>
      <c r="E122" s="2636"/>
      <c r="F122" s="2648">
        <f>D122*E122</f>
        <v>0</v>
      </c>
    </row>
    <row r="123" spans="1:6" ht="15" customHeight="1">
      <c r="A123" s="2646" t="s">
        <v>159</v>
      </c>
      <c r="B123" s="2647" t="s">
        <v>2432</v>
      </c>
      <c r="C123" s="2635" t="s">
        <v>159</v>
      </c>
      <c r="D123" s="2635" t="s">
        <v>159</v>
      </c>
      <c r="E123" s="2636"/>
      <c r="F123" s="2648"/>
    </row>
    <row r="124" spans="1:6">
      <c r="A124" s="2643" t="s">
        <v>2433</v>
      </c>
      <c r="B124" s="2641" t="s">
        <v>2597</v>
      </c>
      <c r="C124" s="2633" t="s">
        <v>2377</v>
      </c>
      <c r="D124" s="2633" t="s">
        <v>2434</v>
      </c>
      <c r="E124" s="2636"/>
      <c r="F124" s="2648">
        <f>D124*E124</f>
        <v>0</v>
      </c>
    </row>
    <row r="125" spans="1:6">
      <c r="A125" s="2643" t="s">
        <v>2303</v>
      </c>
      <c r="B125" s="2639" t="s">
        <v>2435</v>
      </c>
      <c r="C125" s="2635" t="s">
        <v>159</v>
      </c>
      <c r="D125" s="2635" t="s">
        <v>159</v>
      </c>
      <c r="E125" s="2636"/>
      <c r="F125" s="2648"/>
    </row>
    <row r="126" spans="1:6">
      <c r="A126" s="2646" t="s">
        <v>159</v>
      </c>
      <c r="B126" s="2639" t="s">
        <v>2436</v>
      </c>
      <c r="C126" s="2635" t="s">
        <v>159</v>
      </c>
      <c r="D126" s="2635" t="s">
        <v>159</v>
      </c>
      <c r="E126" s="2636"/>
      <c r="F126" s="2648"/>
    </row>
    <row r="127" spans="1:6" ht="30">
      <c r="A127" s="2646" t="s">
        <v>159</v>
      </c>
      <c r="B127" s="2658" t="s">
        <v>2437</v>
      </c>
      <c r="C127" s="2635" t="s">
        <v>159</v>
      </c>
      <c r="D127" s="2635" t="s">
        <v>159</v>
      </c>
      <c r="E127" s="2636"/>
      <c r="F127" s="2648"/>
    </row>
    <row r="128" spans="1:6" ht="29.25">
      <c r="A128" s="2646">
        <v>5.0999999999999996</v>
      </c>
      <c r="B128" s="2650" t="s">
        <v>2438</v>
      </c>
      <c r="C128" s="2643" t="s">
        <v>2439</v>
      </c>
      <c r="D128" s="2643">
        <v>82</v>
      </c>
      <c r="E128" s="2644"/>
      <c r="F128" s="2645">
        <f>D128*E128</f>
        <v>0</v>
      </c>
    </row>
    <row r="129" spans="1:6" ht="29.25">
      <c r="A129" s="2643" t="s">
        <v>2440</v>
      </c>
      <c r="B129" s="2650" t="s">
        <v>2441</v>
      </c>
      <c r="C129" s="2643" t="s">
        <v>2439</v>
      </c>
      <c r="D129" s="2643">
        <v>82</v>
      </c>
      <c r="E129" s="2644"/>
      <c r="F129" s="2645">
        <f>D129*E129</f>
        <v>0</v>
      </c>
    </row>
    <row r="130" spans="1:6" ht="30">
      <c r="A130" s="2643">
        <v>5.2</v>
      </c>
      <c r="B130" s="2640" t="s">
        <v>2442</v>
      </c>
      <c r="C130" s="2643" t="s">
        <v>2439</v>
      </c>
      <c r="D130" s="2646">
        <v>13</v>
      </c>
      <c r="E130" s="2663"/>
      <c r="F130" s="2664">
        <f>D130*E130</f>
        <v>0</v>
      </c>
    </row>
    <row r="131" spans="1:6">
      <c r="A131" s="2635" t="s">
        <v>159</v>
      </c>
      <c r="B131" s="2639" t="s">
        <v>2443</v>
      </c>
      <c r="C131" s="2646" t="s">
        <v>159</v>
      </c>
      <c r="D131" s="2646" t="s">
        <v>159</v>
      </c>
      <c r="E131" s="2644"/>
      <c r="F131" s="2645"/>
    </row>
    <row r="132" spans="1:6" ht="30">
      <c r="A132" s="2643" t="s">
        <v>2444</v>
      </c>
      <c r="B132" s="2640" t="s">
        <v>2445</v>
      </c>
      <c r="C132" s="2643" t="s">
        <v>2439</v>
      </c>
      <c r="D132" s="2643" t="s">
        <v>2446</v>
      </c>
      <c r="E132" s="2644"/>
      <c r="F132" s="2645">
        <f>D132*E132</f>
        <v>0</v>
      </c>
    </row>
    <row r="133" spans="1:6">
      <c r="A133" s="2635" t="s">
        <v>159</v>
      </c>
      <c r="B133" s="2642" t="s">
        <v>2447</v>
      </c>
      <c r="C133" s="2646" t="s">
        <v>159</v>
      </c>
      <c r="D133" s="2646" t="s">
        <v>159</v>
      </c>
      <c r="E133" s="2644"/>
      <c r="F133" s="2645"/>
    </row>
    <row r="134" spans="1:6" ht="45">
      <c r="A134" s="2646">
        <v>5.4</v>
      </c>
      <c r="B134" s="2640" t="s">
        <v>2448</v>
      </c>
      <c r="C134" s="2643" t="s">
        <v>2439</v>
      </c>
      <c r="D134" s="2643">
        <v>56</v>
      </c>
      <c r="E134" s="2644"/>
      <c r="F134" s="2645">
        <f>D134*E134</f>
        <v>0</v>
      </c>
    </row>
    <row r="135" spans="1:6">
      <c r="A135" s="2635" t="s">
        <v>159</v>
      </c>
      <c r="B135" s="2642" t="s">
        <v>2449</v>
      </c>
      <c r="C135" s="2635" t="s">
        <v>159</v>
      </c>
      <c r="D135" s="2635" t="s">
        <v>159</v>
      </c>
      <c r="E135" s="2636"/>
      <c r="F135" s="2648"/>
    </row>
    <row r="136" spans="1:6">
      <c r="A136" s="2635" t="s">
        <v>159</v>
      </c>
      <c r="B136" s="2642" t="s">
        <v>2450</v>
      </c>
      <c r="C136" s="2635" t="s">
        <v>159</v>
      </c>
      <c r="D136" s="2635" t="s">
        <v>159</v>
      </c>
      <c r="E136" s="2636"/>
      <c r="F136" s="2648"/>
    </row>
    <row r="137" spans="1:6">
      <c r="A137" s="2635" t="s">
        <v>159</v>
      </c>
      <c r="B137" s="2639" t="s">
        <v>2451</v>
      </c>
      <c r="C137" s="2635" t="s">
        <v>159</v>
      </c>
      <c r="D137" s="2635" t="s">
        <v>159</v>
      </c>
      <c r="E137" s="2636"/>
      <c r="F137" s="2648"/>
    </row>
    <row r="138" spans="1:6" ht="45">
      <c r="A138" s="2635" t="s">
        <v>159</v>
      </c>
      <c r="B138" s="2647" t="s">
        <v>2452</v>
      </c>
      <c r="C138" s="2635" t="s">
        <v>159</v>
      </c>
      <c r="D138" s="2635" t="s">
        <v>159</v>
      </c>
      <c r="E138" s="2636"/>
      <c r="F138" s="2648"/>
    </row>
    <row r="139" spans="1:6" ht="30">
      <c r="A139" s="2643" t="s">
        <v>2453</v>
      </c>
      <c r="B139" s="2640" t="s">
        <v>2454</v>
      </c>
      <c r="C139" s="2643" t="s">
        <v>2316</v>
      </c>
      <c r="D139" s="2643" t="s">
        <v>2431</v>
      </c>
      <c r="E139" s="2644"/>
      <c r="F139" s="2645">
        <f>D139*E139</f>
        <v>0</v>
      </c>
    </row>
    <row r="140" spans="1:6">
      <c r="A140" s="2634" t="s">
        <v>159</v>
      </c>
      <c r="B140" s="2639" t="s">
        <v>2455</v>
      </c>
      <c r="C140" s="2646" t="s">
        <v>159</v>
      </c>
      <c r="D140" s="2646" t="s">
        <v>159</v>
      </c>
      <c r="E140" s="2644"/>
      <c r="F140" s="2645"/>
    </row>
    <row r="141" spans="1:6" ht="45">
      <c r="A141" s="2634" t="s">
        <v>159</v>
      </c>
      <c r="B141" s="2647" t="s">
        <v>2456</v>
      </c>
      <c r="C141" s="2646" t="s">
        <v>159</v>
      </c>
      <c r="D141" s="2646" t="s">
        <v>159</v>
      </c>
      <c r="E141" s="2644"/>
      <c r="F141" s="2645"/>
    </row>
    <row r="142" spans="1:6" ht="29.25">
      <c r="A142" s="2643" t="s">
        <v>2457</v>
      </c>
      <c r="B142" s="2640" t="s">
        <v>2458</v>
      </c>
      <c r="C142" s="2643" t="s">
        <v>2316</v>
      </c>
      <c r="D142" s="2643" t="s">
        <v>2427</v>
      </c>
      <c r="E142" s="2644"/>
      <c r="F142" s="2645">
        <f>D142*E142</f>
        <v>0</v>
      </c>
    </row>
    <row r="143" spans="1:6">
      <c r="A143" s="2634" t="s">
        <v>159</v>
      </c>
      <c r="B143" s="2642" t="s">
        <v>2459</v>
      </c>
      <c r="C143" s="2635" t="s">
        <v>159</v>
      </c>
      <c r="D143" s="2635" t="s">
        <v>159</v>
      </c>
      <c r="E143" s="2636"/>
      <c r="F143" s="2648"/>
    </row>
    <row r="144" spans="1:6">
      <c r="A144" s="2634" t="s">
        <v>159</v>
      </c>
      <c r="B144" s="2639" t="s">
        <v>2455</v>
      </c>
      <c r="C144" s="2635" t="s">
        <v>159</v>
      </c>
      <c r="D144" s="2635" t="s">
        <v>159</v>
      </c>
      <c r="E144" s="2636"/>
      <c r="F144" s="2648"/>
    </row>
    <row r="145" spans="1:6" ht="45">
      <c r="A145" s="2634" t="s">
        <v>159</v>
      </c>
      <c r="B145" s="2647" t="s">
        <v>2460</v>
      </c>
      <c r="C145" s="2635" t="s">
        <v>159</v>
      </c>
      <c r="D145" s="2635" t="s">
        <v>159</v>
      </c>
      <c r="E145" s="2636"/>
      <c r="F145" s="2648"/>
    </row>
    <row r="146" spans="1:6" ht="30">
      <c r="A146" s="2643" t="s">
        <v>2461</v>
      </c>
      <c r="B146" s="2640" t="s">
        <v>2462</v>
      </c>
      <c r="C146" s="2643" t="s">
        <v>2316</v>
      </c>
      <c r="D146" s="2643" t="s">
        <v>2463</v>
      </c>
      <c r="E146" s="2644"/>
      <c r="F146" s="2645">
        <f>D146*E146</f>
        <v>0</v>
      </c>
    </row>
    <row r="147" spans="1:6">
      <c r="A147" s="2634" t="s">
        <v>159</v>
      </c>
      <c r="B147" s="2642" t="s">
        <v>2464</v>
      </c>
      <c r="C147" s="2646" t="s">
        <v>159</v>
      </c>
      <c r="D147" s="2646" t="s">
        <v>159</v>
      </c>
      <c r="E147" s="2644"/>
      <c r="F147" s="2645"/>
    </row>
    <row r="148" spans="1:6">
      <c r="A148" s="2634" t="s">
        <v>159</v>
      </c>
      <c r="B148" s="2642" t="s">
        <v>2465</v>
      </c>
      <c r="C148" s="2646" t="s">
        <v>159</v>
      </c>
      <c r="D148" s="2646" t="s">
        <v>159</v>
      </c>
      <c r="E148" s="2644"/>
      <c r="F148" s="2645"/>
    </row>
    <row r="149" spans="1:6">
      <c r="A149" s="2634" t="s">
        <v>159</v>
      </c>
      <c r="B149" s="2639" t="s">
        <v>2466</v>
      </c>
      <c r="C149" s="2646" t="s">
        <v>159</v>
      </c>
      <c r="D149" s="2646" t="s">
        <v>159</v>
      </c>
      <c r="E149" s="2644"/>
      <c r="F149" s="2645"/>
    </row>
    <row r="150" spans="1:6" ht="60">
      <c r="A150" s="2643" t="s">
        <v>2467</v>
      </c>
      <c r="B150" s="2640" t="s">
        <v>2468</v>
      </c>
      <c r="C150" s="2643" t="s">
        <v>2316</v>
      </c>
      <c r="D150" s="2643" t="s">
        <v>2469</v>
      </c>
      <c r="E150" s="2644"/>
      <c r="F150" s="2645">
        <f>D150*E150</f>
        <v>0</v>
      </c>
    </row>
    <row r="151" spans="1:6">
      <c r="A151" s="2646" t="s">
        <v>159</v>
      </c>
      <c r="B151" s="2639" t="s">
        <v>2470</v>
      </c>
      <c r="C151" s="2646" t="s">
        <v>159</v>
      </c>
      <c r="D151" s="2646" t="s">
        <v>159</v>
      </c>
      <c r="E151" s="2644"/>
      <c r="F151" s="2645"/>
    </row>
    <row r="152" spans="1:6" ht="30">
      <c r="A152" s="2643" t="s">
        <v>2471</v>
      </c>
      <c r="B152" s="2640" t="s">
        <v>2472</v>
      </c>
      <c r="C152" s="2643" t="s">
        <v>2316</v>
      </c>
      <c r="D152" s="2643">
        <v>15</v>
      </c>
      <c r="E152" s="2657"/>
      <c r="F152" s="2645">
        <f>D152*E152</f>
        <v>0</v>
      </c>
    </row>
    <row r="153" spans="1:6">
      <c r="A153" s="2634" t="s">
        <v>159</v>
      </c>
      <c r="B153" s="2473"/>
      <c r="C153" s="2635" t="s">
        <v>159</v>
      </c>
      <c r="D153" s="2635" t="s">
        <v>159</v>
      </c>
      <c r="E153" s="2636" t="s">
        <v>159</v>
      </c>
      <c r="F153" s="2648"/>
    </row>
    <row r="154" spans="1:6">
      <c r="A154" s="3473" t="s">
        <v>2311</v>
      </c>
      <c r="B154" s="3474"/>
      <c r="C154" s="3474"/>
      <c r="D154" s="3474"/>
      <c r="E154" s="3475"/>
      <c r="F154" s="2655">
        <f>SUM(F122:F153)</f>
        <v>0</v>
      </c>
    </row>
    <row r="155" spans="1:6">
      <c r="A155" s="2634" t="s">
        <v>159</v>
      </c>
      <c r="B155" s="2639" t="s">
        <v>2473</v>
      </c>
      <c r="C155" s="2635" t="s">
        <v>159</v>
      </c>
      <c r="D155" s="2635" t="s">
        <v>159</v>
      </c>
      <c r="E155" s="2636" t="s">
        <v>159</v>
      </c>
      <c r="F155" s="2635"/>
    </row>
    <row r="156" spans="1:6">
      <c r="A156" s="2634" t="s">
        <v>159</v>
      </c>
      <c r="B156" s="2659" t="s">
        <v>2474</v>
      </c>
      <c r="C156" s="2635" t="s">
        <v>159</v>
      </c>
      <c r="D156" s="2635" t="s">
        <v>159</v>
      </c>
      <c r="E156" s="2636" t="s">
        <v>159</v>
      </c>
      <c r="F156" s="2635"/>
    </row>
    <row r="157" spans="1:6" ht="45">
      <c r="A157" s="2665"/>
      <c r="B157" s="2662" t="s">
        <v>2475</v>
      </c>
      <c r="C157" s="2666"/>
      <c r="D157" s="2666"/>
      <c r="E157" s="2667"/>
      <c r="F157" s="2666"/>
    </row>
    <row r="158" spans="1:6" ht="30">
      <c r="A158" s="2643" t="s">
        <v>2476</v>
      </c>
      <c r="B158" s="2640" t="s">
        <v>2477</v>
      </c>
      <c r="C158" s="2643" t="s">
        <v>2316</v>
      </c>
      <c r="D158" s="2643" t="s">
        <v>2323</v>
      </c>
      <c r="E158" s="2644"/>
      <c r="F158" s="2645">
        <f>D158*E158</f>
        <v>0</v>
      </c>
    </row>
    <row r="159" spans="1:6">
      <c r="A159" s="2643"/>
      <c r="B159" s="2640"/>
      <c r="C159" s="2633"/>
      <c r="D159" s="2633"/>
      <c r="E159" s="2636"/>
      <c r="F159" s="2648"/>
    </row>
    <row r="160" spans="1:6">
      <c r="A160" s="2635" t="s">
        <v>159</v>
      </c>
      <c r="B160" s="2639" t="s">
        <v>2478</v>
      </c>
      <c r="C160" s="2635" t="s">
        <v>159</v>
      </c>
      <c r="D160" s="2635" t="s">
        <v>159</v>
      </c>
      <c r="E160" s="2636"/>
      <c r="F160" s="2648"/>
    </row>
    <row r="161" spans="1:6" ht="60">
      <c r="A161" s="2635" t="s">
        <v>159</v>
      </c>
      <c r="B161" s="2647" t="s">
        <v>2479</v>
      </c>
      <c r="C161" s="2635" t="s">
        <v>159</v>
      </c>
      <c r="D161" s="2635" t="s">
        <v>159</v>
      </c>
      <c r="E161" s="2636"/>
      <c r="F161" s="2648"/>
    </row>
    <row r="162" spans="1:6" ht="30">
      <c r="A162" s="2643">
        <v>5.1100000000000003</v>
      </c>
      <c r="B162" s="2640" t="s">
        <v>2480</v>
      </c>
      <c r="C162" s="2643" t="s">
        <v>2316</v>
      </c>
      <c r="D162" s="2643" t="s">
        <v>2323</v>
      </c>
      <c r="E162" s="2644"/>
      <c r="F162" s="2645">
        <f>D162*E162</f>
        <v>0</v>
      </c>
    </row>
    <row r="163" spans="1:6">
      <c r="A163" s="2634" t="s">
        <v>159</v>
      </c>
      <c r="B163" s="2642" t="s">
        <v>2481</v>
      </c>
      <c r="C163" s="2635" t="s">
        <v>159</v>
      </c>
      <c r="D163" s="2635" t="s">
        <v>159</v>
      </c>
      <c r="E163" s="2636"/>
      <c r="F163" s="2648"/>
    </row>
    <row r="164" spans="1:6">
      <c r="A164" s="2634" t="s">
        <v>159</v>
      </c>
      <c r="B164" s="2642" t="s">
        <v>2482</v>
      </c>
      <c r="C164" s="2635" t="s">
        <v>159</v>
      </c>
      <c r="D164" s="2635" t="s">
        <v>159</v>
      </c>
      <c r="E164" s="2636"/>
      <c r="F164" s="2648"/>
    </row>
    <row r="165" spans="1:6">
      <c r="A165" s="2634" t="s">
        <v>159</v>
      </c>
      <c r="B165" s="2642" t="s">
        <v>2483</v>
      </c>
      <c r="C165" s="2635" t="s">
        <v>159</v>
      </c>
      <c r="D165" s="2635" t="s">
        <v>159</v>
      </c>
      <c r="E165" s="2636"/>
      <c r="F165" s="2648"/>
    </row>
    <row r="166" spans="1:6" ht="135">
      <c r="A166" s="2634" t="s">
        <v>159</v>
      </c>
      <c r="B166" s="2647" t="s">
        <v>2484</v>
      </c>
      <c r="C166" s="2646" t="s">
        <v>159</v>
      </c>
      <c r="D166" s="2646" t="s">
        <v>159</v>
      </c>
      <c r="E166" s="2644"/>
      <c r="F166" s="2645"/>
    </row>
    <row r="167" spans="1:6" ht="30">
      <c r="A167" s="2643" t="s">
        <v>2598</v>
      </c>
      <c r="B167" s="2650" t="s">
        <v>2485</v>
      </c>
      <c r="C167" s="2643" t="s">
        <v>2289</v>
      </c>
      <c r="D167" s="2652">
        <v>5</v>
      </c>
      <c r="E167" s="2663"/>
      <c r="F167" s="2664">
        <f>D167*E167</f>
        <v>0</v>
      </c>
    </row>
    <row r="168" spans="1:6">
      <c r="A168" s="2643"/>
      <c r="B168" s="2650"/>
      <c r="C168" s="2643"/>
      <c r="D168" s="2652"/>
      <c r="E168" s="2663"/>
      <c r="F168" s="2664"/>
    </row>
    <row r="169" spans="1:6" ht="30">
      <c r="A169" s="2643" t="s">
        <v>2599</v>
      </c>
      <c r="B169" s="2650" t="s">
        <v>2600</v>
      </c>
      <c r="C169" s="2643" t="s">
        <v>2289</v>
      </c>
      <c r="D169" s="2652">
        <v>1</v>
      </c>
      <c r="E169" s="2663"/>
      <c r="F169" s="2664">
        <f>D169*E169</f>
        <v>0</v>
      </c>
    </row>
    <row r="170" spans="1:6" ht="72">
      <c r="A170" s="2665" t="s">
        <v>159</v>
      </c>
      <c r="B170" s="2668" t="s">
        <v>2486</v>
      </c>
      <c r="C170" s="2666" t="s">
        <v>159</v>
      </c>
      <c r="D170" s="2666" t="s">
        <v>159</v>
      </c>
      <c r="E170" s="2636"/>
      <c r="F170" s="2648"/>
    </row>
    <row r="171" spans="1:6">
      <c r="A171" s="2643">
        <v>5.13</v>
      </c>
      <c r="B171" s="2641" t="s">
        <v>2487</v>
      </c>
      <c r="C171" s="2633" t="s">
        <v>2289</v>
      </c>
      <c r="D171" s="2633">
        <v>1</v>
      </c>
      <c r="E171" s="2636"/>
      <c r="F171" s="2648">
        <f>D171*E171</f>
        <v>0</v>
      </c>
    </row>
    <row r="172" spans="1:6">
      <c r="A172" s="3473" t="s">
        <v>2311</v>
      </c>
      <c r="B172" s="3474"/>
      <c r="C172" s="3474"/>
      <c r="D172" s="3474"/>
      <c r="E172" s="3475"/>
      <c r="F172" s="2655">
        <f>SUM(F158:F171)</f>
        <v>0</v>
      </c>
    </row>
    <row r="173" spans="1:6">
      <c r="A173" s="2634" t="s">
        <v>159</v>
      </c>
      <c r="B173" s="2639" t="s">
        <v>2488</v>
      </c>
      <c r="C173" s="2635" t="s">
        <v>159</v>
      </c>
      <c r="D173" s="2635" t="s">
        <v>159</v>
      </c>
      <c r="E173" s="2636" t="s">
        <v>159</v>
      </c>
      <c r="F173" s="2635" t="s">
        <v>159</v>
      </c>
    </row>
    <row r="174" spans="1:6" ht="43.5">
      <c r="A174" s="2643">
        <v>5.14</v>
      </c>
      <c r="B174" s="2640" t="s">
        <v>2489</v>
      </c>
      <c r="C174" s="2643" t="s">
        <v>2289</v>
      </c>
      <c r="D174" s="2643">
        <v>5</v>
      </c>
      <c r="E174" s="2644"/>
      <c r="F174" s="2645">
        <f>D174*E174</f>
        <v>0</v>
      </c>
    </row>
    <row r="175" spans="1:6">
      <c r="A175" s="2634" t="s">
        <v>159</v>
      </c>
      <c r="B175" s="2639" t="s">
        <v>2490</v>
      </c>
      <c r="C175" s="2646" t="s">
        <v>159</v>
      </c>
      <c r="D175" s="2646" t="s">
        <v>159</v>
      </c>
      <c r="E175" s="2644"/>
      <c r="F175" s="2645"/>
    </row>
    <row r="176" spans="1:6" ht="72">
      <c r="A176" s="2643">
        <v>5.15</v>
      </c>
      <c r="B176" s="2650" t="s">
        <v>2491</v>
      </c>
      <c r="C176" s="2643" t="s">
        <v>2316</v>
      </c>
      <c r="D176" s="2643" t="s">
        <v>2323</v>
      </c>
      <c r="E176" s="2644"/>
      <c r="F176" s="2645">
        <f>D176*E176</f>
        <v>0</v>
      </c>
    </row>
    <row r="177" spans="1:6">
      <c r="A177" s="2635" t="s">
        <v>159</v>
      </c>
      <c r="B177" s="2639" t="s">
        <v>2492</v>
      </c>
      <c r="C177" s="2646" t="s">
        <v>159</v>
      </c>
      <c r="D177" s="2646" t="s">
        <v>159</v>
      </c>
      <c r="E177" s="2644"/>
      <c r="F177" s="2645"/>
    </row>
    <row r="178" spans="1:6" ht="29.25">
      <c r="A178" s="2633">
        <v>5.16</v>
      </c>
      <c r="B178" s="2640" t="s">
        <v>2493</v>
      </c>
      <c r="C178" s="2643" t="s">
        <v>2494</v>
      </c>
      <c r="D178" s="2643" t="s">
        <v>2290</v>
      </c>
      <c r="E178" s="2644"/>
      <c r="F178" s="2645">
        <f t="shared" ref="F178:F183" si="0">D178*E178</f>
        <v>0</v>
      </c>
    </row>
    <row r="179" spans="1:6" ht="57.75">
      <c r="A179" s="2643">
        <v>5.17</v>
      </c>
      <c r="B179" s="2640" t="s">
        <v>2495</v>
      </c>
      <c r="C179" s="2643" t="s">
        <v>2289</v>
      </c>
      <c r="D179" s="2643" t="s">
        <v>2418</v>
      </c>
      <c r="E179" s="2644"/>
      <c r="F179" s="2645">
        <f t="shared" si="0"/>
        <v>0</v>
      </c>
    </row>
    <row r="180" spans="1:6" ht="45">
      <c r="A180" s="2643">
        <v>5.18</v>
      </c>
      <c r="B180" s="2640" t="s">
        <v>2601</v>
      </c>
      <c r="C180" s="2643" t="s">
        <v>2602</v>
      </c>
      <c r="D180" s="2643" t="s">
        <v>2603</v>
      </c>
      <c r="E180" s="2644"/>
      <c r="F180" s="2669">
        <f t="shared" si="0"/>
        <v>0</v>
      </c>
    </row>
    <row r="181" spans="1:6" ht="43.5">
      <c r="A181" s="2643">
        <v>5.19</v>
      </c>
      <c r="B181" s="2640" t="s">
        <v>2613</v>
      </c>
      <c r="C181" s="2670" t="s">
        <v>31</v>
      </c>
      <c r="D181" s="2670">
        <v>1</v>
      </c>
      <c r="E181" s="2644"/>
      <c r="F181" s="2669">
        <f t="shared" si="0"/>
        <v>0</v>
      </c>
    </row>
    <row r="182" spans="1:6" ht="90">
      <c r="A182" s="2653">
        <v>5.2</v>
      </c>
      <c r="B182" s="2650" t="s">
        <v>2605</v>
      </c>
      <c r="C182" s="2643" t="s">
        <v>2606</v>
      </c>
      <c r="D182" s="2643" t="s">
        <v>2607</v>
      </c>
      <c r="E182" s="2657"/>
      <c r="F182" s="2669">
        <f t="shared" si="0"/>
        <v>0</v>
      </c>
    </row>
    <row r="183" spans="1:6" ht="60">
      <c r="A183" s="2653">
        <v>5.21</v>
      </c>
      <c r="B183" s="2671" t="s">
        <v>549</v>
      </c>
      <c r="C183" s="2672" t="s">
        <v>31</v>
      </c>
      <c r="D183" s="2673">
        <v>4</v>
      </c>
      <c r="E183" s="2674"/>
      <c r="F183" s="2669">
        <f t="shared" si="0"/>
        <v>0</v>
      </c>
    </row>
    <row r="184" spans="1:6">
      <c r="A184" s="2651" t="s">
        <v>159</v>
      </c>
      <c r="B184" s="2654" t="s">
        <v>2496</v>
      </c>
      <c r="C184" s="2646" t="s">
        <v>159</v>
      </c>
      <c r="D184" s="2646" t="s">
        <v>159</v>
      </c>
      <c r="E184" s="2636"/>
      <c r="F184" s="2648"/>
    </row>
    <row r="185" spans="1:6" ht="150">
      <c r="A185" s="2643">
        <v>5.22</v>
      </c>
      <c r="B185" s="2650" t="s">
        <v>2608</v>
      </c>
      <c r="C185" s="2646" t="s">
        <v>9</v>
      </c>
      <c r="D185" s="2646">
        <v>1</v>
      </c>
      <c r="E185" s="2644"/>
      <c r="F185" s="2645"/>
    </row>
    <row r="186" spans="1:6" ht="51">
      <c r="A186" s="2643">
        <v>5.23</v>
      </c>
      <c r="B186" s="2581" t="s">
        <v>2609</v>
      </c>
      <c r="C186" s="2320" t="s">
        <v>9</v>
      </c>
      <c r="D186" s="2518">
        <v>1</v>
      </c>
      <c r="E186" s="2466"/>
      <c r="F186" s="2645">
        <f>D186*E186</f>
        <v>0</v>
      </c>
    </row>
    <row r="187" spans="1:6" ht="63.75">
      <c r="A187" s="2643">
        <v>5.24</v>
      </c>
      <c r="B187" s="1986" t="s">
        <v>556</v>
      </c>
      <c r="C187" s="1982" t="s">
        <v>9</v>
      </c>
      <c r="D187" s="2518">
        <v>1</v>
      </c>
      <c r="E187" s="2496"/>
      <c r="F187" s="2645">
        <f>D187*E187</f>
        <v>0</v>
      </c>
    </row>
    <row r="188" spans="1:6">
      <c r="A188" s="3470" t="s">
        <v>2311</v>
      </c>
      <c r="B188" s="3471"/>
      <c r="C188" s="3471"/>
      <c r="D188" s="3471"/>
      <c r="E188" s="3472"/>
      <c r="F188" s="2649">
        <f>SUM(F174:F187)</f>
        <v>0</v>
      </c>
    </row>
    <row r="189" spans="1:6" ht="150">
      <c r="A189" s="2643">
        <v>5.25</v>
      </c>
      <c r="B189" s="2640" t="s">
        <v>2497</v>
      </c>
      <c r="C189" s="2675" t="s">
        <v>2289</v>
      </c>
      <c r="D189" s="2675" t="s">
        <v>2280</v>
      </c>
      <c r="E189" s="2667"/>
      <c r="F189" s="2676">
        <f t="shared" ref="F189:F192" si="1">D189*E189</f>
        <v>0</v>
      </c>
    </row>
    <row r="190" spans="1:6" ht="60">
      <c r="A190" s="2643">
        <v>5.26</v>
      </c>
      <c r="B190" s="2668" t="s">
        <v>2498</v>
      </c>
      <c r="C190" s="2646" t="s">
        <v>31</v>
      </c>
      <c r="D190" s="2646">
        <v>1</v>
      </c>
      <c r="E190" s="2644"/>
      <c r="F190" s="2645">
        <f t="shared" si="1"/>
        <v>0</v>
      </c>
    </row>
    <row r="191" spans="1:6" ht="60">
      <c r="A191" s="2643">
        <v>5.27</v>
      </c>
      <c r="B191" s="2650" t="s">
        <v>2499</v>
      </c>
      <c r="C191" s="2643" t="s">
        <v>2377</v>
      </c>
      <c r="D191" s="2643" t="s">
        <v>2500</v>
      </c>
      <c r="E191" s="2644"/>
      <c r="F191" s="2645">
        <f t="shared" si="1"/>
        <v>0</v>
      </c>
    </row>
    <row r="192" spans="1:6" ht="45">
      <c r="A192" s="2643">
        <v>5.28</v>
      </c>
      <c r="B192" s="2650" t="s">
        <v>2501</v>
      </c>
      <c r="C192" s="2643" t="s">
        <v>2289</v>
      </c>
      <c r="D192" s="2643" t="s">
        <v>2502</v>
      </c>
      <c r="E192" s="2644"/>
      <c r="F192" s="2645">
        <f t="shared" si="1"/>
        <v>0</v>
      </c>
    </row>
    <row r="193" spans="1:6">
      <c r="A193" s="2653"/>
      <c r="B193" s="2652"/>
      <c r="C193" s="2643"/>
      <c r="D193" s="2643"/>
      <c r="E193" s="2644"/>
      <c r="F193" s="2645"/>
    </row>
    <row r="194" spans="1:6">
      <c r="A194" s="3473" t="s">
        <v>2311</v>
      </c>
      <c r="B194" s="3474"/>
      <c r="C194" s="3474"/>
      <c r="D194" s="3474"/>
      <c r="E194" s="3475"/>
      <c r="F194" s="2655">
        <f>SUM(F189:F193)</f>
        <v>0</v>
      </c>
    </row>
    <row r="195" spans="1:6">
      <c r="A195" s="2444"/>
      <c r="B195" s="2445"/>
      <c r="C195" s="2445"/>
      <c r="D195" s="2445"/>
      <c r="E195" s="2446"/>
      <c r="F195" s="2655"/>
    </row>
    <row r="196" spans="1:6">
      <c r="A196" s="1849"/>
      <c r="B196" s="1917"/>
      <c r="C196" s="47"/>
      <c r="D196" s="2677"/>
      <c r="E196" s="2484"/>
      <c r="F196" s="49"/>
    </row>
    <row r="197" spans="1:6">
      <c r="A197" s="2602"/>
      <c r="B197" s="46"/>
      <c r="C197" s="47"/>
      <c r="D197" s="48"/>
      <c r="E197" s="2484"/>
      <c r="F197" s="49"/>
    </row>
    <row r="198" spans="1:6">
      <c r="A198" s="2521"/>
      <c r="B198" s="2027" t="s">
        <v>564</v>
      </c>
      <c r="C198" s="1982"/>
      <c r="D198" s="2584"/>
      <c r="E198" s="2479"/>
      <c r="F198" s="2467"/>
    </row>
    <row r="199" spans="1:6">
      <c r="A199" s="2678"/>
      <c r="B199" s="2679"/>
      <c r="C199" s="2680"/>
      <c r="D199" s="2681"/>
      <c r="E199" s="2682"/>
      <c r="F199" s="2683"/>
    </row>
    <row r="200" spans="1:6" ht="51">
      <c r="A200" s="2684">
        <v>6.1</v>
      </c>
      <c r="B200" s="2581" t="s">
        <v>2985</v>
      </c>
      <c r="C200" s="2672" t="s">
        <v>9</v>
      </c>
      <c r="D200" s="2685">
        <v>1</v>
      </c>
      <c r="E200" s="2686"/>
      <c r="F200" s="2645">
        <f t="shared" ref="F200" si="2">D200*E200</f>
        <v>0</v>
      </c>
    </row>
    <row r="201" spans="1:6">
      <c r="A201" s="2687"/>
      <c r="B201" s="2688"/>
      <c r="C201" s="2672"/>
      <c r="D201" s="2685"/>
      <c r="E201" s="2686"/>
      <c r="F201" s="2683"/>
    </row>
    <row r="202" spans="1:6" ht="90">
      <c r="A202" s="2684">
        <v>6.2</v>
      </c>
      <c r="B202" s="2689" t="s">
        <v>565</v>
      </c>
      <c r="C202" s="2690" t="s">
        <v>9</v>
      </c>
      <c r="D202" s="2691">
        <v>1</v>
      </c>
      <c r="E202" s="2692"/>
      <c r="F202" s="2645">
        <f t="shared" ref="F202" si="3">D202*E202</f>
        <v>0</v>
      </c>
    </row>
    <row r="203" spans="1:6">
      <c r="A203" s="2320"/>
      <c r="B203" s="2552"/>
      <c r="C203" s="2320"/>
      <c r="D203" s="1290"/>
      <c r="E203" s="2607"/>
      <c r="F203" s="49"/>
    </row>
    <row r="204" spans="1:6">
      <c r="A204" s="2490"/>
      <c r="B204" s="2491"/>
      <c r="C204" s="2492"/>
      <c r="D204" s="2493"/>
      <c r="E204" s="2608"/>
      <c r="F204" s="2511">
        <f>SUM(F199:F202)</f>
        <v>0</v>
      </c>
    </row>
    <row r="205" spans="1:6">
      <c r="A205" s="2490"/>
      <c r="B205" s="2491"/>
      <c r="C205" s="2492"/>
      <c r="D205" s="2493"/>
      <c r="E205" s="2798"/>
      <c r="F205" s="2799"/>
    </row>
    <row r="206" spans="1:6">
      <c r="A206" s="2634" t="s">
        <v>159</v>
      </c>
      <c r="B206" s="2641" t="s">
        <v>2651</v>
      </c>
      <c r="C206" s="2635" t="s">
        <v>159</v>
      </c>
      <c r="D206" s="2635" t="s">
        <v>159</v>
      </c>
      <c r="E206" s="2636"/>
      <c r="F206" s="2648">
        <f>F37</f>
        <v>0</v>
      </c>
    </row>
    <row r="207" spans="1:6">
      <c r="A207" s="2634" t="s">
        <v>159</v>
      </c>
      <c r="B207" s="2641" t="s">
        <v>2652</v>
      </c>
      <c r="C207" s="2635" t="s">
        <v>159</v>
      </c>
      <c r="D207" s="2635" t="s">
        <v>159</v>
      </c>
      <c r="E207" s="2636"/>
      <c r="F207" s="2648">
        <f>F61</f>
        <v>0</v>
      </c>
    </row>
    <row r="208" spans="1:6">
      <c r="A208" s="2634" t="s">
        <v>159</v>
      </c>
      <c r="B208" s="2641" t="s">
        <v>2645</v>
      </c>
      <c r="C208" s="2635" t="s">
        <v>159</v>
      </c>
      <c r="D208" s="2635" t="s">
        <v>159</v>
      </c>
      <c r="E208" s="2636"/>
      <c r="F208" s="2648">
        <f>F88</f>
        <v>0</v>
      </c>
    </row>
    <row r="209" spans="1:6">
      <c r="A209" s="2634" t="s">
        <v>159</v>
      </c>
      <c r="B209" s="2641" t="s">
        <v>2646</v>
      </c>
      <c r="C209" s="2635" t="s">
        <v>159</v>
      </c>
      <c r="D209" s="2635" t="s">
        <v>159</v>
      </c>
      <c r="E209" s="2636"/>
      <c r="F209" s="2648">
        <f>F120</f>
        <v>0</v>
      </c>
    </row>
    <row r="210" spans="1:6">
      <c r="A210" s="2634" t="s">
        <v>159</v>
      </c>
      <c r="B210" s="2641" t="s">
        <v>2647</v>
      </c>
      <c r="C210" s="2635" t="s">
        <v>159</v>
      </c>
      <c r="D210" s="2635" t="s">
        <v>159</v>
      </c>
      <c r="E210" s="2636"/>
      <c r="F210" s="2648">
        <f>F154</f>
        <v>0</v>
      </c>
    </row>
    <row r="211" spans="1:6">
      <c r="A211" s="2634" t="s">
        <v>159</v>
      </c>
      <c r="B211" s="2641" t="s">
        <v>2648</v>
      </c>
      <c r="C211" s="2635" t="s">
        <v>159</v>
      </c>
      <c r="D211" s="2635" t="s">
        <v>159</v>
      </c>
      <c r="E211" s="2636"/>
      <c r="F211" s="2648">
        <f>F172</f>
        <v>0</v>
      </c>
    </row>
    <row r="212" spans="1:6">
      <c r="A212" s="2634" t="s">
        <v>159</v>
      </c>
      <c r="B212" s="2641" t="s">
        <v>2649</v>
      </c>
      <c r="C212" s="2635" t="s">
        <v>159</v>
      </c>
      <c r="D212" s="2635" t="s">
        <v>159</v>
      </c>
      <c r="E212" s="2636"/>
      <c r="F212" s="2648">
        <f>F188</f>
        <v>0</v>
      </c>
    </row>
    <row r="213" spans="1:6">
      <c r="A213" s="2634"/>
      <c r="B213" s="2641" t="s">
        <v>2650</v>
      </c>
      <c r="C213" s="2635" t="s">
        <v>159</v>
      </c>
      <c r="D213" s="2635" t="s">
        <v>159</v>
      </c>
      <c r="E213" s="2636"/>
      <c r="F213" s="2648">
        <f>F194</f>
        <v>0</v>
      </c>
    </row>
    <row r="214" spans="1:6">
      <c r="A214" s="2800"/>
      <c r="B214" s="2641" t="s">
        <v>2610</v>
      </c>
      <c r="C214" s="2801"/>
      <c r="D214" s="2801"/>
      <c r="E214" s="2793"/>
      <c r="F214" s="2802">
        <f>F204</f>
        <v>0</v>
      </c>
    </row>
    <row r="215" spans="1:6">
      <c r="A215" s="2634"/>
      <c r="B215" s="2641"/>
      <c r="C215" s="2635"/>
      <c r="D215" s="2635"/>
      <c r="E215" s="2636"/>
      <c r="F215" s="2648"/>
    </row>
    <row r="216" spans="1:6">
      <c r="A216" s="2634" t="s">
        <v>159</v>
      </c>
      <c r="B216" s="2639" t="s">
        <v>2503</v>
      </c>
      <c r="C216" s="2635" t="s">
        <v>159</v>
      </c>
      <c r="D216" s="2635" t="s">
        <v>159</v>
      </c>
      <c r="E216" s="2636"/>
      <c r="F216" s="2655">
        <f>SUM(F206:F215)</f>
        <v>0</v>
      </c>
    </row>
    <row r="217" spans="1:6">
      <c r="A217" s="2634" t="s">
        <v>159</v>
      </c>
      <c r="B217" s="2791" t="s">
        <v>2504</v>
      </c>
      <c r="C217" s="2792" t="s">
        <v>2289</v>
      </c>
      <c r="D217" s="2792">
        <v>7</v>
      </c>
      <c r="E217" s="2793"/>
      <c r="F217" s="2794">
        <f>F216*D217</f>
        <v>0</v>
      </c>
    </row>
    <row r="218" spans="1:6">
      <c r="A218" s="3463"/>
      <c r="B218" s="3464"/>
      <c r="C218" s="3464"/>
      <c r="D218" s="3465"/>
      <c r="E218" s="2636"/>
      <c r="F218" s="2636"/>
    </row>
  </sheetData>
  <mergeCells count="11">
    <mergeCell ref="A218:D218"/>
    <mergeCell ref="A4:B4"/>
    <mergeCell ref="A5:E5"/>
    <mergeCell ref="A37:E37"/>
    <mergeCell ref="A61:E61"/>
    <mergeCell ref="A88:E88"/>
    <mergeCell ref="A120:E120"/>
    <mergeCell ref="A154:E154"/>
    <mergeCell ref="A172:E172"/>
    <mergeCell ref="A188:E188"/>
    <mergeCell ref="A194:E194"/>
  </mergeCells>
  <pageMargins left="0.7" right="0.7" top="0.75" bottom="0.75" header="0.3" footer="0.3"/>
  <pageSetup scale="61" orientation="portrait" r:id="rId1"/>
  <rowBreaks count="2" manualBreakCount="2">
    <brk id="43" max="16383" man="1"/>
    <brk id="180"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3"/>
  <sheetViews>
    <sheetView showGridLines="0" view="pageBreakPreview" topLeftCell="A130" zoomScaleNormal="100" zoomScaleSheetLayoutView="100" workbookViewId="0">
      <selection activeCell="B148" sqref="B148"/>
    </sheetView>
  </sheetViews>
  <sheetFormatPr defaultColWidth="9.5703125" defaultRowHeight="12.75"/>
  <cols>
    <col min="1" max="1" width="12.7109375" style="3" customWidth="1"/>
    <col min="2" max="2" width="56.42578125" style="2" customWidth="1"/>
    <col min="3" max="3" width="7.140625" style="3" customWidth="1"/>
    <col min="4" max="4" width="13.42578125" style="3" customWidth="1"/>
    <col min="5" max="5" width="14.5703125" style="4" customWidth="1"/>
    <col min="6" max="6" width="16.140625" style="4" customWidth="1"/>
    <col min="7" max="7" width="9.5703125" style="2"/>
    <col min="8" max="8" width="14" style="2" bestFit="1" customWidth="1"/>
    <col min="9" max="229" width="9.5703125" style="2"/>
    <col min="230" max="230" width="9.140625" style="2" customWidth="1"/>
    <col min="231" max="231" width="12.7109375" style="2" customWidth="1"/>
    <col min="232" max="232" width="56.42578125" style="2" customWidth="1"/>
    <col min="233" max="233" width="7.140625" style="2" customWidth="1"/>
    <col min="234" max="234" width="10.7109375" style="2" customWidth="1"/>
    <col min="235" max="235" width="14.5703125" style="2" customWidth="1"/>
    <col min="236" max="236" width="16.7109375" style="2" customWidth="1"/>
    <col min="237" max="237" width="16.5703125" style="2" bestFit="1" customWidth="1"/>
    <col min="238" max="485" width="9.5703125" style="2"/>
    <col min="486" max="486" width="9.140625" style="2" customWidth="1"/>
    <col min="487" max="487" width="12.7109375" style="2" customWidth="1"/>
    <col min="488" max="488" width="56.42578125" style="2" customWidth="1"/>
    <col min="489" max="489" width="7.140625" style="2" customWidth="1"/>
    <col min="490" max="490" width="10.7109375" style="2" customWidth="1"/>
    <col min="491" max="491" width="14.5703125" style="2" customWidth="1"/>
    <col min="492" max="492" width="16.7109375" style="2" customWidth="1"/>
    <col min="493" max="493" width="16.5703125" style="2" bestFit="1" customWidth="1"/>
    <col min="494" max="741" width="9.5703125" style="2"/>
    <col min="742" max="742" width="9.140625" style="2" customWidth="1"/>
    <col min="743" max="743" width="12.7109375" style="2" customWidth="1"/>
    <col min="744" max="744" width="56.42578125" style="2" customWidth="1"/>
    <col min="745" max="745" width="7.140625" style="2" customWidth="1"/>
    <col min="746" max="746" width="10.7109375" style="2" customWidth="1"/>
    <col min="747" max="747" width="14.5703125" style="2" customWidth="1"/>
    <col min="748" max="748" width="16.7109375" style="2" customWidth="1"/>
    <col min="749" max="749" width="16.5703125" style="2" bestFit="1" customWidth="1"/>
    <col min="750" max="997" width="9.5703125" style="2"/>
    <col min="998" max="998" width="9.140625" style="2" customWidth="1"/>
    <col min="999" max="999" width="12.7109375" style="2" customWidth="1"/>
    <col min="1000" max="1000" width="56.42578125" style="2" customWidth="1"/>
    <col min="1001" max="1001" width="7.140625" style="2" customWidth="1"/>
    <col min="1002" max="1002" width="10.7109375" style="2" customWidth="1"/>
    <col min="1003" max="1003" width="14.5703125" style="2" customWidth="1"/>
    <col min="1004" max="1004" width="16.7109375" style="2" customWidth="1"/>
    <col min="1005" max="1005" width="16.5703125" style="2" bestFit="1" customWidth="1"/>
    <col min="1006" max="1253" width="9.5703125" style="2"/>
    <col min="1254" max="1254" width="9.140625" style="2" customWidth="1"/>
    <col min="1255" max="1255" width="12.7109375" style="2" customWidth="1"/>
    <col min="1256" max="1256" width="56.42578125" style="2" customWidth="1"/>
    <col min="1257" max="1257" width="7.140625" style="2" customWidth="1"/>
    <col min="1258" max="1258" width="10.7109375" style="2" customWidth="1"/>
    <col min="1259" max="1259" width="14.5703125" style="2" customWidth="1"/>
    <col min="1260" max="1260" width="16.7109375" style="2" customWidth="1"/>
    <col min="1261" max="1261" width="16.5703125" style="2" bestFit="1" customWidth="1"/>
    <col min="1262" max="1509" width="9.5703125" style="2"/>
    <col min="1510" max="1510" width="9.140625" style="2" customWidth="1"/>
    <col min="1511" max="1511" width="12.7109375" style="2" customWidth="1"/>
    <col min="1512" max="1512" width="56.42578125" style="2" customWidth="1"/>
    <col min="1513" max="1513" width="7.140625" style="2" customWidth="1"/>
    <col min="1514" max="1514" width="10.7109375" style="2" customWidth="1"/>
    <col min="1515" max="1515" width="14.5703125" style="2" customWidth="1"/>
    <col min="1516" max="1516" width="16.7109375" style="2" customWidth="1"/>
    <col min="1517" max="1517" width="16.5703125" style="2" bestFit="1" customWidth="1"/>
    <col min="1518" max="1765" width="9.5703125" style="2"/>
    <col min="1766" max="1766" width="9.140625" style="2" customWidth="1"/>
    <col min="1767" max="1767" width="12.7109375" style="2" customWidth="1"/>
    <col min="1768" max="1768" width="56.42578125" style="2" customWidth="1"/>
    <col min="1769" max="1769" width="7.140625" style="2" customWidth="1"/>
    <col min="1770" max="1770" width="10.7109375" style="2" customWidth="1"/>
    <col min="1771" max="1771" width="14.5703125" style="2" customWidth="1"/>
    <col min="1772" max="1772" width="16.7109375" style="2" customWidth="1"/>
    <col min="1773" max="1773" width="16.5703125" style="2" bestFit="1" customWidth="1"/>
    <col min="1774" max="2021" width="9.5703125" style="2"/>
    <col min="2022" max="2022" width="9.140625" style="2" customWidth="1"/>
    <col min="2023" max="2023" width="12.7109375" style="2" customWidth="1"/>
    <col min="2024" max="2024" width="56.42578125" style="2" customWidth="1"/>
    <col min="2025" max="2025" width="7.140625" style="2" customWidth="1"/>
    <col min="2026" max="2026" width="10.7109375" style="2" customWidth="1"/>
    <col min="2027" max="2027" width="14.5703125" style="2" customWidth="1"/>
    <col min="2028" max="2028" width="16.7109375" style="2" customWidth="1"/>
    <col min="2029" max="2029" width="16.5703125" style="2" bestFit="1" customWidth="1"/>
    <col min="2030" max="2277" width="9.5703125" style="2"/>
    <col min="2278" max="2278" width="9.140625" style="2" customWidth="1"/>
    <col min="2279" max="2279" width="12.7109375" style="2" customWidth="1"/>
    <col min="2280" max="2280" width="56.42578125" style="2" customWidth="1"/>
    <col min="2281" max="2281" width="7.140625" style="2" customWidth="1"/>
    <col min="2282" max="2282" width="10.7109375" style="2" customWidth="1"/>
    <col min="2283" max="2283" width="14.5703125" style="2" customWidth="1"/>
    <col min="2284" max="2284" width="16.7109375" style="2" customWidth="1"/>
    <col min="2285" max="2285" width="16.5703125" style="2" bestFit="1" customWidth="1"/>
    <col min="2286" max="2533" width="9.5703125" style="2"/>
    <col min="2534" max="2534" width="9.140625" style="2" customWidth="1"/>
    <col min="2535" max="2535" width="12.7109375" style="2" customWidth="1"/>
    <col min="2536" max="2536" width="56.42578125" style="2" customWidth="1"/>
    <col min="2537" max="2537" width="7.140625" style="2" customWidth="1"/>
    <col min="2538" max="2538" width="10.7109375" style="2" customWidth="1"/>
    <col min="2539" max="2539" width="14.5703125" style="2" customWidth="1"/>
    <col min="2540" max="2540" width="16.7109375" style="2" customWidth="1"/>
    <col min="2541" max="2541" width="16.5703125" style="2" bestFit="1" customWidth="1"/>
    <col min="2542" max="2789" width="9.5703125" style="2"/>
    <col min="2790" max="2790" width="9.140625" style="2" customWidth="1"/>
    <col min="2791" max="2791" width="12.7109375" style="2" customWidth="1"/>
    <col min="2792" max="2792" width="56.42578125" style="2" customWidth="1"/>
    <col min="2793" max="2793" width="7.140625" style="2" customWidth="1"/>
    <col min="2794" max="2794" width="10.7109375" style="2" customWidth="1"/>
    <col min="2795" max="2795" width="14.5703125" style="2" customWidth="1"/>
    <col min="2796" max="2796" width="16.7109375" style="2" customWidth="1"/>
    <col min="2797" max="2797" width="16.5703125" style="2" bestFit="1" customWidth="1"/>
    <col min="2798" max="3045" width="9.5703125" style="2"/>
    <col min="3046" max="3046" width="9.140625" style="2" customWidth="1"/>
    <col min="3047" max="3047" width="12.7109375" style="2" customWidth="1"/>
    <col min="3048" max="3048" width="56.42578125" style="2" customWidth="1"/>
    <col min="3049" max="3049" width="7.140625" style="2" customWidth="1"/>
    <col min="3050" max="3050" width="10.7109375" style="2" customWidth="1"/>
    <col min="3051" max="3051" width="14.5703125" style="2" customWidth="1"/>
    <col min="3052" max="3052" width="16.7109375" style="2" customWidth="1"/>
    <col min="3053" max="3053" width="16.5703125" style="2" bestFit="1" customWidth="1"/>
    <col min="3054" max="3301" width="9.5703125" style="2"/>
    <col min="3302" max="3302" width="9.140625" style="2" customWidth="1"/>
    <col min="3303" max="3303" width="12.7109375" style="2" customWidth="1"/>
    <col min="3304" max="3304" width="56.42578125" style="2" customWidth="1"/>
    <col min="3305" max="3305" width="7.140625" style="2" customWidth="1"/>
    <col min="3306" max="3306" width="10.7109375" style="2" customWidth="1"/>
    <col min="3307" max="3307" width="14.5703125" style="2" customWidth="1"/>
    <col min="3308" max="3308" width="16.7109375" style="2" customWidth="1"/>
    <col min="3309" max="3309" width="16.5703125" style="2" bestFit="1" customWidth="1"/>
    <col min="3310" max="3557" width="9.5703125" style="2"/>
    <col min="3558" max="3558" width="9.140625" style="2" customWidth="1"/>
    <col min="3559" max="3559" width="12.7109375" style="2" customWidth="1"/>
    <col min="3560" max="3560" width="56.42578125" style="2" customWidth="1"/>
    <col min="3561" max="3561" width="7.140625" style="2" customWidth="1"/>
    <col min="3562" max="3562" width="10.7109375" style="2" customWidth="1"/>
    <col min="3563" max="3563" width="14.5703125" style="2" customWidth="1"/>
    <col min="3564" max="3564" width="16.7109375" style="2" customWidth="1"/>
    <col min="3565" max="3565" width="16.5703125" style="2" bestFit="1" customWidth="1"/>
    <col min="3566" max="3813" width="9.5703125" style="2"/>
    <col min="3814" max="3814" width="9.140625" style="2" customWidth="1"/>
    <col min="3815" max="3815" width="12.7109375" style="2" customWidth="1"/>
    <col min="3816" max="3816" width="56.42578125" style="2" customWidth="1"/>
    <col min="3817" max="3817" width="7.140625" style="2" customWidth="1"/>
    <col min="3818" max="3818" width="10.7109375" style="2" customWidth="1"/>
    <col min="3819" max="3819" width="14.5703125" style="2" customWidth="1"/>
    <col min="3820" max="3820" width="16.7109375" style="2" customWidth="1"/>
    <col min="3821" max="3821" width="16.5703125" style="2" bestFit="1" customWidth="1"/>
    <col min="3822" max="4069" width="9.5703125" style="2"/>
    <col min="4070" max="4070" width="9.140625" style="2" customWidth="1"/>
    <col min="4071" max="4071" width="12.7109375" style="2" customWidth="1"/>
    <col min="4072" max="4072" width="56.42578125" style="2" customWidth="1"/>
    <col min="4073" max="4073" width="7.140625" style="2" customWidth="1"/>
    <col min="4074" max="4074" width="10.7109375" style="2" customWidth="1"/>
    <col min="4075" max="4075" width="14.5703125" style="2" customWidth="1"/>
    <col min="4076" max="4076" width="16.7109375" style="2" customWidth="1"/>
    <col min="4077" max="4077" width="16.5703125" style="2" bestFit="1" customWidth="1"/>
    <col min="4078" max="4325" width="9.5703125" style="2"/>
    <col min="4326" max="4326" width="9.140625" style="2" customWidth="1"/>
    <col min="4327" max="4327" width="12.7109375" style="2" customWidth="1"/>
    <col min="4328" max="4328" width="56.42578125" style="2" customWidth="1"/>
    <col min="4329" max="4329" width="7.140625" style="2" customWidth="1"/>
    <col min="4330" max="4330" width="10.7109375" style="2" customWidth="1"/>
    <col min="4331" max="4331" width="14.5703125" style="2" customWidth="1"/>
    <col min="4332" max="4332" width="16.7109375" style="2" customWidth="1"/>
    <col min="4333" max="4333" width="16.5703125" style="2" bestFit="1" customWidth="1"/>
    <col min="4334" max="4581" width="9.5703125" style="2"/>
    <col min="4582" max="4582" width="9.140625" style="2" customWidth="1"/>
    <col min="4583" max="4583" width="12.7109375" style="2" customWidth="1"/>
    <col min="4584" max="4584" width="56.42578125" style="2" customWidth="1"/>
    <col min="4585" max="4585" width="7.140625" style="2" customWidth="1"/>
    <col min="4586" max="4586" width="10.7109375" style="2" customWidth="1"/>
    <col min="4587" max="4587" width="14.5703125" style="2" customWidth="1"/>
    <col min="4588" max="4588" width="16.7109375" style="2" customWidth="1"/>
    <col min="4589" max="4589" width="16.5703125" style="2" bestFit="1" customWidth="1"/>
    <col min="4590" max="4837" width="9.5703125" style="2"/>
    <col min="4838" max="4838" width="9.140625" style="2" customWidth="1"/>
    <col min="4839" max="4839" width="12.7109375" style="2" customWidth="1"/>
    <col min="4840" max="4840" width="56.42578125" style="2" customWidth="1"/>
    <col min="4841" max="4841" width="7.140625" style="2" customWidth="1"/>
    <col min="4842" max="4842" width="10.7109375" style="2" customWidth="1"/>
    <col min="4843" max="4843" width="14.5703125" style="2" customWidth="1"/>
    <col min="4844" max="4844" width="16.7109375" style="2" customWidth="1"/>
    <col min="4845" max="4845" width="16.5703125" style="2" bestFit="1" customWidth="1"/>
    <col min="4846" max="5093" width="9.5703125" style="2"/>
    <col min="5094" max="5094" width="9.140625" style="2" customWidth="1"/>
    <col min="5095" max="5095" width="12.7109375" style="2" customWidth="1"/>
    <col min="5096" max="5096" width="56.42578125" style="2" customWidth="1"/>
    <col min="5097" max="5097" width="7.140625" style="2" customWidth="1"/>
    <col min="5098" max="5098" width="10.7109375" style="2" customWidth="1"/>
    <col min="5099" max="5099" width="14.5703125" style="2" customWidth="1"/>
    <col min="5100" max="5100" width="16.7109375" style="2" customWidth="1"/>
    <col min="5101" max="5101" width="16.5703125" style="2" bestFit="1" customWidth="1"/>
    <col min="5102" max="5349" width="9.5703125" style="2"/>
    <col min="5350" max="5350" width="9.140625" style="2" customWidth="1"/>
    <col min="5351" max="5351" width="12.7109375" style="2" customWidth="1"/>
    <col min="5352" max="5352" width="56.42578125" style="2" customWidth="1"/>
    <col min="5353" max="5353" width="7.140625" style="2" customWidth="1"/>
    <col min="5354" max="5354" width="10.7109375" style="2" customWidth="1"/>
    <col min="5355" max="5355" width="14.5703125" style="2" customWidth="1"/>
    <col min="5356" max="5356" width="16.7109375" style="2" customWidth="1"/>
    <col min="5357" max="5357" width="16.5703125" style="2" bestFit="1" customWidth="1"/>
    <col min="5358" max="5605" width="9.5703125" style="2"/>
    <col min="5606" max="5606" width="9.140625" style="2" customWidth="1"/>
    <col min="5607" max="5607" width="12.7109375" style="2" customWidth="1"/>
    <col min="5608" max="5608" width="56.42578125" style="2" customWidth="1"/>
    <col min="5609" max="5609" width="7.140625" style="2" customWidth="1"/>
    <col min="5610" max="5610" width="10.7109375" style="2" customWidth="1"/>
    <col min="5611" max="5611" width="14.5703125" style="2" customWidth="1"/>
    <col min="5612" max="5612" width="16.7109375" style="2" customWidth="1"/>
    <col min="5613" max="5613" width="16.5703125" style="2" bestFit="1" customWidth="1"/>
    <col min="5614" max="5861" width="9.5703125" style="2"/>
    <col min="5862" max="5862" width="9.140625" style="2" customWidth="1"/>
    <col min="5863" max="5863" width="12.7109375" style="2" customWidth="1"/>
    <col min="5864" max="5864" width="56.42578125" style="2" customWidth="1"/>
    <col min="5865" max="5865" width="7.140625" style="2" customWidth="1"/>
    <col min="5866" max="5866" width="10.7109375" style="2" customWidth="1"/>
    <col min="5867" max="5867" width="14.5703125" style="2" customWidth="1"/>
    <col min="5868" max="5868" width="16.7109375" style="2" customWidth="1"/>
    <col min="5869" max="5869" width="16.5703125" style="2" bestFit="1" customWidth="1"/>
    <col min="5870" max="6117" width="9.5703125" style="2"/>
    <col min="6118" max="6118" width="9.140625" style="2" customWidth="1"/>
    <col min="6119" max="6119" width="12.7109375" style="2" customWidth="1"/>
    <col min="6120" max="6120" width="56.42578125" style="2" customWidth="1"/>
    <col min="6121" max="6121" width="7.140625" style="2" customWidth="1"/>
    <col min="6122" max="6122" width="10.7109375" style="2" customWidth="1"/>
    <col min="6123" max="6123" width="14.5703125" style="2" customWidth="1"/>
    <col min="6124" max="6124" width="16.7109375" style="2" customWidth="1"/>
    <col min="6125" max="6125" width="16.5703125" style="2" bestFit="1" customWidth="1"/>
    <col min="6126" max="6373" width="9.5703125" style="2"/>
    <col min="6374" max="6374" width="9.140625" style="2" customWidth="1"/>
    <col min="6375" max="6375" width="12.7109375" style="2" customWidth="1"/>
    <col min="6376" max="6376" width="56.42578125" style="2" customWidth="1"/>
    <col min="6377" max="6377" width="7.140625" style="2" customWidth="1"/>
    <col min="6378" max="6378" width="10.7109375" style="2" customWidth="1"/>
    <col min="6379" max="6379" width="14.5703125" style="2" customWidth="1"/>
    <col min="6380" max="6380" width="16.7109375" style="2" customWidth="1"/>
    <col min="6381" max="6381" width="16.5703125" style="2" bestFit="1" customWidth="1"/>
    <col min="6382" max="6629" width="9.5703125" style="2"/>
    <col min="6630" max="6630" width="9.140625" style="2" customWidth="1"/>
    <col min="6631" max="6631" width="12.7109375" style="2" customWidth="1"/>
    <col min="6632" max="6632" width="56.42578125" style="2" customWidth="1"/>
    <col min="6633" max="6633" width="7.140625" style="2" customWidth="1"/>
    <col min="6634" max="6634" width="10.7109375" style="2" customWidth="1"/>
    <col min="6635" max="6635" width="14.5703125" style="2" customWidth="1"/>
    <col min="6636" max="6636" width="16.7109375" style="2" customWidth="1"/>
    <col min="6637" max="6637" width="16.5703125" style="2" bestFit="1" customWidth="1"/>
    <col min="6638" max="6885" width="9.5703125" style="2"/>
    <col min="6886" max="6886" width="9.140625" style="2" customWidth="1"/>
    <col min="6887" max="6887" width="12.7109375" style="2" customWidth="1"/>
    <col min="6888" max="6888" width="56.42578125" style="2" customWidth="1"/>
    <col min="6889" max="6889" width="7.140625" style="2" customWidth="1"/>
    <col min="6890" max="6890" width="10.7109375" style="2" customWidth="1"/>
    <col min="6891" max="6891" width="14.5703125" style="2" customWidth="1"/>
    <col min="6892" max="6892" width="16.7109375" style="2" customWidth="1"/>
    <col min="6893" max="6893" width="16.5703125" style="2" bestFit="1" customWidth="1"/>
    <col min="6894" max="7141" width="9.5703125" style="2"/>
    <col min="7142" max="7142" width="9.140625" style="2" customWidth="1"/>
    <col min="7143" max="7143" width="12.7109375" style="2" customWidth="1"/>
    <col min="7144" max="7144" width="56.42578125" style="2" customWidth="1"/>
    <col min="7145" max="7145" width="7.140625" style="2" customWidth="1"/>
    <col min="7146" max="7146" width="10.7109375" style="2" customWidth="1"/>
    <col min="7147" max="7147" width="14.5703125" style="2" customWidth="1"/>
    <col min="7148" max="7148" width="16.7109375" style="2" customWidth="1"/>
    <col min="7149" max="7149" width="16.5703125" style="2" bestFit="1" customWidth="1"/>
    <col min="7150" max="7397" width="9.5703125" style="2"/>
    <col min="7398" max="7398" width="9.140625" style="2" customWidth="1"/>
    <col min="7399" max="7399" width="12.7109375" style="2" customWidth="1"/>
    <col min="7400" max="7400" width="56.42578125" style="2" customWidth="1"/>
    <col min="7401" max="7401" width="7.140625" style="2" customWidth="1"/>
    <col min="7402" max="7402" width="10.7109375" style="2" customWidth="1"/>
    <col min="7403" max="7403" width="14.5703125" style="2" customWidth="1"/>
    <col min="7404" max="7404" width="16.7109375" style="2" customWidth="1"/>
    <col min="7405" max="7405" width="16.5703125" style="2" bestFit="1" customWidth="1"/>
    <col min="7406" max="7653" width="9.5703125" style="2"/>
    <col min="7654" max="7654" width="9.140625" style="2" customWidth="1"/>
    <col min="7655" max="7655" width="12.7109375" style="2" customWidth="1"/>
    <col min="7656" max="7656" width="56.42578125" style="2" customWidth="1"/>
    <col min="7657" max="7657" width="7.140625" style="2" customWidth="1"/>
    <col min="7658" max="7658" width="10.7109375" style="2" customWidth="1"/>
    <col min="7659" max="7659" width="14.5703125" style="2" customWidth="1"/>
    <col min="7660" max="7660" width="16.7109375" style="2" customWidth="1"/>
    <col min="7661" max="7661" width="16.5703125" style="2" bestFit="1" customWidth="1"/>
    <col min="7662" max="7909" width="9.5703125" style="2"/>
    <col min="7910" max="7910" width="9.140625" style="2" customWidth="1"/>
    <col min="7911" max="7911" width="12.7109375" style="2" customWidth="1"/>
    <col min="7912" max="7912" width="56.42578125" style="2" customWidth="1"/>
    <col min="7913" max="7913" width="7.140625" style="2" customWidth="1"/>
    <col min="7914" max="7914" width="10.7109375" style="2" customWidth="1"/>
    <col min="7915" max="7915" width="14.5703125" style="2" customWidth="1"/>
    <col min="7916" max="7916" width="16.7109375" style="2" customWidth="1"/>
    <col min="7917" max="7917" width="16.5703125" style="2" bestFit="1" customWidth="1"/>
    <col min="7918" max="8165" width="9.5703125" style="2"/>
    <col min="8166" max="8166" width="9.140625" style="2" customWidth="1"/>
    <col min="8167" max="8167" width="12.7109375" style="2" customWidth="1"/>
    <col min="8168" max="8168" width="56.42578125" style="2" customWidth="1"/>
    <col min="8169" max="8169" width="7.140625" style="2" customWidth="1"/>
    <col min="8170" max="8170" width="10.7109375" style="2" customWidth="1"/>
    <col min="8171" max="8171" width="14.5703125" style="2" customWidth="1"/>
    <col min="8172" max="8172" width="16.7109375" style="2" customWidth="1"/>
    <col min="8173" max="8173" width="16.5703125" style="2" bestFit="1" customWidth="1"/>
    <col min="8174" max="8421" width="9.5703125" style="2"/>
    <col min="8422" max="8422" width="9.140625" style="2" customWidth="1"/>
    <col min="8423" max="8423" width="12.7109375" style="2" customWidth="1"/>
    <col min="8424" max="8424" width="56.42578125" style="2" customWidth="1"/>
    <col min="8425" max="8425" width="7.140625" style="2" customWidth="1"/>
    <col min="8426" max="8426" width="10.7109375" style="2" customWidth="1"/>
    <col min="8427" max="8427" width="14.5703125" style="2" customWidth="1"/>
    <col min="8428" max="8428" width="16.7109375" style="2" customWidth="1"/>
    <col min="8429" max="8429" width="16.5703125" style="2" bestFit="1" customWidth="1"/>
    <col min="8430" max="8677" width="9.5703125" style="2"/>
    <col min="8678" max="8678" width="9.140625" style="2" customWidth="1"/>
    <col min="8679" max="8679" width="12.7109375" style="2" customWidth="1"/>
    <col min="8680" max="8680" width="56.42578125" style="2" customWidth="1"/>
    <col min="8681" max="8681" width="7.140625" style="2" customWidth="1"/>
    <col min="8682" max="8682" width="10.7109375" style="2" customWidth="1"/>
    <col min="8683" max="8683" width="14.5703125" style="2" customWidth="1"/>
    <col min="8684" max="8684" width="16.7109375" style="2" customWidth="1"/>
    <col min="8685" max="8685" width="16.5703125" style="2" bestFit="1" customWidth="1"/>
    <col min="8686" max="8933" width="9.5703125" style="2"/>
    <col min="8934" max="8934" width="9.140625" style="2" customWidth="1"/>
    <col min="8935" max="8935" width="12.7109375" style="2" customWidth="1"/>
    <col min="8936" max="8936" width="56.42578125" style="2" customWidth="1"/>
    <col min="8937" max="8937" width="7.140625" style="2" customWidth="1"/>
    <col min="8938" max="8938" width="10.7109375" style="2" customWidth="1"/>
    <col min="8939" max="8939" width="14.5703125" style="2" customWidth="1"/>
    <col min="8940" max="8940" width="16.7109375" style="2" customWidth="1"/>
    <col min="8941" max="8941" width="16.5703125" style="2" bestFit="1" customWidth="1"/>
    <col min="8942" max="9189" width="9.5703125" style="2"/>
    <col min="9190" max="9190" width="9.140625" style="2" customWidth="1"/>
    <col min="9191" max="9191" width="12.7109375" style="2" customWidth="1"/>
    <col min="9192" max="9192" width="56.42578125" style="2" customWidth="1"/>
    <col min="9193" max="9193" width="7.140625" style="2" customWidth="1"/>
    <col min="9194" max="9194" width="10.7109375" style="2" customWidth="1"/>
    <col min="9195" max="9195" width="14.5703125" style="2" customWidth="1"/>
    <col min="9196" max="9196" width="16.7109375" style="2" customWidth="1"/>
    <col min="9197" max="9197" width="16.5703125" style="2" bestFit="1" customWidth="1"/>
    <col min="9198" max="9445" width="9.5703125" style="2"/>
    <col min="9446" max="9446" width="9.140625" style="2" customWidth="1"/>
    <col min="9447" max="9447" width="12.7109375" style="2" customWidth="1"/>
    <col min="9448" max="9448" width="56.42578125" style="2" customWidth="1"/>
    <col min="9449" max="9449" width="7.140625" style="2" customWidth="1"/>
    <col min="9450" max="9450" width="10.7109375" style="2" customWidth="1"/>
    <col min="9451" max="9451" width="14.5703125" style="2" customWidth="1"/>
    <col min="9452" max="9452" width="16.7109375" style="2" customWidth="1"/>
    <col min="9453" max="9453" width="16.5703125" style="2" bestFit="1" customWidth="1"/>
    <col min="9454" max="9701" width="9.5703125" style="2"/>
    <col min="9702" max="9702" width="9.140625" style="2" customWidth="1"/>
    <col min="9703" max="9703" width="12.7109375" style="2" customWidth="1"/>
    <col min="9704" max="9704" width="56.42578125" style="2" customWidth="1"/>
    <col min="9705" max="9705" width="7.140625" style="2" customWidth="1"/>
    <col min="9706" max="9706" width="10.7109375" style="2" customWidth="1"/>
    <col min="9707" max="9707" width="14.5703125" style="2" customWidth="1"/>
    <col min="9708" max="9708" width="16.7109375" style="2" customWidth="1"/>
    <col min="9709" max="9709" width="16.5703125" style="2" bestFit="1" customWidth="1"/>
    <col min="9710" max="9957" width="9.5703125" style="2"/>
    <col min="9958" max="9958" width="9.140625" style="2" customWidth="1"/>
    <col min="9959" max="9959" width="12.7109375" style="2" customWidth="1"/>
    <col min="9960" max="9960" width="56.42578125" style="2" customWidth="1"/>
    <col min="9961" max="9961" width="7.140625" style="2" customWidth="1"/>
    <col min="9962" max="9962" width="10.7109375" style="2" customWidth="1"/>
    <col min="9963" max="9963" width="14.5703125" style="2" customWidth="1"/>
    <col min="9964" max="9964" width="16.7109375" style="2" customWidth="1"/>
    <col min="9965" max="9965" width="16.5703125" style="2" bestFit="1" customWidth="1"/>
    <col min="9966" max="10213" width="9.5703125" style="2"/>
    <col min="10214" max="10214" width="9.140625" style="2" customWidth="1"/>
    <col min="10215" max="10215" width="12.7109375" style="2" customWidth="1"/>
    <col min="10216" max="10216" width="56.42578125" style="2" customWidth="1"/>
    <col min="10217" max="10217" width="7.140625" style="2" customWidth="1"/>
    <col min="10218" max="10218" width="10.7109375" style="2" customWidth="1"/>
    <col min="10219" max="10219" width="14.5703125" style="2" customWidth="1"/>
    <col min="10220" max="10220" width="16.7109375" style="2" customWidth="1"/>
    <col min="10221" max="10221" width="16.5703125" style="2" bestFit="1" customWidth="1"/>
    <col min="10222" max="10469" width="9.5703125" style="2"/>
    <col min="10470" max="10470" width="9.140625" style="2" customWidth="1"/>
    <col min="10471" max="10471" width="12.7109375" style="2" customWidth="1"/>
    <col min="10472" max="10472" width="56.42578125" style="2" customWidth="1"/>
    <col min="10473" max="10473" width="7.140625" style="2" customWidth="1"/>
    <col min="10474" max="10474" width="10.7109375" style="2" customWidth="1"/>
    <col min="10475" max="10475" width="14.5703125" style="2" customWidth="1"/>
    <col min="10476" max="10476" width="16.7109375" style="2" customWidth="1"/>
    <col min="10477" max="10477" width="16.5703125" style="2" bestFit="1" customWidth="1"/>
    <col min="10478" max="10725" width="9.5703125" style="2"/>
    <col min="10726" max="10726" width="9.140625" style="2" customWidth="1"/>
    <col min="10727" max="10727" width="12.7109375" style="2" customWidth="1"/>
    <col min="10728" max="10728" width="56.42578125" style="2" customWidth="1"/>
    <col min="10729" max="10729" width="7.140625" style="2" customWidth="1"/>
    <col min="10730" max="10730" width="10.7109375" style="2" customWidth="1"/>
    <col min="10731" max="10731" width="14.5703125" style="2" customWidth="1"/>
    <col min="10732" max="10732" width="16.7109375" style="2" customWidth="1"/>
    <col min="10733" max="10733" width="16.5703125" style="2" bestFit="1" customWidth="1"/>
    <col min="10734" max="10981" width="9.5703125" style="2"/>
    <col min="10982" max="10982" width="9.140625" style="2" customWidth="1"/>
    <col min="10983" max="10983" width="12.7109375" style="2" customWidth="1"/>
    <col min="10984" max="10984" width="56.42578125" style="2" customWidth="1"/>
    <col min="10985" max="10985" width="7.140625" style="2" customWidth="1"/>
    <col min="10986" max="10986" width="10.7109375" style="2" customWidth="1"/>
    <col min="10987" max="10987" width="14.5703125" style="2" customWidth="1"/>
    <col min="10988" max="10988" width="16.7109375" style="2" customWidth="1"/>
    <col min="10989" max="10989" width="16.5703125" style="2" bestFit="1" customWidth="1"/>
    <col min="10990" max="11237" width="9.5703125" style="2"/>
    <col min="11238" max="11238" width="9.140625" style="2" customWidth="1"/>
    <col min="11239" max="11239" width="12.7109375" style="2" customWidth="1"/>
    <col min="11240" max="11240" width="56.42578125" style="2" customWidth="1"/>
    <col min="11241" max="11241" width="7.140625" style="2" customWidth="1"/>
    <col min="11242" max="11242" width="10.7109375" style="2" customWidth="1"/>
    <col min="11243" max="11243" width="14.5703125" style="2" customWidth="1"/>
    <col min="11244" max="11244" width="16.7109375" style="2" customWidth="1"/>
    <col min="11245" max="11245" width="16.5703125" style="2" bestFit="1" customWidth="1"/>
    <col min="11246" max="11493" width="9.5703125" style="2"/>
    <col min="11494" max="11494" width="9.140625" style="2" customWidth="1"/>
    <col min="11495" max="11495" width="12.7109375" style="2" customWidth="1"/>
    <col min="11496" max="11496" width="56.42578125" style="2" customWidth="1"/>
    <col min="11497" max="11497" width="7.140625" style="2" customWidth="1"/>
    <col min="11498" max="11498" width="10.7109375" style="2" customWidth="1"/>
    <col min="11499" max="11499" width="14.5703125" style="2" customWidth="1"/>
    <col min="11500" max="11500" width="16.7109375" style="2" customWidth="1"/>
    <col min="11501" max="11501" width="16.5703125" style="2" bestFit="1" customWidth="1"/>
    <col min="11502" max="11749" width="9.5703125" style="2"/>
    <col min="11750" max="11750" width="9.140625" style="2" customWidth="1"/>
    <col min="11751" max="11751" width="12.7109375" style="2" customWidth="1"/>
    <col min="11752" max="11752" width="56.42578125" style="2" customWidth="1"/>
    <col min="11753" max="11753" width="7.140625" style="2" customWidth="1"/>
    <col min="11754" max="11754" width="10.7109375" style="2" customWidth="1"/>
    <col min="11755" max="11755" width="14.5703125" style="2" customWidth="1"/>
    <col min="11756" max="11756" width="16.7109375" style="2" customWidth="1"/>
    <col min="11757" max="11757" width="16.5703125" style="2" bestFit="1" customWidth="1"/>
    <col min="11758" max="12005" width="9.5703125" style="2"/>
    <col min="12006" max="12006" width="9.140625" style="2" customWidth="1"/>
    <col min="12007" max="12007" width="12.7109375" style="2" customWidth="1"/>
    <col min="12008" max="12008" width="56.42578125" style="2" customWidth="1"/>
    <col min="12009" max="12009" width="7.140625" style="2" customWidth="1"/>
    <col min="12010" max="12010" width="10.7109375" style="2" customWidth="1"/>
    <col min="12011" max="12011" width="14.5703125" style="2" customWidth="1"/>
    <col min="12012" max="12012" width="16.7109375" style="2" customWidth="1"/>
    <col min="12013" max="12013" width="16.5703125" style="2" bestFit="1" customWidth="1"/>
    <col min="12014" max="12261" width="9.5703125" style="2"/>
    <col min="12262" max="12262" width="9.140625" style="2" customWidth="1"/>
    <col min="12263" max="12263" width="12.7109375" style="2" customWidth="1"/>
    <col min="12264" max="12264" width="56.42578125" style="2" customWidth="1"/>
    <col min="12265" max="12265" width="7.140625" style="2" customWidth="1"/>
    <col min="12266" max="12266" width="10.7109375" style="2" customWidth="1"/>
    <col min="12267" max="12267" width="14.5703125" style="2" customWidth="1"/>
    <col min="12268" max="12268" width="16.7109375" style="2" customWidth="1"/>
    <col min="12269" max="12269" width="16.5703125" style="2" bestFit="1" customWidth="1"/>
    <col min="12270" max="12517" width="9.5703125" style="2"/>
    <col min="12518" max="12518" width="9.140625" style="2" customWidth="1"/>
    <col min="12519" max="12519" width="12.7109375" style="2" customWidth="1"/>
    <col min="12520" max="12520" width="56.42578125" style="2" customWidth="1"/>
    <col min="12521" max="12521" width="7.140625" style="2" customWidth="1"/>
    <col min="12522" max="12522" width="10.7109375" style="2" customWidth="1"/>
    <col min="12523" max="12523" width="14.5703125" style="2" customWidth="1"/>
    <col min="12524" max="12524" width="16.7109375" style="2" customWidth="1"/>
    <col min="12525" max="12525" width="16.5703125" style="2" bestFit="1" customWidth="1"/>
    <col min="12526" max="12773" width="9.5703125" style="2"/>
    <col min="12774" max="12774" width="9.140625" style="2" customWidth="1"/>
    <col min="12775" max="12775" width="12.7109375" style="2" customWidth="1"/>
    <col min="12776" max="12776" width="56.42578125" style="2" customWidth="1"/>
    <col min="12777" max="12777" width="7.140625" style="2" customWidth="1"/>
    <col min="12778" max="12778" width="10.7109375" style="2" customWidth="1"/>
    <col min="12779" max="12779" width="14.5703125" style="2" customWidth="1"/>
    <col min="12780" max="12780" width="16.7109375" style="2" customWidth="1"/>
    <col min="12781" max="12781" width="16.5703125" style="2" bestFit="1" customWidth="1"/>
    <col min="12782" max="13029" width="9.5703125" style="2"/>
    <col min="13030" max="13030" width="9.140625" style="2" customWidth="1"/>
    <col min="13031" max="13031" width="12.7109375" style="2" customWidth="1"/>
    <col min="13032" max="13032" width="56.42578125" style="2" customWidth="1"/>
    <col min="13033" max="13033" width="7.140625" style="2" customWidth="1"/>
    <col min="13034" max="13034" width="10.7109375" style="2" customWidth="1"/>
    <col min="13035" max="13035" width="14.5703125" style="2" customWidth="1"/>
    <col min="13036" max="13036" width="16.7109375" style="2" customWidth="1"/>
    <col min="13037" max="13037" width="16.5703125" style="2" bestFit="1" customWidth="1"/>
    <col min="13038" max="13285" width="9.5703125" style="2"/>
    <col min="13286" max="13286" width="9.140625" style="2" customWidth="1"/>
    <col min="13287" max="13287" width="12.7109375" style="2" customWidth="1"/>
    <col min="13288" max="13288" width="56.42578125" style="2" customWidth="1"/>
    <col min="13289" max="13289" width="7.140625" style="2" customWidth="1"/>
    <col min="13290" max="13290" width="10.7109375" style="2" customWidth="1"/>
    <col min="13291" max="13291" width="14.5703125" style="2" customWidth="1"/>
    <col min="13292" max="13292" width="16.7109375" style="2" customWidth="1"/>
    <col min="13293" max="13293" width="16.5703125" style="2" bestFit="1" customWidth="1"/>
    <col min="13294" max="13541" width="9.5703125" style="2"/>
    <col min="13542" max="13542" width="9.140625" style="2" customWidth="1"/>
    <col min="13543" max="13543" width="12.7109375" style="2" customWidth="1"/>
    <col min="13544" max="13544" width="56.42578125" style="2" customWidth="1"/>
    <col min="13545" max="13545" width="7.140625" style="2" customWidth="1"/>
    <col min="13546" max="13546" width="10.7109375" style="2" customWidth="1"/>
    <col min="13547" max="13547" width="14.5703125" style="2" customWidth="1"/>
    <col min="13548" max="13548" width="16.7109375" style="2" customWidth="1"/>
    <col min="13549" max="13549" width="16.5703125" style="2" bestFit="1" customWidth="1"/>
    <col min="13550" max="13797" width="9.5703125" style="2"/>
    <col min="13798" max="13798" width="9.140625" style="2" customWidth="1"/>
    <col min="13799" max="13799" width="12.7109375" style="2" customWidth="1"/>
    <col min="13800" max="13800" width="56.42578125" style="2" customWidth="1"/>
    <col min="13801" max="13801" width="7.140625" style="2" customWidth="1"/>
    <col min="13802" max="13802" width="10.7109375" style="2" customWidth="1"/>
    <col min="13803" max="13803" width="14.5703125" style="2" customWidth="1"/>
    <col min="13804" max="13804" width="16.7109375" style="2" customWidth="1"/>
    <col min="13805" max="13805" width="16.5703125" style="2" bestFit="1" customWidth="1"/>
    <col min="13806" max="14053" width="9.5703125" style="2"/>
    <col min="14054" max="14054" width="9.140625" style="2" customWidth="1"/>
    <col min="14055" max="14055" width="12.7109375" style="2" customWidth="1"/>
    <col min="14056" max="14056" width="56.42578125" style="2" customWidth="1"/>
    <col min="14057" max="14057" width="7.140625" style="2" customWidth="1"/>
    <col min="14058" max="14058" width="10.7109375" style="2" customWidth="1"/>
    <col min="14059" max="14059" width="14.5703125" style="2" customWidth="1"/>
    <col min="14060" max="14060" width="16.7109375" style="2" customWidth="1"/>
    <col min="14061" max="14061" width="16.5703125" style="2" bestFit="1" customWidth="1"/>
    <col min="14062" max="14309" width="9.5703125" style="2"/>
    <col min="14310" max="14310" width="9.140625" style="2" customWidth="1"/>
    <col min="14311" max="14311" width="12.7109375" style="2" customWidth="1"/>
    <col min="14312" max="14312" width="56.42578125" style="2" customWidth="1"/>
    <col min="14313" max="14313" width="7.140625" style="2" customWidth="1"/>
    <col min="14314" max="14314" width="10.7109375" style="2" customWidth="1"/>
    <col min="14315" max="14315" width="14.5703125" style="2" customWidth="1"/>
    <col min="14316" max="14316" width="16.7109375" style="2" customWidth="1"/>
    <col min="14317" max="14317" width="16.5703125" style="2" bestFit="1" customWidth="1"/>
    <col min="14318" max="14565" width="9.5703125" style="2"/>
    <col min="14566" max="14566" width="9.140625" style="2" customWidth="1"/>
    <col min="14567" max="14567" width="12.7109375" style="2" customWidth="1"/>
    <col min="14568" max="14568" width="56.42578125" style="2" customWidth="1"/>
    <col min="14569" max="14569" width="7.140625" style="2" customWidth="1"/>
    <col min="14570" max="14570" width="10.7109375" style="2" customWidth="1"/>
    <col min="14571" max="14571" width="14.5703125" style="2" customWidth="1"/>
    <col min="14572" max="14572" width="16.7109375" style="2" customWidth="1"/>
    <col min="14573" max="14573" width="16.5703125" style="2" bestFit="1" customWidth="1"/>
    <col min="14574" max="14821" width="9.5703125" style="2"/>
    <col min="14822" max="14822" width="9.140625" style="2" customWidth="1"/>
    <col min="14823" max="14823" width="12.7109375" style="2" customWidth="1"/>
    <col min="14824" max="14824" width="56.42578125" style="2" customWidth="1"/>
    <col min="14825" max="14825" width="7.140625" style="2" customWidth="1"/>
    <col min="14826" max="14826" width="10.7109375" style="2" customWidth="1"/>
    <col min="14827" max="14827" width="14.5703125" style="2" customWidth="1"/>
    <col min="14828" max="14828" width="16.7109375" style="2" customWidth="1"/>
    <col min="14829" max="14829" width="16.5703125" style="2" bestFit="1" customWidth="1"/>
    <col min="14830" max="15077" width="9.5703125" style="2"/>
    <col min="15078" max="15078" width="9.140625" style="2" customWidth="1"/>
    <col min="15079" max="15079" width="12.7109375" style="2" customWidth="1"/>
    <col min="15080" max="15080" width="56.42578125" style="2" customWidth="1"/>
    <col min="15081" max="15081" width="7.140625" style="2" customWidth="1"/>
    <col min="15082" max="15082" width="10.7109375" style="2" customWidth="1"/>
    <col min="15083" max="15083" width="14.5703125" style="2" customWidth="1"/>
    <col min="15084" max="15084" width="16.7109375" style="2" customWidth="1"/>
    <col min="15085" max="15085" width="16.5703125" style="2" bestFit="1" customWidth="1"/>
    <col min="15086" max="15333" width="9.5703125" style="2"/>
    <col min="15334" max="15334" width="9.140625" style="2" customWidth="1"/>
    <col min="15335" max="15335" width="12.7109375" style="2" customWidth="1"/>
    <col min="15336" max="15336" width="56.42578125" style="2" customWidth="1"/>
    <col min="15337" max="15337" width="7.140625" style="2" customWidth="1"/>
    <col min="15338" max="15338" width="10.7109375" style="2" customWidth="1"/>
    <col min="15339" max="15339" width="14.5703125" style="2" customWidth="1"/>
    <col min="15340" max="15340" width="16.7109375" style="2" customWidth="1"/>
    <col min="15341" max="15341" width="16.5703125" style="2" bestFit="1" customWidth="1"/>
    <col min="15342" max="15589" width="9.5703125" style="2"/>
    <col min="15590" max="15590" width="9.140625" style="2" customWidth="1"/>
    <col min="15591" max="15591" width="12.7109375" style="2" customWidth="1"/>
    <col min="15592" max="15592" width="56.42578125" style="2" customWidth="1"/>
    <col min="15593" max="15593" width="7.140625" style="2" customWidth="1"/>
    <col min="15594" max="15594" width="10.7109375" style="2" customWidth="1"/>
    <col min="15595" max="15595" width="14.5703125" style="2" customWidth="1"/>
    <col min="15596" max="15596" width="16.7109375" style="2" customWidth="1"/>
    <col min="15597" max="15597" width="16.5703125" style="2" bestFit="1" customWidth="1"/>
    <col min="15598" max="15845" width="9.5703125" style="2"/>
    <col min="15846" max="15846" width="9.140625" style="2" customWidth="1"/>
    <col min="15847" max="15847" width="12.7109375" style="2" customWidth="1"/>
    <col min="15848" max="15848" width="56.42578125" style="2" customWidth="1"/>
    <col min="15849" max="15849" width="7.140625" style="2" customWidth="1"/>
    <col min="15850" max="15850" width="10.7109375" style="2" customWidth="1"/>
    <col min="15851" max="15851" width="14.5703125" style="2" customWidth="1"/>
    <col min="15852" max="15852" width="16.7109375" style="2" customWidth="1"/>
    <col min="15853" max="15853" width="16.5703125" style="2" bestFit="1" customWidth="1"/>
    <col min="15854" max="16101" width="9.5703125" style="2"/>
    <col min="16102" max="16102" width="9.140625" style="2" customWidth="1"/>
    <col min="16103" max="16103" width="12.7109375" style="2" customWidth="1"/>
    <col min="16104" max="16104" width="56.42578125" style="2" customWidth="1"/>
    <col min="16105" max="16105" width="7.140625" style="2" customWidth="1"/>
    <col min="16106" max="16106" width="10.7109375" style="2" customWidth="1"/>
    <col min="16107" max="16107" width="14.5703125" style="2" customWidth="1"/>
    <col min="16108" max="16108" width="16.7109375" style="2" customWidth="1"/>
    <col min="16109" max="16109" width="16.5703125" style="2" bestFit="1" customWidth="1"/>
    <col min="16110" max="16384" width="9.5703125" style="2"/>
  </cols>
  <sheetData>
    <row r="1" spans="1:6" ht="20.100000000000001" customHeight="1">
      <c r="A1" s="3455" t="s">
        <v>2129</v>
      </c>
      <c r="B1" s="3455"/>
      <c r="C1" s="3455"/>
      <c r="D1" s="3455"/>
      <c r="E1" s="3455"/>
      <c r="F1" s="3455"/>
    </row>
    <row r="2" spans="1:6" ht="20.100000000000001" customHeight="1">
      <c r="A2" s="619" t="s">
        <v>2526</v>
      </c>
    </row>
    <row r="3" spans="1:6" ht="20.100000000000001" customHeight="1">
      <c r="A3" s="5" t="s">
        <v>895</v>
      </c>
    </row>
    <row r="4" spans="1:6" ht="20.100000000000001" customHeight="1">
      <c r="A4" s="6" t="s">
        <v>0</v>
      </c>
    </row>
    <row r="5" spans="1:6" ht="13.15" customHeight="1">
      <c r="A5" s="7"/>
      <c r="B5" s="8"/>
      <c r="C5" s="7"/>
      <c r="D5" s="9"/>
      <c r="E5" s="10"/>
      <c r="F5" s="10"/>
    </row>
    <row r="6" spans="1:6">
      <c r="A6" s="12" t="s">
        <v>1</v>
      </c>
      <c r="B6" s="12" t="s">
        <v>2</v>
      </c>
      <c r="C6" s="12" t="s">
        <v>3</v>
      </c>
      <c r="D6" s="13" t="s">
        <v>4</v>
      </c>
      <c r="E6" s="14" t="s">
        <v>5</v>
      </c>
      <c r="F6" s="15" t="s">
        <v>6</v>
      </c>
    </row>
    <row r="7" spans="1:6">
      <c r="A7" s="17"/>
      <c r="B7" s="18"/>
      <c r="C7" s="17"/>
      <c r="D7" s="19"/>
      <c r="E7" s="20" t="s">
        <v>160</v>
      </c>
      <c r="F7" s="21" t="s">
        <v>160</v>
      </c>
    </row>
    <row r="8" spans="1:6">
      <c r="A8" s="22"/>
      <c r="B8" s="23"/>
      <c r="C8" s="22"/>
      <c r="D8" s="22"/>
      <c r="E8" s="24"/>
      <c r="F8" s="24"/>
    </row>
    <row r="9" spans="1:6">
      <c r="A9" s="25"/>
      <c r="B9" s="26" t="s">
        <v>7</v>
      </c>
      <c r="C9" s="27"/>
      <c r="D9" s="27"/>
      <c r="E9" s="28"/>
      <c r="F9" s="28"/>
    </row>
    <row r="10" spans="1:6">
      <c r="A10" s="25"/>
      <c r="B10" s="29"/>
      <c r="C10" s="27"/>
      <c r="D10" s="27"/>
      <c r="E10" s="28"/>
      <c r="F10" s="28"/>
    </row>
    <row r="11" spans="1:6">
      <c r="A11" s="30" t="s">
        <v>8</v>
      </c>
      <c r="B11" s="31" t="s">
        <v>881</v>
      </c>
      <c r="C11" s="27" t="s">
        <v>9</v>
      </c>
      <c r="D11" s="32">
        <v>1</v>
      </c>
      <c r="E11" s="61"/>
      <c r="F11" s="33">
        <f>D11*E11</f>
        <v>0</v>
      </c>
    </row>
    <row r="12" spans="1:6">
      <c r="A12" s="30"/>
      <c r="B12" s="31"/>
      <c r="C12" s="27"/>
      <c r="D12" s="32"/>
      <c r="E12" s="61"/>
      <c r="F12" s="33"/>
    </row>
    <row r="13" spans="1:6">
      <c r="A13" s="30" t="s">
        <v>10</v>
      </c>
      <c r="B13" s="31" t="s">
        <v>882</v>
      </c>
      <c r="C13" s="27" t="s">
        <v>9</v>
      </c>
      <c r="D13" s="32">
        <v>1</v>
      </c>
      <c r="E13" s="61"/>
      <c r="F13" s="33">
        <f>D13*E13</f>
        <v>0</v>
      </c>
    </row>
    <row r="14" spans="1:6">
      <c r="A14" s="30"/>
      <c r="B14" s="29"/>
      <c r="C14" s="27"/>
      <c r="D14" s="32"/>
      <c r="E14" s="33"/>
      <c r="F14" s="33"/>
    </row>
    <row r="15" spans="1:6" ht="25.5">
      <c r="A15" s="30" t="s">
        <v>11</v>
      </c>
      <c r="B15" s="29" t="s">
        <v>12</v>
      </c>
      <c r="C15" s="27" t="s">
        <v>9</v>
      </c>
      <c r="D15" s="32">
        <v>1</v>
      </c>
      <c r="E15" s="33"/>
      <c r="F15" s="33">
        <f>D15*E15</f>
        <v>0</v>
      </c>
    </row>
    <row r="16" spans="1:6">
      <c r="A16" s="30"/>
      <c r="B16" s="29"/>
      <c r="C16" s="27"/>
      <c r="D16" s="32"/>
      <c r="E16" s="33"/>
      <c r="F16" s="33"/>
    </row>
    <row r="17" spans="1:6">
      <c r="A17" s="30" t="s">
        <v>13</v>
      </c>
      <c r="B17" s="29" t="s">
        <v>14</v>
      </c>
      <c r="C17" s="27" t="s">
        <v>9</v>
      </c>
      <c r="D17" s="32">
        <v>1</v>
      </c>
      <c r="E17" s="33"/>
      <c r="F17" s="33">
        <f>D17*E17</f>
        <v>0</v>
      </c>
    </row>
    <row r="18" spans="1:6">
      <c r="A18" s="30"/>
      <c r="B18" s="29"/>
      <c r="C18" s="27"/>
      <c r="D18" s="32"/>
      <c r="E18" s="33"/>
      <c r="F18" s="33"/>
    </row>
    <row r="19" spans="1:6">
      <c r="A19" s="30" t="s">
        <v>15</v>
      </c>
      <c r="B19" s="29" t="s">
        <v>16</v>
      </c>
      <c r="C19" s="27" t="s">
        <v>9</v>
      </c>
      <c r="D19" s="32">
        <v>1</v>
      </c>
      <c r="E19" s="33"/>
      <c r="F19" s="33">
        <f>D19*E19</f>
        <v>0</v>
      </c>
    </row>
    <row r="20" spans="1:6">
      <c r="A20" s="1878"/>
      <c r="B20" s="2752"/>
      <c r="C20" s="1879"/>
      <c r="D20" s="1880"/>
      <c r="E20" s="1881"/>
      <c r="F20" s="1881"/>
    </row>
    <row r="21" spans="1:6">
      <c r="A21" s="2813" t="s">
        <v>2655</v>
      </c>
      <c r="B21" s="1846" t="s">
        <v>2656</v>
      </c>
      <c r="C21" s="1845" t="s">
        <v>9</v>
      </c>
      <c r="D21" s="1848">
        <v>1</v>
      </c>
      <c r="E21" s="2814"/>
      <c r="F21" s="2814">
        <f>D21*E21</f>
        <v>0</v>
      </c>
    </row>
    <row r="22" spans="1:6">
      <c r="A22" s="30"/>
      <c r="B22" s="29"/>
      <c r="C22" s="27"/>
      <c r="D22" s="32"/>
      <c r="E22" s="33"/>
      <c r="F22" s="33"/>
    </row>
    <row r="23" spans="1:6">
      <c r="A23" s="30"/>
      <c r="B23" s="26" t="s">
        <v>17</v>
      </c>
      <c r="C23" s="27"/>
      <c r="D23" s="32"/>
      <c r="E23" s="33"/>
      <c r="F23" s="33"/>
    </row>
    <row r="24" spans="1:6">
      <c r="A24" s="30"/>
      <c r="B24" s="26"/>
      <c r="C24" s="27"/>
      <c r="D24" s="32"/>
      <c r="E24" s="33"/>
      <c r="F24" s="33"/>
    </row>
    <row r="25" spans="1:6">
      <c r="A25" s="30"/>
      <c r="B25" s="35" t="s">
        <v>18</v>
      </c>
      <c r="C25" s="27"/>
      <c r="D25" s="32"/>
      <c r="E25" s="33"/>
      <c r="F25" s="33"/>
    </row>
    <row r="26" spans="1:6">
      <c r="A26" s="30"/>
      <c r="B26" s="36"/>
      <c r="C26" s="27"/>
      <c r="D26" s="32"/>
      <c r="E26" s="33"/>
      <c r="F26" s="33"/>
    </row>
    <row r="27" spans="1:6">
      <c r="A27" s="30" t="s">
        <v>19</v>
      </c>
      <c r="B27" s="29" t="s">
        <v>20</v>
      </c>
      <c r="C27" s="27" t="s">
        <v>9</v>
      </c>
      <c r="D27" s="32">
        <v>1</v>
      </c>
      <c r="E27" s="33"/>
      <c r="F27" s="33">
        <f>D27*E27</f>
        <v>0</v>
      </c>
    </row>
    <row r="28" spans="1:6">
      <c r="A28" s="30"/>
      <c r="B28" s="29"/>
      <c r="C28" s="27"/>
      <c r="D28" s="32"/>
      <c r="E28" s="33"/>
      <c r="F28" s="33"/>
    </row>
    <row r="29" spans="1:6" ht="25.5">
      <c r="A29" s="30" t="s">
        <v>21</v>
      </c>
      <c r="B29" s="29" t="s">
        <v>22</v>
      </c>
      <c r="C29" s="27" t="s">
        <v>23</v>
      </c>
      <c r="D29" s="32">
        <v>3</v>
      </c>
      <c r="E29" s="33"/>
      <c r="F29" s="33">
        <f>D29*E29</f>
        <v>0</v>
      </c>
    </row>
    <row r="30" spans="1:6">
      <c r="A30" s="30"/>
      <c r="B30" s="29"/>
      <c r="C30" s="27"/>
      <c r="D30" s="32"/>
      <c r="E30" s="33"/>
      <c r="F30" s="33"/>
    </row>
    <row r="31" spans="1:6" ht="38.25">
      <c r="A31" s="30" t="s">
        <v>24</v>
      </c>
      <c r="B31" s="1846" t="s">
        <v>2021</v>
      </c>
      <c r="C31" s="27" t="s">
        <v>23</v>
      </c>
      <c r="D31" s="32">
        <v>15</v>
      </c>
      <c r="E31" s="33"/>
      <c r="F31" s="33">
        <f>D31*E31</f>
        <v>0</v>
      </c>
    </row>
    <row r="32" spans="1:6">
      <c r="A32" s="30"/>
      <c r="B32" s="29"/>
      <c r="C32" s="27"/>
      <c r="D32" s="32"/>
      <c r="E32" s="33"/>
      <c r="F32" s="33"/>
    </row>
    <row r="33" spans="1:6" ht="25.5">
      <c r="A33" s="30" t="s">
        <v>25</v>
      </c>
      <c r="B33" s="29" t="s">
        <v>26</v>
      </c>
      <c r="C33" s="27" t="s">
        <v>23</v>
      </c>
      <c r="D33" s="32">
        <v>15</v>
      </c>
      <c r="E33" s="33"/>
      <c r="F33" s="33">
        <f>D33*E33</f>
        <v>0</v>
      </c>
    </row>
    <row r="34" spans="1:6">
      <c r="A34" s="30"/>
      <c r="B34" s="29"/>
      <c r="C34" s="27"/>
      <c r="D34" s="32"/>
      <c r="E34" s="33"/>
      <c r="F34" s="33"/>
    </row>
    <row r="35" spans="1:6" ht="33.75" customHeight="1">
      <c r="A35" s="30" t="s">
        <v>27</v>
      </c>
      <c r="B35" s="29" t="s">
        <v>578</v>
      </c>
      <c r="C35" s="27" t="s">
        <v>23</v>
      </c>
      <c r="D35" s="32">
        <v>15</v>
      </c>
      <c r="E35" s="33"/>
      <c r="F35" s="33">
        <f>D35*E35</f>
        <v>0</v>
      </c>
    </row>
    <row r="36" spans="1:6">
      <c r="A36" s="30"/>
      <c r="B36" s="37"/>
      <c r="C36" s="30"/>
      <c r="D36" s="38"/>
      <c r="E36" s="39"/>
      <c r="F36" s="33"/>
    </row>
    <row r="37" spans="1:6">
      <c r="A37" s="30"/>
      <c r="B37" s="26" t="s">
        <v>28</v>
      </c>
      <c r="C37" s="27"/>
      <c r="D37" s="32"/>
      <c r="E37" s="28"/>
      <c r="F37" s="33"/>
    </row>
    <row r="38" spans="1:6">
      <c r="A38" s="30"/>
      <c r="B38" s="36"/>
      <c r="C38" s="27"/>
      <c r="D38" s="32"/>
      <c r="E38" s="28"/>
      <c r="F38" s="33"/>
    </row>
    <row r="39" spans="1:6">
      <c r="A39" s="30"/>
      <c r="B39" s="35" t="s">
        <v>29</v>
      </c>
      <c r="C39" s="27"/>
      <c r="D39" s="32"/>
      <c r="E39" s="28"/>
      <c r="F39" s="33"/>
    </row>
    <row r="40" spans="1:6">
      <c r="A40" s="30"/>
      <c r="B40" s="36"/>
      <c r="C40" s="27"/>
      <c r="D40" s="32"/>
      <c r="E40" s="1932"/>
      <c r="F40" s="33"/>
    </row>
    <row r="41" spans="1:6" ht="25.5">
      <c r="A41" s="30" t="s">
        <v>30</v>
      </c>
      <c r="B41" s="1846" t="s">
        <v>2022</v>
      </c>
      <c r="C41" s="27" t="s">
        <v>31</v>
      </c>
      <c r="D41" s="32">
        <v>1</v>
      </c>
      <c r="E41" s="1933"/>
      <c r="F41" s="33">
        <f>D41*E41</f>
        <v>0</v>
      </c>
    </row>
    <row r="42" spans="1:6">
      <c r="A42" s="1878"/>
      <c r="B42" s="1846"/>
      <c r="C42" s="1879"/>
      <c r="D42" s="1880"/>
      <c r="E42" s="1934"/>
      <c r="F42" s="1881"/>
    </row>
    <row r="43" spans="1:6">
      <c r="A43" s="1847" t="s">
        <v>32</v>
      </c>
      <c r="B43" s="1846" t="s">
        <v>2023</v>
      </c>
      <c r="C43" s="1845" t="s">
        <v>33</v>
      </c>
      <c r="D43" s="1848">
        <v>100000</v>
      </c>
      <c r="E43" s="1935"/>
      <c r="F43" s="61">
        <f>D43*E43</f>
        <v>0</v>
      </c>
    </row>
    <row r="44" spans="1:6">
      <c r="A44" s="1847"/>
      <c r="B44" s="1846"/>
      <c r="C44" s="1845"/>
      <c r="D44" s="1848"/>
      <c r="E44" s="1936"/>
      <c r="F44" s="1912"/>
    </row>
    <row r="45" spans="1:6">
      <c r="A45" s="1849" t="s">
        <v>2024</v>
      </c>
      <c r="B45" s="1850" t="s">
        <v>2025</v>
      </c>
      <c r="C45" s="1851" t="s">
        <v>31</v>
      </c>
      <c r="D45" s="1852">
        <v>2</v>
      </c>
      <c r="E45" s="1935"/>
      <c r="F45" s="1912">
        <f>D44:D45*E45</f>
        <v>0</v>
      </c>
    </row>
    <row r="46" spans="1:6">
      <c r="A46" s="45"/>
      <c r="B46" s="46"/>
      <c r="C46" s="47"/>
      <c r="D46" s="48"/>
      <c r="E46" s="1937"/>
      <c r="F46" s="61"/>
    </row>
    <row r="47" spans="1:6">
      <c r="A47" s="45" t="s">
        <v>2026</v>
      </c>
      <c r="B47" s="1850" t="s">
        <v>2027</v>
      </c>
      <c r="C47" s="47" t="s">
        <v>33</v>
      </c>
      <c r="D47" s="48">
        <v>200000</v>
      </c>
      <c r="E47" s="61"/>
      <c r="F47" s="61">
        <f>D47*E47</f>
        <v>0</v>
      </c>
    </row>
    <row r="48" spans="1:6">
      <c r="A48" s="1913"/>
      <c r="B48" s="1914"/>
      <c r="C48" s="47"/>
      <c r="D48" s="48"/>
      <c r="E48" s="61"/>
      <c r="F48" s="61"/>
    </row>
    <row r="49" spans="1:6">
      <c r="A49" s="45"/>
      <c r="B49" s="46"/>
      <c r="C49" s="47"/>
      <c r="D49" s="48"/>
      <c r="E49" s="49"/>
      <c r="F49" s="49"/>
    </row>
    <row r="50" spans="1:6">
      <c r="A50" s="45"/>
      <c r="B50" s="1915" t="s">
        <v>34</v>
      </c>
      <c r="C50" s="47"/>
      <c r="D50" s="48"/>
      <c r="E50" s="61"/>
      <c r="F50" s="61"/>
    </row>
    <row r="51" spans="1:6">
      <c r="A51" s="45"/>
      <c r="B51" s="1916"/>
      <c r="C51" s="47"/>
      <c r="D51" s="48"/>
      <c r="E51" s="61"/>
      <c r="F51" s="61"/>
    </row>
    <row r="52" spans="1:6" ht="25.5">
      <c r="A52" s="45" t="s">
        <v>35</v>
      </c>
      <c r="B52" s="46" t="s">
        <v>36</v>
      </c>
      <c r="C52" s="47" t="s">
        <v>9</v>
      </c>
      <c r="D52" s="48">
        <v>1</v>
      </c>
      <c r="E52" s="61"/>
      <c r="F52" s="61">
        <f>D52*E52</f>
        <v>0</v>
      </c>
    </row>
    <row r="53" spans="1:6">
      <c r="A53" s="45"/>
      <c r="B53" s="46"/>
      <c r="C53" s="47"/>
      <c r="D53" s="48"/>
      <c r="E53" s="61"/>
      <c r="F53" s="61"/>
    </row>
    <row r="54" spans="1:6" ht="25.5">
      <c r="A54" s="45" t="s">
        <v>37</v>
      </c>
      <c r="B54" s="46" t="s">
        <v>38</v>
      </c>
      <c r="C54" s="47" t="s">
        <v>23</v>
      </c>
      <c r="D54" s="48">
        <v>15</v>
      </c>
      <c r="E54" s="61"/>
      <c r="F54" s="61">
        <f>D54*E54</f>
        <v>0</v>
      </c>
    </row>
    <row r="55" spans="1:6">
      <c r="A55" s="45"/>
      <c r="B55" s="46"/>
      <c r="C55" s="47"/>
      <c r="D55" s="48"/>
      <c r="E55" s="61"/>
      <c r="F55" s="61"/>
    </row>
    <row r="56" spans="1:6">
      <c r="A56" s="45"/>
      <c r="B56" s="1917" t="s">
        <v>39</v>
      </c>
      <c r="C56" s="47"/>
      <c r="D56" s="48"/>
      <c r="E56" s="61"/>
      <c r="F56" s="61"/>
    </row>
    <row r="57" spans="1:6">
      <c r="A57" s="45"/>
      <c r="B57" s="1916"/>
      <c r="C57" s="47"/>
      <c r="D57" s="48"/>
      <c r="E57" s="61"/>
      <c r="F57" s="61"/>
    </row>
    <row r="58" spans="1:6">
      <c r="A58" s="45" t="s">
        <v>40</v>
      </c>
      <c r="B58" s="46" t="s">
        <v>41</v>
      </c>
      <c r="C58" s="47" t="s">
        <v>9</v>
      </c>
      <c r="D58" s="48">
        <v>1</v>
      </c>
      <c r="E58" s="49"/>
      <c r="F58" s="61">
        <f>D58*E58</f>
        <v>0</v>
      </c>
    </row>
    <row r="59" spans="1:6">
      <c r="A59" s="45"/>
      <c r="B59" s="46"/>
      <c r="C59" s="47"/>
      <c r="D59" s="48"/>
      <c r="E59" s="49"/>
      <c r="F59" s="61"/>
    </row>
    <row r="60" spans="1:6">
      <c r="A60" s="45" t="s">
        <v>42</v>
      </c>
      <c r="B60" s="46" t="s">
        <v>43</v>
      </c>
      <c r="C60" s="47" t="s">
        <v>23</v>
      </c>
      <c r="D60" s="48">
        <v>15</v>
      </c>
      <c r="E60" s="49"/>
      <c r="F60" s="61">
        <f>D60*E60</f>
        <v>0</v>
      </c>
    </row>
    <row r="61" spans="1:6">
      <c r="A61" s="1849"/>
      <c r="B61" s="46"/>
      <c r="C61" s="47"/>
      <c r="D61" s="48"/>
      <c r="E61" s="49"/>
      <c r="F61" s="61"/>
    </row>
    <row r="62" spans="1:6">
      <c r="A62" s="45" t="s">
        <v>2125</v>
      </c>
      <c r="B62" s="46" t="s">
        <v>2124</v>
      </c>
      <c r="C62" s="47" t="s">
        <v>155</v>
      </c>
      <c r="D62" s="48">
        <v>1</v>
      </c>
      <c r="E62" s="49"/>
      <c r="F62" s="61">
        <f>D62*E62</f>
        <v>0</v>
      </c>
    </row>
    <row r="63" spans="1:6">
      <c r="A63" s="45"/>
      <c r="B63" s="46"/>
      <c r="C63" s="47"/>
      <c r="D63" s="48"/>
      <c r="E63" s="49"/>
      <c r="F63" s="61"/>
    </row>
    <row r="64" spans="1:6">
      <c r="A64" s="45" t="s">
        <v>44</v>
      </c>
      <c r="B64" s="46" t="s">
        <v>45</v>
      </c>
      <c r="C64" s="47" t="s">
        <v>23</v>
      </c>
      <c r="D64" s="48">
        <v>6</v>
      </c>
      <c r="E64" s="49"/>
      <c r="F64" s="61">
        <f>D64*E64</f>
        <v>0</v>
      </c>
    </row>
    <row r="65" spans="1:6">
      <c r="A65" s="45"/>
      <c r="B65" s="46"/>
      <c r="C65" s="47"/>
      <c r="D65" s="48"/>
      <c r="E65" s="49"/>
      <c r="F65" s="61"/>
    </row>
    <row r="66" spans="1:6">
      <c r="A66" s="1847" t="s">
        <v>46</v>
      </c>
      <c r="B66" s="1846" t="s">
        <v>2028</v>
      </c>
      <c r="C66" s="1845" t="s">
        <v>9</v>
      </c>
      <c r="D66" s="1852">
        <v>1</v>
      </c>
      <c r="E66" s="1826"/>
      <c r="F66" s="61">
        <f>D66*E66</f>
        <v>0</v>
      </c>
    </row>
    <row r="67" spans="1:6">
      <c r="A67" s="1849"/>
      <c r="B67" s="1850"/>
      <c r="C67" s="1851"/>
      <c r="D67" s="1852"/>
      <c r="E67" s="1826"/>
      <c r="F67" s="1912"/>
    </row>
    <row r="68" spans="1:6">
      <c r="A68" s="45"/>
      <c r="B68" s="46"/>
      <c r="C68" s="47"/>
      <c r="D68" s="48"/>
      <c r="E68" s="49"/>
      <c r="F68" s="61"/>
    </row>
    <row r="69" spans="1:6" ht="25.5">
      <c r="A69" s="45" t="s">
        <v>47</v>
      </c>
      <c r="B69" s="46" t="s">
        <v>350</v>
      </c>
      <c r="C69" s="47" t="s">
        <v>23</v>
      </c>
      <c r="D69" s="48">
        <v>15</v>
      </c>
      <c r="E69" s="49"/>
      <c r="F69" s="61">
        <f>D69*E69</f>
        <v>0</v>
      </c>
    </row>
    <row r="70" spans="1:6">
      <c r="A70" s="45"/>
      <c r="B70" s="46"/>
      <c r="C70" s="47"/>
      <c r="D70" s="48"/>
      <c r="E70" s="49"/>
      <c r="F70" s="61"/>
    </row>
    <row r="71" spans="1:6">
      <c r="A71" s="45"/>
      <c r="B71" s="46"/>
      <c r="C71" s="47"/>
      <c r="D71" s="48"/>
      <c r="E71" s="61"/>
      <c r="F71" s="61"/>
    </row>
    <row r="72" spans="1:6" s="57" customFormat="1">
      <c r="A72" s="1918"/>
      <c r="B72" s="1919"/>
      <c r="C72" s="1920"/>
      <c r="D72" s="1921"/>
      <c r="E72" s="1922" t="s">
        <v>48</v>
      </c>
      <c r="F72" s="1923">
        <f>SUM(F8:F71)</f>
        <v>0</v>
      </c>
    </row>
    <row r="73" spans="1:6">
      <c r="A73" s="45"/>
      <c r="B73" s="46"/>
      <c r="C73" s="47"/>
      <c r="D73" s="48"/>
      <c r="E73" s="49"/>
      <c r="F73" s="61"/>
    </row>
    <row r="74" spans="1:6">
      <c r="A74" s="45"/>
      <c r="B74" s="1924" t="s">
        <v>49</v>
      </c>
      <c r="C74" s="45"/>
      <c r="D74" s="1925"/>
      <c r="E74" s="61"/>
      <c r="F74" s="61"/>
    </row>
    <row r="75" spans="1:6">
      <c r="A75" s="45"/>
      <c r="B75" s="1926"/>
      <c r="C75" s="45"/>
      <c r="D75" s="1925"/>
      <c r="E75" s="61"/>
      <c r="F75" s="61"/>
    </row>
    <row r="76" spans="1:6">
      <c r="A76" s="45"/>
      <c r="B76" s="1364" t="s">
        <v>50</v>
      </c>
      <c r="C76" s="45"/>
      <c r="D76" s="1925"/>
      <c r="E76" s="1927"/>
      <c r="F76" s="1928"/>
    </row>
    <row r="77" spans="1:6">
      <c r="A77" s="45"/>
      <c r="B77" s="1916"/>
      <c r="C77" s="47"/>
      <c r="D77" s="48"/>
      <c r="E77" s="1929"/>
      <c r="F77" s="1930"/>
    </row>
    <row r="78" spans="1:6">
      <c r="A78" s="45" t="s">
        <v>51</v>
      </c>
      <c r="B78" s="46" t="s">
        <v>52</v>
      </c>
      <c r="C78" s="47" t="s">
        <v>31</v>
      </c>
      <c r="D78" s="48">
        <v>20</v>
      </c>
      <c r="E78" s="61"/>
      <c r="F78" s="61">
        <f>D78*E78</f>
        <v>0</v>
      </c>
    </row>
    <row r="79" spans="1:6" ht="13.15" customHeight="1">
      <c r="A79" s="45"/>
      <c r="B79" s="1916"/>
      <c r="C79" s="47"/>
      <c r="D79" s="60"/>
      <c r="E79" s="61"/>
      <c r="F79" s="61"/>
    </row>
    <row r="80" spans="1:6" ht="13.15" customHeight="1">
      <c r="A80" s="45"/>
      <c r="B80" s="1364" t="s">
        <v>49</v>
      </c>
      <c r="C80" s="45"/>
      <c r="D80" s="1931"/>
      <c r="E80" s="61"/>
      <c r="F80" s="61"/>
    </row>
    <row r="81" spans="1:6" ht="13.15" customHeight="1">
      <c r="A81" s="45"/>
      <c r="B81" s="1916"/>
      <c r="C81" s="47"/>
      <c r="D81" s="60"/>
      <c r="E81" s="61"/>
      <c r="F81" s="61"/>
    </row>
    <row r="82" spans="1:6" s="62" customFormat="1" ht="38.25">
      <c r="A82" s="45" t="s">
        <v>53</v>
      </c>
      <c r="B82" s="46" t="s">
        <v>54</v>
      </c>
      <c r="C82" s="47" t="s">
        <v>33</v>
      </c>
      <c r="D82" s="60">
        <v>24</v>
      </c>
      <c r="E82" s="61"/>
      <c r="F82" s="61">
        <f>D82*E82</f>
        <v>0</v>
      </c>
    </row>
    <row r="83" spans="1:6">
      <c r="A83" s="45"/>
      <c r="B83" s="46"/>
      <c r="C83" s="47"/>
      <c r="D83" s="48"/>
      <c r="E83" s="61"/>
      <c r="F83" s="61"/>
    </row>
    <row r="84" spans="1:6" ht="28.5" customHeight="1">
      <c r="A84" s="45" t="s">
        <v>55</v>
      </c>
      <c r="B84" s="46" t="s">
        <v>72</v>
      </c>
      <c r="C84" s="47" t="s">
        <v>9</v>
      </c>
      <c r="D84" s="48">
        <v>1</v>
      </c>
      <c r="E84" s="61"/>
      <c r="F84" s="61">
        <f>D84*E84</f>
        <v>0</v>
      </c>
    </row>
    <row r="85" spans="1:6">
      <c r="A85" s="45"/>
      <c r="B85" s="46"/>
      <c r="C85" s="47"/>
      <c r="D85" s="48"/>
      <c r="E85" s="61"/>
      <c r="F85" s="61"/>
    </row>
    <row r="86" spans="1:6" ht="144" customHeight="1">
      <c r="A86" s="30" t="s">
        <v>56</v>
      </c>
      <c r="B86" s="1850" t="s">
        <v>2029</v>
      </c>
      <c r="C86" s="27" t="s">
        <v>9</v>
      </c>
      <c r="D86" s="32">
        <v>1</v>
      </c>
      <c r="E86" s="33"/>
      <c r="F86" s="33">
        <f>D86*E86</f>
        <v>0</v>
      </c>
    </row>
    <row r="87" spans="1:6">
      <c r="A87" s="30"/>
      <c r="B87" s="29"/>
      <c r="C87" s="27"/>
      <c r="D87" s="59"/>
      <c r="E87" s="33"/>
      <c r="F87" s="33"/>
    </row>
    <row r="88" spans="1:6">
      <c r="A88" s="25"/>
      <c r="B88" s="35" t="s">
        <v>57</v>
      </c>
      <c r="C88" s="27"/>
      <c r="D88" s="59"/>
      <c r="E88" s="33"/>
      <c r="F88" s="33"/>
    </row>
    <row r="89" spans="1:6">
      <c r="A89" s="25"/>
      <c r="B89" s="36"/>
      <c r="C89" s="27"/>
      <c r="D89" s="59"/>
      <c r="E89" s="33"/>
      <c r="F89" s="33"/>
    </row>
    <row r="90" spans="1:6">
      <c r="A90" s="45" t="s">
        <v>58</v>
      </c>
      <c r="B90" s="46" t="s">
        <v>59</v>
      </c>
      <c r="C90" s="47" t="s">
        <v>31</v>
      </c>
      <c r="D90" s="48">
        <v>2</v>
      </c>
      <c r="E90" s="61"/>
      <c r="F90" s="61">
        <f>D90*E90</f>
        <v>0</v>
      </c>
    </row>
    <row r="91" spans="1:6">
      <c r="A91" s="45"/>
      <c r="B91" s="46"/>
      <c r="C91" s="47"/>
      <c r="D91" s="60"/>
      <c r="E91" s="61"/>
      <c r="F91" s="61"/>
    </row>
    <row r="92" spans="1:6" ht="25.5">
      <c r="A92" s="45" t="s">
        <v>60</v>
      </c>
      <c r="B92" s="1365" t="s">
        <v>61</v>
      </c>
      <c r="C92" s="45" t="s">
        <v>23</v>
      </c>
      <c r="D92" s="1925">
        <v>15</v>
      </c>
      <c r="E92" s="1938"/>
      <c r="F92" s="1938">
        <f>D92*E92</f>
        <v>0</v>
      </c>
    </row>
    <row r="93" spans="1:6" ht="11.25" customHeight="1">
      <c r="A93" s="45"/>
      <c r="B93" s="1365"/>
      <c r="C93" s="45"/>
      <c r="D93" s="1925"/>
      <c r="E93" s="1938"/>
      <c r="F93" s="1938"/>
    </row>
    <row r="94" spans="1:6" ht="20.25" customHeight="1">
      <c r="A94" s="45"/>
      <c r="B94" s="1917" t="s">
        <v>62</v>
      </c>
      <c r="C94" s="47"/>
      <c r="D94" s="60"/>
      <c r="E94" s="61"/>
      <c r="F94" s="61"/>
    </row>
    <row r="95" spans="1:6">
      <c r="A95" s="45"/>
      <c r="B95" s="1917"/>
      <c r="C95" s="47"/>
      <c r="D95" s="48"/>
      <c r="E95" s="61"/>
      <c r="F95" s="61"/>
    </row>
    <row r="96" spans="1:6" ht="62.25" customHeight="1">
      <c r="A96" s="1913" t="s">
        <v>63</v>
      </c>
      <c r="B96" s="1846" t="s">
        <v>2030</v>
      </c>
      <c r="C96" s="47" t="s">
        <v>9</v>
      </c>
      <c r="D96" s="48">
        <v>1</v>
      </c>
      <c r="E96" s="1937">
        <v>20000000</v>
      </c>
      <c r="F96" s="61">
        <f>D96*E96</f>
        <v>20000000</v>
      </c>
    </row>
    <row r="97" spans="1:6" ht="6.75" customHeight="1">
      <c r="A97" s="1913"/>
      <c r="B97" s="46"/>
      <c r="C97" s="47"/>
      <c r="D97" s="48"/>
      <c r="E97" s="1937"/>
      <c r="F97" s="61"/>
    </row>
    <row r="98" spans="1:6" ht="68.25" customHeight="1">
      <c r="A98" s="2815" t="s">
        <v>64</v>
      </c>
      <c r="B98" s="2816" t="s">
        <v>2657</v>
      </c>
      <c r="C98" s="2817" t="s">
        <v>2000</v>
      </c>
      <c r="D98" s="2818">
        <v>0.1</v>
      </c>
      <c r="E98" s="2819">
        <f>E96</f>
        <v>20000000</v>
      </c>
      <c r="F98" s="2819">
        <f>D98*E98</f>
        <v>2000000</v>
      </c>
    </row>
    <row r="99" spans="1:6" ht="20.25" customHeight="1">
      <c r="A99" s="50"/>
      <c r="B99" s="51"/>
      <c r="C99" s="52"/>
      <c r="D99" s="53"/>
      <c r="E99" s="54" t="s">
        <v>48</v>
      </c>
      <c r="F99" s="55">
        <f>SUM(F77:F98)</f>
        <v>22000000</v>
      </c>
    </row>
    <row r="100" spans="1:6" ht="46.5" customHeight="1">
      <c r="A100" s="1882"/>
      <c r="B100" s="1883" t="s">
        <v>2043</v>
      </c>
      <c r="C100" s="1878"/>
      <c r="D100" s="1887"/>
      <c r="E100" s="1889"/>
      <c r="F100" s="1881"/>
    </row>
    <row r="101" spans="1:6" ht="16.5" customHeight="1">
      <c r="A101" s="1882"/>
      <c r="B101" s="1884" t="s">
        <v>2044</v>
      </c>
      <c r="C101" s="1878"/>
      <c r="D101" s="1887"/>
      <c r="E101" s="1889"/>
      <c r="F101" s="1881"/>
    </row>
    <row r="102" spans="1:6" ht="33" customHeight="1">
      <c r="A102" s="1882" t="s">
        <v>65</v>
      </c>
      <c r="B102" s="1885" t="s">
        <v>2045</v>
      </c>
      <c r="C102" s="1886" t="s">
        <v>9</v>
      </c>
      <c r="D102" s="1888">
        <v>1</v>
      </c>
      <c r="E102" s="1890"/>
      <c r="F102" s="33">
        <f t="shared" ref="F102:F107" si="0">D102*E102</f>
        <v>0</v>
      </c>
    </row>
    <row r="103" spans="1:6" ht="39" customHeight="1">
      <c r="A103" s="1882" t="s">
        <v>577</v>
      </c>
      <c r="B103" s="1885" t="s">
        <v>2046</v>
      </c>
      <c r="C103" s="1886" t="s">
        <v>9</v>
      </c>
      <c r="D103" s="1888">
        <v>1</v>
      </c>
      <c r="E103" s="1890"/>
      <c r="F103" s="33">
        <f t="shared" si="0"/>
        <v>0</v>
      </c>
    </row>
    <row r="104" spans="1:6" ht="48.75" customHeight="1">
      <c r="A104" s="1882" t="s">
        <v>2031</v>
      </c>
      <c r="B104" s="1885" t="s">
        <v>2047</v>
      </c>
      <c r="C104" s="1886" t="s">
        <v>9</v>
      </c>
      <c r="D104" s="1888">
        <v>1</v>
      </c>
      <c r="E104" s="1890"/>
      <c r="F104" s="33">
        <f t="shared" si="0"/>
        <v>0</v>
      </c>
    </row>
    <row r="105" spans="1:6" ht="44.25" customHeight="1">
      <c r="A105" s="1882" t="s">
        <v>2032</v>
      </c>
      <c r="B105" s="1885" t="s">
        <v>2048</v>
      </c>
      <c r="C105" s="1886" t="s">
        <v>9</v>
      </c>
      <c r="D105" s="1888">
        <v>1</v>
      </c>
      <c r="E105" s="1890"/>
      <c r="F105" s="33">
        <f t="shared" si="0"/>
        <v>0</v>
      </c>
    </row>
    <row r="106" spans="1:6" ht="68.25" customHeight="1">
      <c r="A106" s="1882" t="s">
        <v>2033</v>
      </c>
      <c r="B106" s="1885" t="s">
        <v>2049</v>
      </c>
      <c r="C106" s="1878" t="s">
        <v>31</v>
      </c>
      <c r="D106" s="1888">
        <v>6</v>
      </c>
      <c r="E106" s="1888"/>
      <c r="F106" s="33">
        <f t="shared" si="0"/>
        <v>0</v>
      </c>
    </row>
    <row r="107" spans="1:6" ht="23.25" customHeight="1">
      <c r="A107" s="1882" t="s">
        <v>2082</v>
      </c>
      <c r="B107" s="1885" t="s">
        <v>2050</v>
      </c>
      <c r="C107" s="1886" t="s">
        <v>155</v>
      </c>
      <c r="D107" s="1888">
        <v>1</v>
      </c>
      <c r="E107" s="1890"/>
      <c r="F107" s="33">
        <f t="shared" si="0"/>
        <v>0</v>
      </c>
    </row>
    <row r="108" spans="1:6" ht="13.5" customHeight="1">
      <c r="A108" s="1900"/>
      <c r="B108" s="51"/>
      <c r="C108" s="52"/>
      <c r="D108" s="53"/>
      <c r="E108" s="54" t="s">
        <v>48</v>
      </c>
      <c r="F108" s="55">
        <f>SUM(F102:F107)</f>
        <v>0</v>
      </c>
    </row>
    <row r="109" spans="1:6" ht="21" customHeight="1">
      <c r="A109" s="1882"/>
      <c r="B109" s="1892" t="s">
        <v>2051</v>
      </c>
      <c r="C109" s="1879"/>
      <c r="D109" s="1880"/>
      <c r="E109" s="1889"/>
      <c r="F109" s="1881"/>
    </row>
    <row r="110" spans="1:6" ht="34.5" customHeight="1">
      <c r="A110" s="1882" t="s">
        <v>2083</v>
      </c>
      <c r="B110" s="1885" t="s">
        <v>2063</v>
      </c>
      <c r="C110" s="1879" t="s">
        <v>9</v>
      </c>
      <c r="D110" s="1880">
        <v>1</v>
      </c>
      <c r="E110" s="1881"/>
      <c r="F110" s="33">
        <f t="shared" ref="F110:F132" si="1">D110*E110</f>
        <v>0</v>
      </c>
    </row>
    <row r="111" spans="1:6" ht="30" customHeight="1">
      <c r="A111" s="1882" t="s">
        <v>2084</v>
      </c>
      <c r="B111" s="1885" t="s">
        <v>2052</v>
      </c>
      <c r="C111" s="1879" t="s">
        <v>9</v>
      </c>
      <c r="D111" s="1880">
        <v>1</v>
      </c>
      <c r="E111" s="1881"/>
      <c r="F111" s="33">
        <f t="shared" si="1"/>
        <v>0</v>
      </c>
    </row>
    <row r="112" spans="1:6" ht="83.25" customHeight="1">
      <c r="A112" s="1882" t="s">
        <v>2085</v>
      </c>
      <c r="B112" s="3394" t="s">
        <v>2908</v>
      </c>
      <c r="C112" s="1879" t="s">
        <v>9</v>
      </c>
      <c r="D112" s="1880">
        <v>1</v>
      </c>
      <c r="E112" s="1881"/>
      <c r="F112" s="33">
        <f t="shared" si="1"/>
        <v>0</v>
      </c>
    </row>
    <row r="113" spans="1:6" ht="16.5" customHeight="1">
      <c r="A113" s="1882" t="s">
        <v>2086</v>
      </c>
      <c r="B113" s="1893" t="s">
        <v>2068</v>
      </c>
      <c r="C113" s="1879" t="s">
        <v>31</v>
      </c>
      <c r="D113" s="1880">
        <v>2</v>
      </c>
      <c r="E113" s="1881"/>
      <c r="F113" s="33">
        <f t="shared" si="1"/>
        <v>0</v>
      </c>
    </row>
    <row r="114" spans="1:6" ht="56.25" customHeight="1">
      <c r="A114" s="1882" t="s">
        <v>2087</v>
      </c>
      <c r="B114" s="1885" t="s">
        <v>2064</v>
      </c>
      <c r="C114" s="1879" t="s">
        <v>31</v>
      </c>
      <c r="D114" s="1880">
        <v>6</v>
      </c>
      <c r="E114" s="1881"/>
      <c r="F114" s="33">
        <f t="shared" si="1"/>
        <v>0</v>
      </c>
    </row>
    <row r="115" spans="1:6" ht="45" customHeight="1">
      <c r="A115" s="1882" t="s">
        <v>2088</v>
      </c>
      <c r="B115" s="1885" t="s">
        <v>2903</v>
      </c>
      <c r="C115" s="1879" t="s">
        <v>9</v>
      </c>
      <c r="D115" s="1880">
        <v>1</v>
      </c>
      <c r="E115" s="1881"/>
      <c r="F115" s="33">
        <f t="shared" ref="F115:F116" si="2">D115*E115</f>
        <v>0</v>
      </c>
    </row>
    <row r="116" spans="1:6" ht="45" customHeight="1">
      <c r="A116" s="1882" t="s">
        <v>2089</v>
      </c>
      <c r="B116" s="1885" t="s">
        <v>2905</v>
      </c>
      <c r="C116" s="1879" t="s">
        <v>9</v>
      </c>
      <c r="D116" s="1880">
        <v>1</v>
      </c>
      <c r="E116" s="1881"/>
      <c r="F116" s="33">
        <f t="shared" si="2"/>
        <v>0</v>
      </c>
    </row>
    <row r="117" spans="1:6" ht="36.75" customHeight="1">
      <c r="A117" s="1882" t="s">
        <v>2090</v>
      </c>
      <c r="B117" s="1885" t="s">
        <v>2904</v>
      </c>
      <c r="C117" s="1879" t="s">
        <v>9</v>
      </c>
      <c r="D117" s="1880">
        <v>1</v>
      </c>
      <c r="E117" s="1881"/>
      <c r="F117" s="33">
        <f t="shared" si="1"/>
        <v>0</v>
      </c>
    </row>
    <row r="118" spans="1:6" ht="36.75" customHeight="1">
      <c r="A118" s="1882" t="s">
        <v>2091</v>
      </c>
      <c r="B118" s="1885" t="s">
        <v>2065</v>
      </c>
      <c r="C118" s="1879" t="s">
        <v>9</v>
      </c>
      <c r="D118" s="1880">
        <v>1</v>
      </c>
      <c r="E118" s="1881"/>
      <c r="F118" s="33">
        <f t="shared" si="1"/>
        <v>0</v>
      </c>
    </row>
    <row r="119" spans="1:6" ht="32.25" customHeight="1">
      <c r="A119" s="1882" t="s">
        <v>2092</v>
      </c>
      <c r="B119" s="1885" t="s">
        <v>2053</v>
      </c>
      <c r="C119" s="1879" t="s">
        <v>9</v>
      </c>
      <c r="D119" s="1880">
        <v>1</v>
      </c>
      <c r="E119" s="1881"/>
      <c r="F119" s="33">
        <f t="shared" si="1"/>
        <v>0</v>
      </c>
    </row>
    <row r="120" spans="1:6" ht="28.5" customHeight="1">
      <c r="A120" s="1882" t="s">
        <v>2093</v>
      </c>
      <c r="B120" s="1885" t="s">
        <v>2054</v>
      </c>
      <c r="C120" s="1879" t="s">
        <v>9</v>
      </c>
      <c r="D120" s="1880">
        <v>1</v>
      </c>
      <c r="E120" s="1881"/>
      <c r="F120" s="33">
        <f t="shared" si="1"/>
        <v>0</v>
      </c>
    </row>
    <row r="121" spans="1:6" ht="21" customHeight="1">
      <c r="A121" s="1882" t="s">
        <v>2094</v>
      </c>
      <c r="B121" s="1885" t="s">
        <v>2055</v>
      </c>
      <c r="C121" s="1879" t="s">
        <v>9</v>
      </c>
      <c r="D121" s="1880">
        <v>1</v>
      </c>
      <c r="E121" s="1881"/>
      <c r="F121" s="33">
        <f t="shared" si="1"/>
        <v>0</v>
      </c>
    </row>
    <row r="122" spans="1:6" ht="23.25" customHeight="1">
      <c r="A122" s="1882" t="s">
        <v>2095</v>
      </c>
      <c r="B122" s="1885" t="s">
        <v>2056</v>
      </c>
      <c r="C122" s="1879" t="s">
        <v>31</v>
      </c>
      <c r="D122" s="1880">
        <v>10</v>
      </c>
      <c r="E122" s="1881"/>
      <c r="F122" s="33">
        <f t="shared" si="1"/>
        <v>0</v>
      </c>
    </row>
    <row r="123" spans="1:6" ht="29.25" customHeight="1">
      <c r="A123" s="1882" t="s">
        <v>2096</v>
      </c>
      <c r="B123" s="1885" t="s">
        <v>2057</v>
      </c>
      <c r="C123" s="1879" t="s">
        <v>9</v>
      </c>
      <c r="D123" s="1880">
        <v>1</v>
      </c>
      <c r="E123" s="1881"/>
      <c r="F123" s="33">
        <f t="shared" si="1"/>
        <v>0</v>
      </c>
    </row>
    <row r="124" spans="1:6" ht="27" customHeight="1">
      <c r="A124" s="1882" t="s">
        <v>2097</v>
      </c>
      <c r="B124" s="1885" t="s">
        <v>2066</v>
      </c>
      <c r="C124" s="1879" t="s">
        <v>31</v>
      </c>
      <c r="D124" s="1880">
        <v>1</v>
      </c>
      <c r="E124" s="1881"/>
      <c r="F124" s="33">
        <f t="shared" si="1"/>
        <v>0</v>
      </c>
    </row>
    <row r="125" spans="1:6" ht="21" customHeight="1">
      <c r="A125" s="1882" t="s">
        <v>2098</v>
      </c>
      <c r="B125" s="1885" t="s">
        <v>2058</v>
      </c>
      <c r="C125" s="1879" t="s">
        <v>31</v>
      </c>
      <c r="D125" s="1880">
        <v>24</v>
      </c>
      <c r="E125" s="1881"/>
      <c r="F125" s="33">
        <f t="shared" si="1"/>
        <v>0</v>
      </c>
    </row>
    <row r="126" spans="1:6" ht="32.25" customHeight="1">
      <c r="A126" s="1882" t="s">
        <v>2099</v>
      </c>
      <c r="B126" s="1885" t="s">
        <v>2059</v>
      </c>
      <c r="C126" s="1879" t="s">
        <v>9</v>
      </c>
      <c r="D126" s="1880">
        <v>1</v>
      </c>
      <c r="E126" s="1881"/>
      <c r="F126" s="33">
        <f t="shared" si="1"/>
        <v>0</v>
      </c>
    </row>
    <row r="127" spans="1:6" ht="30" customHeight="1">
      <c r="A127" s="1882" t="s">
        <v>2100</v>
      </c>
      <c r="B127" s="1885" t="s">
        <v>2081</v>
      </c>
      <c r="C127" s="1879" t="s">
        <v>9</v>
      </c>
      <c r="D127" s="1880">
        <v>1</v>
      </c>
      <c r="E127" s="1881"/>
      <c r="F127" s="33">
        <f t="shared" si="1"/>
        <v>0</v>
      </c>
    </row>
    <row r="128" spans="1:6" ht="34.5" customHeight="1">
      <c r="A128" s="1882" t="s">
        <v>2101</v>
      </c>
      <c r="B128" s="1885" t="s">
        <v>2060</v>
      </c>
      <c r="C128" s="1879" t="s">
        <v>9</v>
      </c>
      <c r="D128" s="1880">
        <v>1</v>
      </c>
      <c r="E128" s="1881"/>
      <c r="F128" s="33">
        <f t="shared" si="1"/>
        <v>0</v>
      </c>
    </row>
    <row r="129" spans="1:6" ht="30" customHeight="1">
      <c r="A129" s="1882" t="s">
        <v>2102</v>
      </c>
      <c r="B129" s="3394" t="s">
        <v>2902</v>
      </c>
      <c r="C129" s="1879" t="s">
        <v>9</v>
      </c>
      <c r="D129" s="1880">
        <v>1</v>
      </c>
      <c r="E129" s="1881"/>
      <c r="F129" s="33">
        <f t="shared" si="1"/>
        <v>0</v>
      </c>
    </row>
    <row r="130" spans="1:6" ht="30" customHeight="1">
      <c r="A130" s="1882" t="s">
        <v>2103</v>
      </c>
      <c r="B130" s="1885" t="s">
        <v>2067</v>
      </c>
      <c r="C130" s="1879" t="s">
        <v>31</v>
      </c>
      <c r="D130" s="1880">
        <v>2</v>
      </c>
      <c r="E130" s="1881"/>
      <c r="F130" s="33">
        <f t="shared" si="1"/>
        <v>0</v>
      </c>
    </row>
    <row r="131" spans="1:6" ht="29.25" customHeight="1">
      <c r="A131" s="1882" t="s">
        <v>2104</v>
      </c>
      <c r="B131" s="1885" t="s">
        <v>2061</v>
      </c>
      <c r="C131" s="1879" t="s">
        <v>9</v>
      </c>
      <c r="D131" s="1880">
        <v>1</v>
      </c>
      <c r="E131" s="1881"/>
      <c r="F131" s="33">
        <f t="shared" si="1"/>
        <v>0</v>
      </c>
    </row>
    <row r="132" spans="1:6" ht="42.75" customHeight="1">
      <c r="A132" s="1896" t="s">
        <v>2105</v>
      </c>
      <c r="B132" s="1885" t="s">
        <v>2062</v>
      </c>
      <c r="C132" s="1879" t="s">
        <v>9</v>
      </c>
      <c r="D132" s="1880">
        <v>1</v>
      </c>
      <c r="E132" s="1881"/>
      <c r="F132" s="33">
        <f t="shared" si="1"/>
        <v>0</v>
      </c>
    </row>
    <row r="133" spans="1:6" ht="21" customHeight="1">
      <c r="A133" s="50"/>
      <c r="B133" s="51"/>
      <c r="C133" s="52"/>
      <c r="D133" s="53"/>
      <c r="E133" s="1899" t="s">
        <v>48</v>
      </c>
      <c r="F133" s="1898">
        <f>SUM(F110:F132)</f>
        <v>0</v>
      </c>
    </row>
    <row r="134" spans="1:6" ht="21" customHeight="1">
      <c r="A134" s="1882"/>
      <c r="B134" s="1894"/>
      <c r="C134" s="1879"/>
      <c r="D134" s="1880"/>
      <c r="E134" s="1881"/>
      <c r="F134" s="1881"/>
    </row>
    <row r="135" spans="1:6" ht="21" customHeight="1">
      <c r="A135" s="1882"/>
      <c r="B135" s="1897" t="s">
        <v>2069</v>
      </c>
      <c r="C135" s="1879"/>
      <c r="D135" s="1880"/>
      <c r="E135" s="1881"/>
      <c r="F135" s="1881"/>
    </row>
    <row r="136" spans="1:6" ht="21" customHeight="1">
      <c r="A136" s="1882"/>
      <c r="B136" s="1894"/>
      <c r="C136" s="1879"/>
      <c r="D136" s="1880"/>
      <c r="E136" s="1881"/>
      <c r="F136" s="1881"/>
    </row>
    <row r="137" spans="1:6" ht="21" customHeight="1">
      <c r="A137" s="547" t="s">
        <v>2103</v>
      </c>
      <c r="B137" s="2420" t="s">
        <v>2070</v>
      </c>
      <c r="C137" s="1879" t="s">
        <v>9</v>
      </c>
      <c r="D137" s="1880">
        <v>1</v>
      </c>
      <c r="E137" s="1881"/>
      <c r="F137" s="1881">
        <f t="shared" ref="F137:F149" si="3">D137*E137</f>
        <v>0</v>
      </c>
    </row>
    <row r="138" spans="1:6" ht="21" customHeight="1">
      <c r="A138" s="547" t="s">
        <v>2104</v>
      </c>
      <c r="B138" s="2420" t="s">
        <v>2075</v>
      </c>
      <c r="C138" s="1879" t="s">
        <v>9</v>
      </c>
      <c r="D138" s="1880">
        <v>1</v>
      </c>
      <c r="E138" s="1881"/>
      <c r="F138" s="1881">
        <f t="shared" si="3"/>
        <v>0</v>
      </c>
    </row>
    <row r="139" spans="1:6" ht="21" customHeight="1">
      <c r="A139" s="547" t="s">
        <v>2105</v>
      </c>
      <c r="B139" s="2420" t="s">
        <v>2071</v>
      </c>
      <c r="C139" s="1879" t="s">
        <v>9</v>
      </c>
      <c r="D139" s="1880">
        <v>1</v>
      </c>
      <c r="E139" s="1881"/>
      <c r="F139" s="1881">
        <f t="shared" si="3"/>
        <v>0</v>
      </c>
    </row>
    <row r="140" spans="1:6" ht="21" customHeight="1">
      <c r="A140" s="547" t="s">
        <v>2106</v>
      </c>
      <c r="B140" s="2420" t="s">
        <v>2072</v>
      </c>
      <c r="C140" s="1879" t="s">
        <v>9</v>
      </c>
      <c r="D140" s="1880">
        <v>1</v>
      </c>
      <c r="E140" s="1881"/>
      <c r="F140" s="1881">
        <f t="shared" si="3"/>
        <v>0</v>
      </c>
    </row>
    <row r="141" spans="1:6" ht="26.25" customHeight="1">
      <c r="A141" s="547" t="s">
        <v>2107</v>
      </c>
      <c r="B141" s="2420" t="s">
        <v>2078</v>
      </c>
      <c r="C141" s="1879" t="s">
        <v>9</v>
      </c>
      <c r="D141" s="1880">
        <v>1</v>
      </c>
      <c r="E141" s="1881"/>
      <c r="F141" s="1881">
        <f t="shared" si="3"/>
        <v>0</v>
      </c>
    </row>
    <row r="142" spans="1:6" ht="21" customHeight="1">
      <c r="A142" s="547" t="s">
        <v>2108</v>
      </c>
      <c r="B142" s="2420" t="s">
        <v>2073</v>
      </c>
      <c r="C142" s="1879" t="s">
        <v>9</v>
      </c>
      <c r="D142" s="1880">
        <v>1</v>
      </c>
      <c r="E142" s="1881"/>
      <c r="F142" s="1881">
        <f t="shared" si="3"/>
        <v>0</v>
      </c>
    </row>
    <row r="143" spans="1:6" ht="30" customHeight="1">
      <c r="A143" s="547" t="s">
        <v>2109</v>
      </c>
      <c r="B143" s="2420" t="s">
        <v>2079</v>
      </c>
      <c r="C143" s="1879" t="s">
        <v>9</v>
      </c>
      <c r="D143" s="1880">
        <v>1</v>
      </c>
      <c r="E143" s="1881"/>
      <c r="F143" s="1881">
        <f t="shared" si="3"/>
        <v>0</v>
      </c>
    </row>
    <row r="144" spans="1:6" ht="30" customHeight="1">
      <c r="A144" s="547" t="s">
        <v>2110</v>
      </c>
      <c r="B144" s="2420" t="s">
        <v>2080</v>
      </c>
      <c r="C144" s="1879" t="s">
        <v>9</v>
      </c>
      <c r="D144" s="1880">
        <v>1</v>
      </c>
      <c r="E144" s="1881"/>
      <c r="F144" s="1881">
        <f t="shared" si="3"/>
        <v>0</v>
      </c>
    </row>
    <row r="145" spans="1:6" ht="21" customHeight="1">
      <c r="A145" s="547" t="s">
        <v>2111</v>
      </c>
      <c r="B145" s="2420" t="s">
        <v>2074</v>
      </c>
      <c r="C145" s="1879" t="s">
        <v>9</v>
      </c>
      <c r="D145" s="1880">
        <v>1</v>
      </c>
      <c r="E145" s="1881"/>
      <c r="F145" s="1881">
        <f t="shared" si="3"/>
        <v>0</v>
      </c>
    </row>
    <row r="146" spans="1:6" ht="21" customHeight="1">
      <c r="A146" s="1882"/>
      <c r="B146" s="1894"/>
      <c r="C146" s="1879"/>
      <c r="D146" s="1880"/>
      <c r="E146" s="1881"/>
      <c r="F146" s="1881"/>
    </row>
    <row r="147" spans="1:6" ht="21" customHeight="1">
      <c r="A147" s="1882"/>
      <c r="B147" s="1894" t="s">
        <v>570</v>
      </c>
      <c r="C147" s="1879"/>
      <c r="D147" s="1880"/>
      <c r="E147" s="1881"/>
      <c r="F147" s="1881"/>
    </row>
    <row r="148" spans="1:6" ht="13.5" customHeight="1">
      <c r="A148" s="1882"/>
      <c r="B148" s="1894"/>
      <c r="C148" s="1879"/>
      <c r="D148" s="1880"/>
      <c r="E148" s="1881"/>
      <c r="F148" s="1881"/>
    </row>
    <row r="149" spans="1:6" ht="21" customHeight="1">
      <c r="A149" s="547" t="s">
        <v>2112</v>
      </c>
      <c r="B149" s="2420" t="s">
        <v>2076</v>
      </c>
      <c r="C149" s="1879" t="s">
        <v>23</v>
      </c>
      <c r="D149" s="1880">
        <v>15</v>
      </c>
      <c r="E149" s="1881"/>
      <c r="F149" s="1881">
        <f t="shared" si="3"/>
        <v>0</v>
      </c>
    </row>
    <row r="150" spans="1:6" ht="21" customHeight="1">
      <c r="A150" s="547" t="s">
        <v>2113</v>
      </c>
      <c r="B150" s="2420" t="s">
        <v>2077</v>
      </c>
      <c r="C150" s="1879" t="s">
        <v>9</v>
      </c>
      <c r="D150" s="1880">
        <v>1</v>
      </c>
      <c r="E150" s="1881"/>
      <c r="F150" s="1881">
        <f>D150*E150</f>
        <v>0</v>
      </c>
    </row>
    <row r="151" spans="1:6" ht="21" customHeight="1">
      <c r="A151" s="30"/>
      <c r="B151" s="26" t="s">
        <v>66</v>
      </c>
      <c r="C151" s="27"/>
      <c r="D151" s="32"/>
      <c r="E151" s="33"/>
      <c r="F151" s="1881"/>
    </row>
    <row r="152" spans="1:6" ht="301.5" customHeight="1">
      <c r="A152" s="30" t="s">
        <v>900</v>
      </c>
      <c r="B152" s="2422" t="s">
        <v>3110</v>
      </c>
      <c r="C152" s="1879"/>
      <c r="D152" s="1880"/>
      <c r="E152" s="1881"/>
      <c r="F152" s="1881"/>
    </row>
    <row r="153" spans="1:6" ht="28.5" customHeight="1">
      <c r="A153" s="1878" t="s">
        <v>2909</v>
      </c>
      <c r="B153" s="2422" t="s">
        <v>2910</v>
      </c>
      <c r="C153" s="1880" t="s">
        <v>9</v>
      </c>
      <c r="D153" s="1880">
        <v>1</v>
      </c>
      <c r="E153" s="1881"/>
      <c r="F153" s="1881">
        <f t="shared" ref="F153:F160" si="4">D153*E153</f>
        <v>0</v>
      </c>
    </row>
    <row r="154" spans="1:6" ht="28.5" customHeight="1">
      <c r="A154" s="1878" t="s">
        <v>2911</v>
      </c>
      <c r="B154" s="2422" t="s">
        <v>2912</v>
      </c>
      <c r="C154" s="1880" t="s">
        <v>9</v>
      </c>
      <c r="D154" s="1880">
        <v>1</v>
      </c>
      <c r="E154" s="1881"/>
      <c r="F154" s="1881">
        <f t="shared" si="4"/>
        <v>0</v>
      </c>
    </row>
    <row r="155" spans="1:6" ht="43.5" customHeight="1">
      <c r="A155" s="1878" t="s">
        <v>2913</v>
      </c>
      <c r="B155" s="2422" t="s">
        <v>2995</v>
      </c>
      <c r="C155" s="1880" t="s">
        <v>9</v>
      </c>
      <c r="D155" s="1880">
        <v>1</v>
      </c>
      <c r="E155" s="1881"/>
      <c r="F155" s="1881">
        <f t="shared" si="4"/>
        <v>0</v>
      </c>
    </row>
    <row r="156" spans="1:6" ht="37.5" customHeight="1">
      <c r="A156" s="1878" t="s">
        <v>2991</v>
      </c>
      <c r="B156" s="2422" t="s">
        <v>2996</v>
      </c>
      <c r="C156" s="1880" t="s">
        <v>9</v>
      </c>
      <c r="D156" s="1880">
        <v>1</v>
      </c>
      <c r="E156" s="1881"/>
      <c r="F156" s="1881">
        <f t="shared" si="4"/>
        <v>0</v>
      </c>
    </row>
    <row r="157" spans="1:6" ht="52.5" customHeight="1">
      <c r="A157" s="1878" t="s">
        <v>2992</v>
      </c>
      <c r="B157" s="3030" t="s">
        <v>2993</v>
      </c>
      <c r="C157" s="1879" t="s">
        <v>9</v>
      </c>
      <c r="D157" s="1880">
        <v>1</v>
      </c>
      <c r="E157" s="1881"/>
      <c r="F157" s="1881">
        <f t="shared" si="4"/>
        <v>0</v>
      </c>
    </row>
    <row r="158" spans="1:6" ht="27.75" customHeight="1">
      <c r="A158" s="30" t="s">
        <v>899</v>
      </c>
      <c r="B158" s="29" t="s">
        <v>67</v>
      </c>
      <c r="C158" s="27" t="s">
        <v>31</v>
      </c>
      <c r="D158" s="32">
        <v>16</v>
      </c>
      <c r="E158" s="33"/>
      <c r="F158" s="1881">
        <f t="shared" si="4"/>
        <v>0</v>
      </c>
    </row>
    <row r="159" spans="1:6" ht="29.25" customHeight="1">
      <c r="A159" s="30" t="s">
        <v>898</v>
      </c>
      <c r="B159" s="66" t="s">
        <v>68</v>
      </c>
      <c r="C159" s="67" t="s">
        <v>9</v>
      </c>
      <c r="D159" s="68">
        <v>1</v>
      </c>
      <c r="E159" s="33"/>
      <c r="F159" s="1881">
        <f t="shared" si="4"/>
        <v>0</v>
      </c>
    </row>
    <row r="160" spans="1:6" ht="28.5" customHeight="1">
      <c r="A160" s="30" t="s">
        <v>2114</v>
      </c>
      <c r="B160" s="69" t="s">
        <v>69</v>
      </c>
      <c r="C160" s="67" t="s">
        <v>9</v>
      </c>
      <c r="D160" s="68">
        <v>1</v>
      </c>
      <c r="E160" s="33"/>
      <c r="F160" s="1881">
        <f t="shared" si="4"/>
        <v>0</v>
      </c>
    </row>
    <row r="161" spans="1:6" ht="21" customHeight="1">
      <c r="A161" s="1902"/>
      <c r="B161" s="1903"/>
      <c r="C161" s="1879"/>
      <c r="D161" s="1880"/>
      <c r="E161" s="1881"/>
      <c r="F161" s="1881"/>
    </row>
    <row r="162" spans="1:6" ht="21" customHeight="1">
      <c r="A162" s="1901"/>
      <c r="B162" s="1895"/>
      <c r="C162" s="52"/>
      <c r="D162" s="53"/>
      <c r="E162" s="1899" t="s">
        <v>48</v>
      </c>
      <c r="F162" s="1898">
        <f>SUM(F137:F160)</f>
        <v>0</v>
      </c>
    </row>
    <row r="163" spans="1:6" ht="21" customHeight="1">
      <c r="A163" s="1855"/>
      <c r="B163" s="1856" t="s">
        <v>2034</v>
      </c>
      <c r="C163" s="1857"/>
      <c r="D163" s="1858"/>
      <c r="E163" s="1881"/>
      <c r="F163" s="1881"/>
    </row>
    <row r="164" spans="1:6" ht="21" customHeight="1">
      <c r="A164" s="1847"/>
      <c r="B164" s="1853"/>
      <c r="C164" s="1854"/>
      <c r="D164" s="1854"/>
      <c r="E164" s="1881"/>
      <c r="F164" s="1881"/>
    </row>
    <row r="165" spans="1:6" ht="21" customHeight="1">
      <c r="A165" s="1859" t="s">
        <v>2114</v>
      </c>
      <c r="B165" s="1860" t="s">
        <v>2035</v>
      </c>
      <c r="C165" s="1849" t="s">
        <v>165</v>
      </c>
      <c r="D165" s="1861">
        <v>5</v>
      </c>
      <c r="E165" s="1862"/>
      <c r="F165" s="1881">
        <f t="shared" ref="F165:F178" si="5">D165*E165</f>
        <v>0</v>
      </c>
    </row>
    <row r="166" spans="1:6" ht="21" customHeight="1">
      <c r="A166" s="1859" t="s">
        <v>2115</v>
      </c>
      <c r="B166" s="1864" t="s">
        <v>2036</v>
      </c>
      <c r="C166" s="1865" t="s">
        <v>31</v>
      </c>
      <c r="D166" s="1866">
        <v>30</v>
      </c>
      <c r="E166" s="1862"/>
      <c r="F166" s="1881">
        <f t="shared" si="5"/>
        <v>0</v>
      </c>
    </row>
    <row r="167" spans="1:6" ht="13.5" customHeight="1">
      <c r="A167" s="1847"/>
      <c r="B167" s="1867"/>
      <c r="C167" s="1854"/>
      <c r="D167" s="1868"/>
      <c r="E167" s="1881"/>
      <c r="F167" s="1881"/>
    </row>
    <row r="168" spans="1:6" ht="78" customHeight="1">
      <c r="A168" s="1859" t="s">
        <v>2116</v>
      </c>
      <c r="B168" s="1869" t="s">
        <v>2037</v>
      </c>
      <c r="C168" s="1870" t="s">
        <v>209</v>
      </c>
      <c r="D168" s="1871">
        <v>600</v>
      </c>
      <c r="E168" s="1872"/>
      <c r="F168" s="1881">
        <f t="shared" si="5"/>
        <v>0</v>
      </c>
    </row>
    <row r="169" spans="1:6" ht="35.25" customHeight="1">
      <c r="A169" s="1859" t="s">
        <v>2117</v>
      </c>
      <c r="B169" s="1873" t="s">
        <v>2038</v>
      </c>
      <c r="C169" s="1874" t="s">
        <v>165</v>
      </c>
      <c r="D169" s="1875">
        <v>6</v>
      </c>
      <c r="E169" s="1872"/>
      <c r="F169" s="1881">
        <f t="shared" si="5"/>
        <v>0</v>
      </c>
    </row>
    <row r="170" spans="1:6" ht="21" customHeight="1">
      <c r="A170" s="1847"/>
      <c r="B170" s="1853"/>
      <c r="C170" s="1854"/>
      <c r="D170" s="1854"/>
      <c r="E170" s="1881"/>
      <c r="F170" s="1881"/>
    </row>
    <row r="171" spans="1:6" ht="28.5" customHeight="1">
      <c r="A171" s="1859" t="s">
        <v>2118</v>
      </c>
      <c r="B171" s="1876" t="s">
        <v>2039</v>
      </c>
      <c r="C171" s="1870" t="s">
        <v>31</v>
      </c>
      <c r="D171" s="1871">
        <v>2000</v>
      </c>
      <c r="E171" s="1872"/>
      <c r="F171" s="1881">
        <f t="shared" si="5"/>
        <v>0</v>
      </c>
    </row>
    <row r="172" spans="1:6" ht="21" customHeight="1">
      <c r="A172" s="1847"/>
      <c r="B172" s="1853"/>
      <c r="C172" s="1854"/>
      <c r="D172" s="1854"/>
      <c r="E172" s="1881"/>
      <c r="F172" s="1881"/>
    </row>
    <row r="173" spans="1:6" ht="41.25" customHeight="1">
      <c r="A173" s="1859" t="s">
        <v>2119</v>
      </c>
      <c r="B173" s="1877" t="s">
        <v>2040</v>
      </c>
      <c r="C173" s="1870" t="s">
        <v>31</v>
      </c>
      <c r="D173" s="1871">
        <v>2000</v>
      </c>
      <c r="E173" s="1872"/>
      <c r="F173" s="1881">
        <f t="shared" si="5"/>
        <v>0</v>
      </c>
    </row>
    <row r="174" spans="1:6" ht="21" customHeight="1">
      <c r="A174" s="1847"/>
      <c r="B174" s="1853"/>
      <c r="C174" s="1854"/>
      <c r="D174" s="1854"/>
      <c r="E174" s="1881"/>
      <c r="F174" s="1881"/>
    </row>
    <row r="175" spans="1:6" ht="29.25" customHeight="1">
      <c r="A175" s="1859" t="s">
        <v>2120</v>
      </c>
      <c r="B175" s="1877" t="s">
        <v>2041</v>
      </c>
      <c r="C175" s="1870" t="s">
        <v>23</v>
      </c>
      <c r="D175" s="1871">
        <v>4</v>
      </c>
      <c r="E175" s="1872"/>
      <c r="F175" s="1881">
        <f t="shared" si="5"/>
        <v>0</v>
      </c>
    </row>
    <row r="176" spans="1:6" ht="21" customHeight="1">
      <c r="A176" s="1847"/>
      <c r="B176" s="1853"/>
      <c r="C176" s="1854"/>
      <c r="D176" s="1854"/>
      <c r="E176" s="1881"/>
      <c r="F176" s="1881"/>
    </row>
    <row r="177" spans="1:6" ht="57" customHeight="1">
      <c r="A177" s="1859" t="s">
        <v>2121</v>
      </c>
      <c r="B177" s="1877" t="s">
        <v>2042</v>
      </c>
      <c r="C177" s="1870" t="s">
        <v>31</v>
      </c>
      <c r="D177" s="1871">
        <v>4</v>
      </c>
      <c r="E177" s="1872"/>
      <c r="F177" s="1881">
        <f t="shared" si="5"/>
        <v>0</v>
      </c>
    </row>
    <row r="178" spans="1:6" ht="61.5" customHeight="1">
      <c r="A178" s="1859" t="s">
        <v>2122</v>
      </c>
      <c r="B178" s="1877" t="s">
        <v>2516</v>
      </c>
      <c r="C178" s="1870" t="s">
        <v>31</v>
      </c>
      <c r="D178" s="1871">
        <v>50</v>
      </c>
      <c r="E178" s="1872"/>
      <c r="F178" s="1881">
        <f t="shared" si="5"/>
        <v>0</v>
      </c>
    </row>
    <row r="179" spans="1:6" ht="21" customHeight="1">
      <c r="A179" s="1904"/>
      <c r="B179" s="1905"/>
      <c r="C179" s="52"/>
      <c r="D179" s="53"/>
      <c r="E179" s="1899" t="s">
        <v>48</v>
      </c>
      <c r="F179" s="1898">
        <f>SUM(F165:F178)</f>
        <v>0</v>
      </c>
    </row>
    <row r="180" spans="1:6" ht="21" customHeight="1">
      <c r="A180" s="1882"/>
      <c r="B180" s="1891"/>
      <c r="C180" s="1879"/>
      <c r="D180" s="1880"/>
      <c r="E180" s="1881"/>
      <c r="F180" s="1881"/>
    </row>
    <row r="181" spans="1:6" ht="13.15" customHeight="1">
      <c r="A181" s="30"/>
      <c r="B181" s="37"/>
      <c r="C181" s="65"/>
      <c r="D181" s="65"/>
      <c r="E181" s="64"/>
      <c r="F181" s="64"/>
    </row>
    <row r="182" spans="1:6" ht="13.15" customHeight="1">
      <c r="A182" s="30"/>
      <c r="B182" s="58" t="s">
        <v>70</v>
      </c>
      <c r="C182" s="65"/>
      <c r="D182" s="65"/>
      <c r="E182" s="64"/>
      <c r="F182" s="64"/>
    </row>
    <row r="183" spans="1:6" ht="13.15" customHeight="1">
      <c r="A183" s="30"/>
      <c r="B183" s="37"/>
      <c r="C183" s="65"/>
      <c r="D183" s="65"/>
      <c r="E183" s="64"/>
      <c r="F183" s="64"/>
    </row>
    <row r="184" spans="1:6" ht="13.15" customHeight="1">
      <c r="A184" s="30"/>
      <c r="B184" s="72" t="s">
        <v>896</v>
      </c>
      <c r="C184" s="65"/>
      <c r="D184" s="65"/>
      <c r="E184" s="64"/>
      <c r="F184" s="64">
        <f>F72</f>
        <v>0</v>
      </c>
    </row>
    <row r="185" spans="1:6" ht="13.15" customHeight="1">
      <c r="A185" s="30"/>
      <c r="B185" s="72" t="s">
        <v>897</v>
      </c>
      <c r="C185" s="65"/>
      <c r="D185" s="65"/>
      <c r="E185" s="64"/>
      <c r="F185" s="64">
        <f>F99+F108+F133</f>
        <v>22000000</v>
      </c>
    </row>
    <row r="186" spans="1:6" ht="13.15" customHeight="1">
      <c r="A186" s="30"/>
      <c r="B186" s="72" t="s">
        <v>2123</v>
      </c>
      <c r="C186" s="65"/>
      <c r="D186" s="65"/>
      <c r="E186" s="64"/>
      <c r="F186" s="64">
        <f>F162+F179</f>
        <v>0</v>
      </c>
    </row>
    <row r="187" spans="1:6" ht="13.15" customHeight="1">
      <c r="A187" s="30"/>
      <c r="B187" s="72"/>
      <c r="C187" s="65"/>
      <c r="D187" s="65"/>
      <c r="E187" s="64"/>
      <c r="F187" s="64"/>
    </row>
    <row r="188" spans="1:6" ht="13.15" customHeight="1">
      <c r="A188" s="30"/>
      <c r="B188" s="72"/>
      <c r="C188" s="65"/>
      <c r="D188" s="65"/>
      <c r="E188" s="64"/>
      <c r="F188" s="64"/>
    </row>
    <row r="189" spans="1:6" ht="13.15" customHeight="1">
      <c r="A189" s="30"/>
      <c r="B189" s="72"/>
      <c r="C189" s="65"/>
      <c r="D189" s="65"/>
      <c r="E189" s="64"/>
      <c r="F189" s="64"/>
    </row>
    <row r="190" spans="1:6" ht="13.15" customHeight="1">
      <c r="A190" s="30"/>
      <c r="B190" s="72"/>
      <c r="C190" s="65"/>
      <c r="D190" s="65"/>
      <c r="E190" s="64"/>
      <c r="F190" s="64"/>
    </row>
    <row r="191" spans="1:6" ht="13.15" customHeight="1">
      <c r="A191" s="30"/>
      <c r="B191" s="37"/>
      <c r="C191" s="65"/>
      <c r="D191" s="65"/>
      <c r="E191" s="64"/>
      <c r="F191" s="64"/>
    </row>
    <row r="192" spans="1:6" ht="13.15" customHeight="1">
      <c r="A192" s="30"/>
      <c r="B192" s="37"/>
      <c r="C192" s="65"/>
      <c r="D192" s="65"/>
      <c r="E192" s="64"/>
      <c r="F192" s="64"/>
    </row>
    <row r="193" spans="1:6" ht="13.15" customHeight="1">
      <c r="A193" s="30"/>
      <c r="B193" s="37"/>
      <c r="C193" s="65"/>
      <c r="D193" s="65"/>
      <c r="E193" s="64"/>
      <c r="F193" s="64"/>
    </row>
    <row r="194" spans="1:6" ht="13.15" customHeight="1">
      <c r="A194" s="30"/>
      <c r="B194" s="37"/>
      <c r="C194" s="65"/>
      <c r="D194" s="65"/>
      <c r="E194" s="64"/>
      <c r="F194" s="64"/>
    </row>
    <row r="195" spans="1:6" ht="13.15" customHeight="1">
      <c r="A195" s="30"/>
      <c r="B195" s="37"/>
      <c r="C195" s="65"/>
      <c r="D195" s="65"/>
      <c r="E195" s="64"/>
      <c r="F195" s="64"/>
    </row>
    <row r="196" spans="1:6" ht="13.15" customHeight="1">
      <c r="A196" s="30"/>
      <c r="B196" s="37"/>
      <c r="C196" s="65"/>
      <c r="D196" s="65"/>
      <c r="E196" s="64"/>
      <c r="F196" s="64"/>
    </row>
    <row r="197" spans="1:6" ht="13.15" customHeight="1">
      <c r="A197" s="30"/>
      <c r="B197" s="37"/>
      <c r="C197" s="65"/>
      <c r="D197" s="65"/>
      <c r="E197" s="64"/>
      <c r="F197" s="64"/>
    </row>
    <row r="198" spans="1:6" ht="13.15" customHeight="1">
      <c r="A198" s="30"/>
      <c r="B198" s="37"/>
      <c r="C198" s="65"/>
      <c r="D198" s="65"/>
      <c r="E198" s="64"/>
      <c r="F198" s="64"/>
    </row>
    <row r="199" spans="1:6" ht="13.15" customHeight="1">
      <c r="A199" s="30"/>
      <c r="B199" s="37"/>
      <c r="C199" s="65"/>
      <c r="D199" s="65"/>
      <c r="E199" s="64"/>
      <c r="F199" s="64"/>
    </row>
    <row r="200" spans="1:6" ht="13.15" customHeight="1">
      <c r="A200" s="30"/>
      <c r="B200" s="37"/>
      <c r="C200" s="65"/>
      <c r="D200" s="65"/>
      <c r="E200" s="64"/>
      <c r="F200" s="64"/>
    </row>
    <row r="201" spans="1:6" ht="13.15" customHeight="1">
      <c r="A201" s="30"/>
      <c r="B201" s="37"/>
      <c r="C201" s="65"/>
      <c r="D201" s="65"/>
      <c r="E201" s="64"/>
      <c r="F201" s="64"/>
    </row>
    <row r="202" spans="1:6" ht="13.15" customHeight="1">
      <c r="A202" s="30"/>
      <c r="B202" s="37"/>
      <c r="C202" s="65"/>
      <c r="D202" s="65"/>
      <c r="E202" s="64"/>
      <c r="F202" s="64"/>
    </row>
    <row r="203" spans="1:6" ht="13.15" customHeight="1">
      <c r="A203" s="30"/>
      <c r="B203" s="37"/>
      <c r="C203" s="65"/>
      <c r="D203" s="65"/>
      <c r="E203" s="64"/>
      <c r="F203" s="64"/>
    </row>
    <row r="204" spans="1:6" ht="13.15" customHeight="1">
      <c r="A204" s="30"/>
      <c r="B204" s="37"/>
      <c r="C204" s="65"/>
      <c r="D204" s="65"/>
      <c r="E204" s="64"/>
      <c r="F204" s="64"/>
    </row>
    <row r="205" spans="1:6" ht="13.15" customHeight="1">
      <c r="A205" s="30"/>
      <c r="B205" s="37"/>
      <c r="C205" s="65"/>
      <c r="D205" s="65"/>
      <c r="E205" s="64"/>
      <c r="F205" s="64"/>
    </row>
    <row r="206" spans="1:6" ht="13.15" customHeight="1">
      <c r="A206" s="30"/>
      <c r="B206" s="37"/>
      <c r="C206" s="65"/>
      <c r="D206" s="65"/>
      <c r="E206" s="64"/>
      <c r="F206" s="64"/>
    </row>
    <row r="207" spans="1:6" ht="13.15" customHeight="1">
      <c r="A207" s="30"/>
      <c r="B207" s="37"/>
      <c r="C207" s="65"/>
      <c r="D207" s="65"/>
      <c r="E207" s="64"/>
      <c r="F207" s="64"/>
    </row>
    <row r="208" spans="1:6" ht="13.15" customHeight="1">
      <c r="A208" s="30"/>
      <c r="B208" s="37"/>
      <c r="C208" s="65"/>
      <c r="D208" s="65"/>
      <c r="E208" s="64"/>
      <c r="F208" s="64"/>
    </row>
    <row r="209" spans="1:6" ht="13.15" customHeight="1">
      <c r="A209" s="30"/>
      <c r="B209" s="37"/>
      <c r="C209" s="65"/>
      <c r="D209" s="65"/>
      <c r="E209" s="64"/>
      <c r="F209" s="64"/>
    </row>
    <row r="210" spans="1:6" ht="13.15" customHeight="1">
      <c r="A210" s="30"/>
      <c r="B210" s="37"/>
      <c r="C210" s="65"/>
      <c r="D210" s="65"/>
      <c r="E210" s="64"/>
      <c r="F210" s="64"/>
    </row>
    <row r="211" spans="1:6" ht="13.15" customHeight="1">
      <c r="A211" s="30"/>
      <c r="B211" s="37"/>
      <c r="C211" s="65"/>
      <c r="D211" s="65"/>
      <c r="E211" s="64"/>
      <c r="F211" s="64"/>
    </row>
    <row r="212" spans="1:6" ht="13.15" customHeight="1">
      <c r="A212" s="30"/>
      <c r="B212" s="37"/>
      <c r="C212" s="65"/>
      <c r="D212" s="65"/>
      <c r="E212" s="64"/>
      <c r="F212" s="64"/>
    </row>
    <row r="213" spans="1:6" ht="13.15" customHeight="1">
      <c r="A213" s="30"/>
      <c r="B213" s="37"/>
      <c r="C213" s="65"/>
      <c r="D213" s="65"/>
      <c r="E213" s="64"/>
      <c r="F213" s="64"/>
    </row>
    <row r="214" spans="1:6" ht="13.15" customHeight="1">
      <c r="A214" s="30"/>
      <c r="B214" s="37"/>
      <c r="C214" s="65"/>
      <c r="D214" s="65"/>
      <c r="E214" s="64"/>
      <c r="F214" s="64"/>
    </row>
    <row r="215" spans="1:6" ht="13.15" customHeight="1">
      <c r="A215" s="30"/>
      <c r="B215" s="37"/>
      <c r="C215" s="65"/>
      <c r="D215" s="65"/>
      <c r="E215" s="64"/>
      <c r="F215" s="64"/>
    </row>
    <row r="216" spans="1:6" ht="13.15" customHeight="1">
      <c r="A216" s="30"/>
      <c r="B216" s="37"/>
      <c r="C216" s="65"/>
      <c r="D216" s="65"/>
      <c r="E216" s="64"/>
      <c r="F216" s="64"/>
    </row>
    <row r="217" spans="1:6" ht="13.15" customHeight="1">
      <c r="A217" s="30"/>
      <c r="B217" s="37"/>
      <c r="C217" s="65"/>
      <c r="D217" s="65"/>
      <c r="E217" s="64"/>
      <c r="F217" s="64"/>
    </row>
    <row r="218" spans="1:6" ht="13.15" customHeight="1">
      <c r="A218" s="30"/>
      <c r="B218" s="37"/>
      <c r="C218" s="65"/>
      <c r="D218" s="65"/>
      <c r="E218" s="64"/>
      <c r="F218" s="64"/>
    </row>
    <row r="219" spans="1:6" ht="13.15" customHeight="1">
      <c r="A219" s="30"/>
      <c r="B219" s="37"/>
      <c r="C219" s="65"/>
      <c r="D219" s="65"/>
      <c r="E219" s="64"/>
      <c r="F219" s="64"/>
    </row>
    <row r="220" spans="1:6" ht="13.15" customHeight="1">
      <c r="A220" s="30"/>
      <c r="B220" s="37"/>
      <c r="C220" s="65"/>
      <c r="D220" s="65"/>
      <c r="E220" s="64"/>
      <c r="F220" s="64"/>
    </row>
    <row r="221" spans="1:6" ht="13.15" customHeight="1">
      <c r="A221" s="30"/>
      <c r="B221" s="37"/>
      <c r="C221" s="65"/>
      <c r="D221" s="65"/>
      <c r="E221" s="64"/>
      <c r="F221" s="64"/>
    </row>
    <row r="222" spans="1:6" ht="13.15" customHeight="1">
      <c r="A222" s="30"/>
      <c r="B222" s="37"/>
      <c r="C222" s="65"/>
      <c r="D222" s="65"/>
      <c r="E222" s="64"/>
      <c r="F222" s="64"/>
    </row>
    <row r="223" spans="1:6" ht="13.15" customHeight="1">
      <c r="A223" s="30"/>
      <c r="B223" s="37"/>
      <c r="C223" s="65"/>
      <c r="D223" s="65"/>
      <c r="E223" s="64"/>
      <c r="F223" s="64"/>
    </row>
    <row r="224" spans="1:6" ht="13.15" customHeight="1">
      <c r="A224" s="30"/>
      <c r="B224" s="37"/>
      <c r="C224" s="65"/>
      <c r="D224" s="65"/>
      <c r="E224" s="64"/>
      <c r="F224" s="64"/>
    </row>
    <row r="225" spans="1:6" ht="13.15" customHeight="1">
      <c r="A225" s="30"/>
      <c r="B225" s="37"/>
      <c r="C225" s="65"/>
      <c r="D225" s="65"/>
      <c r="E225" s="64"/>
      <c r="F225" s="64"/>
    </row>
    <row r="226" spans="1:6" ht="13.15" customHeight="1">
      <c r="A226" s="30"/>
      <c r="B226" s="37"/>
      <c r="C226" s="65"/>
      <c r="D226" s="65"/>
      <c r="E226" s="64"/>
      <c r="F226" s="64"/>
    </row>
    <row r="227" spans="1:6" ht="13.15" customHeight="1">
      <c r="A227" s="30"/>
      <c r="B227" s="37"/>
      <c r="C227" s="65"/>
      <c r="D227" s="65"/>
      <c r="E227" s="64"/>
      <c r="F227" s="64"/>
    </row>
    <row r="228" spans="1:6" ht="13.15" customHeight="1">
      <c r="A228" s="30"/>
      <c r="B228" s="37"/>
      <c r="C228" s="65"/>
      <c r="D228" s="65"/>
      <c r="E228" s="64"/>
      <c r="F228" s="64"/>
    </row>
    <row r="229" spans="1:6" ht="13.15" customHeight="1">
      <c r="A229" s="30"/>
      <c r="B229" s="37"/>
      <c r="C229" s="65"/>
      <c r="D229" s="65"/>
      <c r="E229" s="64"/>
      <c r="F229" s="64"/>
    </row>
    <row r="230" spans="1:6" ht="13.15" customHeight="1">
      <c r="A230" s="30"/>
      <c r="B230" s="37"/>
      <c r="C230" s="65"/>
      <c r="D230" s="65"/>
      <c r="E230" s="64"/>
      <c r="F230" s="64"/>
    </row>
    <row r="231" spans="1:6" ht="13.15" customHeight="1">
      <c r="A231" s="30"/>
      <c r="B231" s="37"/>
      <c r="C231" s="65"/>
      <c r="D231" s="65"/>
      <c r="E231" s="64"/>
      <c r="F231" s="64"/>
    </row>
    <row r="232" spans="1:6" ht="13.15" customHeight="1">
      <c r="A232" s="30"/>
      <c r="B232" s="37"/>
      <c r="C232" s="65"/>
      <c r="D232" s="65"/>
      <c r="E232" s="64"/>
      <c r="F232" s="64"/>
    </row>
    <row r="233" spans="1:6" ht="13.15" customHeight="1">
      <c r="A233" s="30"/>
      <c r="B233" s="37"/>
      <c r="C233" s="65"/>
      <c r="D233" s="65"/>
      <c r="E233" s="64"/>
      <c r="F233" s="64"/>
    </row>
    <row r="234" spans="1:6" ht="13.15" customHeight="1">
      <c r="A234" s="30"/>
      <c r="B234" s="37"/>
      <c r="C234" s="65"/>
      <c r="D234" s="65"/>
      <c r="E234" s="64"/>
      <c r="F234" s="64"/>
    </row>
    <row r="235" spans="1:6" ht="13.15" customHeight="1">
      <c r="A235" s="30"/>
      <c r="B235" s="37"/>
      <c r="C235" s="65"/>
      <c r="D235" s="65"/>
      <c r="E235" s="64"/>
      <c r="F235" s="64"/>
    </row>
    <row r="236" spans="1:6" ht="13.15" customHeight="1">
      <c r="A236" s="30"/>
      <c r="B236" s="37"/>
      <c r="C236" s="65"/>
      <c r="D236" s="65"/>
      <c r="E236" s="64"/>
      <c r="F236" s="64"/>
    </row>
    <row r="237" spans="1:6" ht="13.15" customHeight="1">
      <c r="A237" s="30"/>
      <c r="B237" s="37"/>
      <c r="C237" s="65"/>
      <c r="D237" s="65"/>
      <c r="E237" s="64"/>
      <c r="F237" s="64"/>
    </row>
    <row r="238" spans="1:6" ht="13.15" customHeight="1">
      <c r="A238" s="30"/>
      <c r="B238" s="37"/>
      <c r="C238" s="65"/>
      <c r="D238" s="65"/>
      <c r="E238" s="64"/>
      <c r="F238" s="64"/>
    </row>
    <row r="239" spans="1:6" ht="13.15" customHeight="1">
      <c r="A239" s="30"/>
      <c r="B239" s="37"/>
      <c r="C239" s="65"/>
      <c r="D239" s="65"/>
      <c r="E239" s="64"/>
      <c r="F239" s="64"/>
    </row>
    <row r="240" spans="1:6" ht="13.15" customHeight="1">
      <c r="A240" s="30"/>
      <c r="B240" s="37"/>
      <c r="C240" s="65"/>
      <c r="D240" s="65"/>
      <c r="E240" s="64"/>
      <c r="F240" s="64"/>
    </row>
    <row r="241" spans="1:8" ht="13.15" customHeight="1">
      <c r="A241" s="30"/>
      <c r="B241" s="37"/>
      <c r="C241" s="65"/>
      <c r="D241" s="65"/>
      <c r="E241" s="64"/>
      <c r="F241" s="64"/>
    </row>
    <row r="242" spans="1:8" ht="13.15" customHeight="1">
      <c r="A242" s="30"/>
      <c r="B242" s="37"/>
      <c r="C242" s="65"/>
      <c r="D242" s="65"/>
      <c r="E242" s="64"/>
      <c r="F242" s="64"/>
    </row>
    <row r="243" spans="1:8" ht="13.15" customHeight="1">
      <c r="A243" s="30"/>
      <c r="B243" s="37"/>
      <c r="C243" s="65"/>
      <c r="D243" s="65"/>
      <c r="E243" s="64"/>
      <c r="F243" s="64"/>
    </row>
    <row r="244" spans="1:8" ht="13.15" customHeight="1">
      <c r="A244" s="30"/>
      <c r="B244" s="37"/>
      <c r="C244" s="65"/>
      <c r="D244" s="65"/>
      <c r="E244" s="64"/>
      <c r="F244" s="64"/>
    </row>
    <row r="245" spans="1:8" ht="13.15" customHeight="1">
      <c r="A245" s="30"/>
      <c r="B245" s="37"/>
      <c r="C245" s="65"/>
      <c r="D245" s="65"/>
      <c r="E245" s="64"/>
      <c r="F245" s="64"/>
    </row>
    <row r="246" spans="1:8" ht="13.15" customHeight="1">
      <c r="A246" s="30"/>
      <c r="B246" s="37"/>
      <c r="C246" s="65"/>
      <c r="D246" s="65"/>
      <c r="E246" s="64"/>
      <c r="F246" s="64"/>
    </row>
    <row r="247" spans="1:8" ht="13.15" customHeight="1">
      <c r="A247" s="30"/>
      <c r="B247" s="37"/>
      <c r="C247" s="65"/>
      <c r="D247" s="65"/>
      <c r="E247" s="64"/>
      <c r="F247" s="64"/>
    </row>
    <row r="248" spans="1:8" s="57" customFormat="1" ht="13.15" customHeight="1">
      <c r="A248" s="30"/>
      <c r="B248" s="29"/>
      <c r="C248" s="27"/>
      <c r="D248" s="27"/>
      <c r="E248" s="33"/>
      <c r="F248" s="33"/>
    </row>
    <row r="249" spans="1:8">
      <c r="A249" s="74"/>
      <c r="B249" s="75"/>
      <c r="C249" s="76"/>
      <c r="D249" s="76"/>
      <c r="E249" s="77" t="s">
        <v>71</v>
      </c>
      <c r="F249" s="78">
        <f>SUM(F183:F248)</f>
        <v>22000000</v>
      </c>
      <c r="H249" s="1906"/>
    </row>
    <row r="250" spans="1:8">
      <c r="A250" s="80"/>
      <c r="B250" s="81"/>
      <c r="C250" s="82"/>
      <c r="D250" s="82"/>
      <c r="E250" s="83"/>
      <c r="F250" s="83"/>
    </row>
    <row r="251" spans="1:8">
      <c r="A251" s="80"/>
      <c r="B251" s="81"/>
      <c r="C251" s="82"/>
      <c r="D251" s="82"/>
      <c r="E251" s="83"/>
      <c r="F251" s="83"/>
    </row>
    <row r="252" spans="1:8">
      <c r="A252" s="80"/>
      <c r="B252" s="81"/>
      <c r="C252" s="82"/>
      <c r="D252" s="82"/>
      <c r="E252" s="83"/>
      <c r="F252" s="83"/>
    </row>
    <row r="253" spans="1:8">
      <c r="A253" s="80"/>
      <c r="B253" s="81"/>
      <c r="C253" s="82"/>
      <c r="D253" s="82"/>
      <c r="E253" s="83"/>
      <c r="F253" s="83"/>
    </row>
    <row r="254" spans="1:8">
      <c r="A254" s="80"/>
      <c r="B254" s="81"/>
      <c r="C254" s="82"/>
      <c r="D254" s="82"/>
      <c r="E254" s="83"/>
      <c r="F254" s="83"/>
    </row>
    <row r="255" spans="1:8">
      <c r="A255" s="80"/>
      <c r="B255" s="81"/>
      <c r="C255" s="82"/>
      <c r="D255" s="82"/>
      <c r="E255" s="83"/>
      <c r="F255" s="83"/>
    </row>
    <row r="256" spans="1:8">
      <c r="A256" s="80"/>
      <c r="B256" s="81"/>
      <c r="C256" s="82"/>
      <c r="D256" s="82"/>
      <c r="E256" s="83"/>
      <c r="F256" s="83"/>
    </row>
    <row r="257" spans="1:6">
      <c r="A257" s="80"/>
      <c r="B257" s="81"/>
      <c r="C257" s="82"/>
      <c r="D257" s="82"/>
      <c r="E257" s="83"/>
      <c r="F257" s="83"/>
    </row>
    <row r="258" spans="1:6">
      <c r="A258" s="80"/>
      <c r="B258" s="81"/>
      <c r="C258" s="82"/>
      <c r="D258" s="82"/>
      <c r="E258" s="83"/>
      <c r="F258" s="83"/>
    </row>
    <row r="259" spans="1:6">
      <c r="A259" s="80"/>
      <c r="B259" s="81"/>
      <c r="C259" s="82"/>
      <c r="D259" s="82"/>
      <c r="E259" s="83"/>
      <c r="F259" s="83"/>
    </row>
    <row r="260" spans="1:6">
      <c r="A260" s="80"/>
      <c r="B260" s="81"/>
      <c r="C260" s="82"/>
      <c r="D260" s="82"/>
      <c r="E260" s="83"/>
      <c r="F260" s="83"/>
    </row>
    <row r="261" spans="1:6">
      <c r="A261" s="80"/>
      <c r="B261" s="81"/>
      <c r="C261" s="82"/>
      <c r="D261" s="82"/>
      <c r="E261" s="83"/>
      <c r="F261" s="83"/>
    </row>
    <row r="262" spans="1:6">
      <c r="A262" s="80"/>
      <c r="B262" s="81"/>
      <c r="C262" s="82"/>
      <c r="D262" s="82"/>
      <c r="E262" s="83"/>
      <c r="F262" s="83"/>
    </row>
    <row r="263" spans="1:6">
      <c r="A263" s="80"/>
      <c r="B263" s="81"/>
      <c r="C263" s="82"/>
      <c r="D263" s="82"/>
      <c r="E263" s="83"/>
      <c r="F263" s="83"/>
    </row>
    <row r="264" spans="1:6">
      <c r="A264" s="80"/>
      <c r="B264" s="81"/>
      <c r="C264" s="82"/>
      <c r="D264" s="82"/>
      <c r="E264" s="83"/>
      <c r="F264" s="83"/>
    </row>
    <row r="265" spans="1:6">
      <c r="A265" s="80"/>
      <c r="B265" s="81"/>
      <c r="C265" s="82"/>
      <c r="D265" s="82"/>
      <c r="E265" s="83"/>
      <c r="F265" s="83"/>
    </row>
    <row r="266" spans="1:6">
      <c r="A266" s="80"/>
      <c r="B266" s="81"/>
      <c r="C266" s="82"/>
      <c r="D266" s="82"/>
      <c r="E266" s="83"/>
      <c r="F266" s="83"/>
    </row>
    <row r="267" spans="1:6">
      <c r="A267" s="80"/>
      <c r="B267" s="81"/>
      <c r="C267" s="82"/>
      <c r="D267" s="82"/>
      <c r="E267" s="83"/>
      <c r="F267" s="83"/>
    </row>
    <row r="268" spans="1:6">
      <c r="A268" s="80"/>
      <c r="B268" s="81"/>
      <c r="C268" s="82"/>
      <c r="D268" s="82"/>
      <c r="E268" s="83"/>
      <c r="F268" s="83"/>
    </row>
    <row r="269" spans="1:6">
      <c r="A269" s="80"/>
      <c r="B269" s="81"/>
      <c r="C269" s="82"/>
      <c r="D269" s="82"/>
      <c r="E269" s="83"/>
      <c r="F269" s="83"/>
    </row>
    <row r="270" spans="1:6">
      <c r="A270" s="80"/>
      <c r="B270" s="81"/>
      <c r="C270" s="82"/>
      <c r="D270" s="82"/>
      <c r="E270" s="83"/>
      <c r="F270" s="83"/>
    </row>
    <row r="271" spans="1:6">
      <c r="A271" s="80"/>
      <c r="B271" s="81"/>
      <c r="C271" s="82"/>
      <c r="D271" s="82"/>
      <c r="E271" s="83"/>
      <c r="F271" s="83"/>
    </row>
    <row r="272" spans="1:6">
      <c r="A272" s="80"/>
      <c r="B272" s="81"/>
      <c r="C272" s="82"/>
      <c r="D272" s="82"/>
      <c r="E272" s="83"/>
      <c r="F272" s="83"/>
    </row>
    <row r="273" spans="1:6">
      <c r="A273" s="80"/>
      <c r="B273" s="81"/>
      <c r="C273" s="82"/>
      <c r="D273" s="82"/>
      <c r="E273" s="83"/>
      <c r="F273" s="83"/>
    </row>
    <row r="274" spans="1:6">
      <c r="A274" s="80"/>
      <c r="B274" s="81"/>
      <c r="C274" s="82"/>
      <c r="D274" s="82"/>
      <c r="E274" s="83"/>
      <c r="F274" s="83"/>
    </row>
    <row r="275" spans="1:6">
      <c r="A275" s="82"/>
      <c r="B275" s="63"/>
      <c r="C275" s="82"/>
      <c r="D275" s="82"/>
      <c r="E275" s="83"/>
      <c r="F275" s="83"/>
    </row>
    <row r="276" spans="1:6">
      <c r="A276" s="82"/>
      <c r="B276" s="63"/>
      <c r="C276" s="82"/>
      <c r="D276" s="82"/>
      <c r="E276" s="83"/>
      <c r="F276" s="83"/>
    </row>
    <row r="277" spans="1:6">
      <c r="A277" s="82"/>
      <c r="B277" s="63"/>
      <c r="C277" s="82"/>
      <c r="D277" s="82"/>
      <c r="E277" s="83"/>
      <c r="F277" s="83"/>
    </row>
    <row r="278" spans="1:6">
      <c r="A278" s="82"/>
      <c r="B278" s="63"/>
      <c r="C278" s="82"/>
      <c r="D278" s="82"/>
      <c r="E278" s="83"/>
      <c r="F278" s="83"/>
    </row>
    <row r="279" spans="1:6">
      <c r="A279" s="82"/>
      <c r="B279" s="63"/>
      <c r="C279" s="82"/>
      <c r="D279" s="82"/>
      <c r="E279" s="83"/>
      <c r="F279" s="83"/>
    </row>
    <row r="280" spans="1:6">
      <c r="A280" s="82"/>
      <c r="B280" s="63"/>
      <c r="C280" s="82"/>
      <c r="D280" s="82"/>
      <c r="E280" s="83"/>
      <c r="F280" s="83"/>
    </row>
    <row r="281" spans="1:6">
      <c r="A281" s="82"/>
      <c r="B281" s="63"/>
      <c r="C281" s="82"/>
      <c r="D281" s="82"/>
      <c r="E281" s="83"/>
      <c r="F281" s="83"/>
    </row>
    <row r="282" spans="1:6">
      <c r="A282" s="82"/>
      <c r="B282" s="63"/>
      <c r="C282" s="82"/>
      <c r="D282" s="82"/>
      <c r="E282" s="83"/>
      <c r="F282" s="83"/>
    </row>
    <row r="283" spans="1:6">
      <c r="A283" s="82"/>
      <c r="B283" s="63"/>
      <c r="C283" s="82"/>
      <c r="D283" s="82"/>
      <c r="E283" s="83"/>
      <c r="F283" s="83"/>
    </row>
    <row r="284" spans="1:6">
      <c r="A284" s="82"/>
      <c r="B284" s="63"/>
      <c r="C284" s="82"/>
      <c r="D284" s="82"/>
      <c r="E284" s="83"/>
      <c r="F284" s="83"/>
    </row>
    <row r="285" spans="1:6">
      <c r="A285" s="82"/>
      <c r="B285" s="63"/>
      <c r="C285" s="82"/>
      <c r="D285" s="82"/>
      <c r="E285" s="83"/>
      <c r="F285" s="83"/>
    </row>
    <row r="286" spans="1:6">
      <c r="A286" s="82"/>
      <c r="B286" s="63"/>
      <c r="C286" s="82"/>
      <c r="D286" s="82"/>
      <c r="E286" s="83"/>
      <c r="F286" s="83"/>
    </row>
    <row r="287" spans="1:6">
      <c r="A287" s="82"/>
      <c r="B287" s="63"/>
      <c r="C287" s="82"/>
      <c r="D287" s="82"/>
      <c r="E287" s="83"/>
      <c r="F287" s="83"/>
    </row>
    <row r="288" spans="1:6">
      <c r="A288" s="82"/>
      <c r="B288" s="63"/>
      <c r="C288" s="82"/>
      <c r="D288" s="82"/>
      <c r="E288" s="83"/>
      <c r="F288" s="83"/>
    </row>
    <row r="289" spans="1:6">
      <c r="A289" s="82"/>
      <c r="B289" s="63"/>
      <c r="C289" s="82"/>
      <c r="D289" s="82"/>
      <c r="E289" s="83"/>
      <c r="F289" s="83"/>
    </row>
    <row r="290" spans="1:6">
      <c r="A290" s="82"/>
      <c r="B290" s="63"/>
      <c r="C290" s="82"/>
      <c r="D290" s="82"/>
      <c r="E290" s="83"/>
      <c r="F290" s="83"/>
    </row>
    <row r="291" spans="1:6">
      <c r="A291" s="82"/>
      <c r="B291" s="63"/>
      <c r="C291" s="82"/>
      <c r="D291" s="82"/>
      <c r="E291" s="83"/>
      <c r="F291" s="83"/>
    </row>
    <row r="292" spans="1:6">
      <c r="A292" s="82"/>
      <c r="B292" s="63"/>
      <c r="C292" s="82"/>
      <c r="D292" s="82"/>
      <c r="E292" s="83"/>
      <c r="F292" s="83"/>
    </row>
    <row r="293" spans="1:6">
      <c r="A293" s="82"/>
      <c r="B293" s="63"/>
      <c r="C293" s="82"/>
      <c r="D293" s="82"/>
      <c r="E293" s="83"/>
      <c r="F293" s="83"/>
    </row>
    <row r="294" spans="1:6">
      <c r="A294" s="82"/>
      <c r="B294" s="63"/>
      <c r="C294" s="82"/>
      <c r="D294" s="82"/>
      <c r="E294" s="83"/>
      <c r="F294" s="83"/>
    </row>
    <row r="295" spans="1:6">
      <c r="A295" s="82"/>
      <c r="B295" s="63"/>
      <c r="C295" s="82"/>
      <c r="D295" s="82"/>
      <c r="E295" s="83"/>
      <c r="F295" s="83"/>
    </row>
    <row r="296" spans="1:6">
      <c r="A296" s="82"/>
      <c r="B296" s="63"/>
      <c r="C296" s="82"/>
      <c r="D296" s="82"/>
      <c r="E296" s="83"/>
      <c r="F296" s="83"/>
    </row>
    <row r="297" spans="1:6">
      <c r="A297" s="82"/>
      <c r="B297" s="63"/>
      <c r="C297" s="82"/>
      <c r="D297" s="82"/>
      <c r="E297" s="83"/>
      <c r="F297" s="83"/>
    </row>
    <row r="298" spans="1:6">
      <c r="A298" s="82"/>
      <c r="B298" s="63"/>
      <c r="C298" s="82"/>
      <c r="D298" s="82"/>
      <c r="E298" s="83"/>
      <c r="F298" s="83"/>
    </row>
    <row r="299" spans="1:6">
      <c r="A299" s="82"/>
      <c r="B299" s="63"/>
      <c r="C299" s="82"/>
      <c r="D299" s="82"/>
      <c r="E299" s="83"/>
      <c r="F299" s="83"/>
    </row>
    <row r="300" spans="1:6">
      <c r="A300" s="82"/>
      <c r="B300" s="63"/>
      <c r="C300" s="82"/>
      <c r="D300" s="82"/>
      <c r="E300" s="83"/>
      <c r="F300" s="83"/>
    </row>
    <row r="301" spans="1:6">
      <c r="A301" s="82"/>
      <c r="B301" s="63"/>
      <c r="C301" s="82"/>
      <c r="D301" s="82"/>
      <c r="E301" s="83"/>
      <c r="F301" s="83"/>
    </row>
    <row r="302" spans="1:6">
      <c r="A302" s="80"/>
      <c r="B302" s="84"/>
      <c r="C302" s="80"/>
      <c r="D302" s="80"/>
      <c r="E302" s="85"/>
      <c r="F302" s="85"/>
    </row>
    <row r="303" spans="1:6">
      <c r="A303" s="82"/>
      <c r="B303" s="63"/>
      <c r="C303" s="82"/>
      <c r="D303" s="82"/>
      <c r="E303" s="83"/>
      <c r="F303" s="83"/>
    </row>
  </sheetData>
  <mergeCells count="1">
    <mergeCell ref="A1:F1"/>
  </mergeCells>
  <printOptions horizontalCentered="1"/>
  <pageMargins left="0.74803149606299213" right="0.19685039370078741" top="0.19685039370078741" bottom="0.19685039370078741" header="0.19685039370078741" footer="0.19685039370078741"/>
  <pageSetup paperSize="9" scale="69" fitToHeight="3" orientation="portrait" r:id="rId1"/>
  <headerFooter>
    <oddFooter>&amp;LBill No. &amp;A&amp;RNAM G-1/&amp;P</oddFooter>
  </headerFooter>
  <rowBreaks count="3" manualBreakCount="3">
    <brk id="72" max="5" man="1"/>
    <brk id="133" max="5" man="1"/>
    <brk id="179"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5:I16"/>
  <sheetViews>
    <sheetView view="pageBreakPreview" zoomScale="60" zoomScaleNormal="100" workbookViewId="0">
      <selection activeCell="A16" sqref="A16:I16"/>
    </sheetView>
  </sheetViews>
  <sheetFormatPr defaultRowHeight="15"/>
  <sheetData>
    <row r="15" spans="1:9" ht="26.25">
      <c r="D15" s="1766" t="s">
        <v>1782</v>
      </c>
    </row>
    <row r="16" spans="1:9" ht="55.5" customHeight="1">
      <c r="A16" s="3420" t="s">
        <v>1783</v>
      </c>
      <c r="B16" s="3420"/>
      <c r="C16" s="3420"/>
      <c r="D16" s="3420"/>
      <c r="E16" s="3420"/>
      <c r="F16" s="3420"/>
      <c r="G16" s="3420"/>
      <c r="H16" s="3420"/>
      <c r="I16" s="3420"/>
    </row>
  </sheetData>
  <mergeCells count="1">
    <mergeCell ref="A16:I16"/>
  </mergeCells>
  <printOptions horizontalCentere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view="pageBreakPreview" zoomScaleNormal="100" zoomScaleSheetLayoutView="100" workbookViewId="0">
      <selection activeCell="H14" sqref="H14"/>
    </sheetView>
  </sheetViews>
  <sheetFormatPr defaultRowHeight="12.75"/>
  <cols>
    <col min="1" max="1" width="12.7109375" style="3" customWidth="1"/>
    <col min="2" max="2" width="56.42578125" style="2" customWidth="1"/>
    <col min="3" max="3" width="7.140625" style="3" customWidth="1"/>
    <col min="4" max="4" width="10.7109375" style="3" customWidth="1"/>
    <col min="5" max="5" width="14.5703125" style="86" customWidth="1"/>
    <col min="6" max="6" width="16.7109375" style="86" customWidth="1"/>
    <col min="7" max="7" width="15" style="2" bestFit="1" customWidth="1"/>
    <col min="8" max="256" width="9.140625" style="2"/>
    <col min="257" max="257" width="12.7109375" style="2" customWidth="1"/>
    <col min="258" max="258" width="56.42578125" style="2" customWidth="1"/>
    <col min="259" max="259" width="7.140625" style="2" customWidth="1"/>
    <col min="260" max="260" width="10.7109375" style="2" customWidth="1"/>
    <col min="261" max="261" width="14.5703125" style="2" customWidth="1"/>
    <col min="262" max="262" width="16.7109375" style="2" customWidth="1"/>
    <col min="263" max="263" width="15" style="2" bestFit="1" customWidth="1"/>
    <col min="264" max="512" width="9.140625" style="2"/>
    <col min="513" max="513" width="12.7109375" style="2" customWidth="1"/>
    <col min="514" max="514" width="56.42578125" style="2" customWidth="1"/>
    <col min="515" max="515" width="7.140625" style="2" customWidth="1"/>
    <col min="516" max="516" width="10.7109375" style="2" customWidth="1"/>
    <col min="517" max="517" width="14.5703125" style="2" customWidth="1"/>
    <col min="518" max="518" width="16.7109375" style="2" customWidth="1"/>
    <col min="519" max="519" width="15" style="2" bestFit="1" customWidth="1"/>
    <col min="520" max="768" width="9.140625" style="2"/>
    <col min="769" max="769" width="12.7109375" style="2" customWidth="1"/>
    <col min="770" max="770" width="56.42578125" style="2" customWidth="1"/>
    <col min="771" max="771" width="7.140625" style="2" customWidth="1"/>
    <col min="772" max="772" width="10.7109375" style="2" customWidth="1"/>
    <col min="773" max="773" width="14.5703125" style="2" customWidth="1"/>
    <col min="774" max="774" width="16.7109375" style="2" customWidth="1"/>
    <col min="775" max="775" width="15" style="2" bestFit="1" customWidth="1"/>
    <col min="776" max="1024" width="9.140625" style="2"/>
    <col min="1025" max="1025" width="12.7109375" style="2" customWidth="1"/>
    <col min="1026" max="1026" width="56.42578125" style="2" customWidth="1"/>
    <col min="1027" max="1027" width="7.140625" style="2" customWidth="1"/>
    <col min="1028" max="1028" width="10.7109375" style="2" customWidth="1"/>
    <col min="1029" max="1029" width="14.5703125" style="2" customWidth="1"/>
    <col min="1030" max="1030" width="16.7109375" style="2" customWidth="1"/>
    <col min="1031" max="1031" width="15" style="2" bestFit="1" customWidth="1"/>
    <col min="1032" max="1280" width="9.140625" style="2"/>
    <col min="1281" max="1281" width="12.7109375" style="2" customWidth="1"/>
    <col min="1282" max="1282" width="56.42578125" style="2" customWidth="1"/>
    <col min="1283" max="1283" width="7.140625" style="2" customWidth="1"/>
    <col min="1284" max="1284" width="10.7109375" style="2" customWidth="1"/>
    <col min="1285" max="1285" width="14.5703125" style="2" customWidth="1"/>
    <col min="1286" max="1286" width="16.7109375" style="2" customWidth="1"/>
    <col min="1287" max="1287" width="15" style="2" bestFit="1" customWidth="1"/>
    <col min="1288" max="1536" width="9.140625" style="2"/>
    <col min="1537" max="1537" width="12.7109375" style="2" customWidth="1"/>
    <col min="1538" max="1538" width="56.42578125" style="2" customWidth="1"/>
    <col min="1539" max="1539" width="7.140625" style="2" customWidth="1"/>
    <col min="1540" max="1540" width="10.7109375" style="2" customWidth="1"/>
    <col min="1541" max="1541" width="14.5703125" style="2" customWidth="1"/>
    <col min="1542" max="1542" width="16.7109375" style="2" customWidth="1"/>
    <col min="1543" max="1543" width="15" style="2" bestFit="1" customWidth="1"/>
    <col min="1544" max="1792" width="9.140625" style="2"/>
    <col min="1793" max="1793" width="12.7109375" style="2" customWidth="1"/>
    <col min="1794" max="1794" width="56.42578125" style="2" customWidth="1"/>
    <col min="1795" max="1795" width="7.140625" style="2" customWidth="1"/>
    <col min="1796" max="1796" width="10.7109375" style="2" customWidth="1"/>
    <col min="1797" max="1797" width="14.5703125" style="2" customWidth="1"/>
    <col min="1798" max="1798" width="16.7109375" style="2" customWidth="1"/>
    <col min="1799" max="1799" width="15" style="2" bestFit="1" customWidth="1"/>
    <col min="1800" max="2048" width="9.140625" style="2"/>
    <col min="2049" max="2049" width="12.7109375" style="2" customWidth="1"/>
    <col min="2050" max="2050" width="56.42578125" style="2" customWidth="1"/>
    <col min="2051" max="2051" width="7.140625" style="2" customWidth="1"/>
    <col min="2052" max="2052" width="10.7109375" style="2" customWidth="1"/>
    <col min="2053" max="2053" width="14.5703125" style="2" customWidth="1"/>
    <col min="2054" max="2054" width="16.7109375" style="2" customWidth="1"/>
    <col min="2055" max="2055" width="15" style="2" bestFit="1" customWidth="1"/>
    <col min="2056" max="2304" width="9.140625" style="2"/>
    <col min="2305" max="2305" width="12.7109375" style="2" customWidth="1"/>
    <col min="2306" max="2306" width="56.42578125" style="2" customWidth="1"/>
    <col min="2307" max="2307" width="7.140625" style="2" customWidth="1"/>
    <col min="2308" max="2308" width="10.7109375" style="2" customWidth="1"/>
    <col min="2309" max="2309" width="14.5703125" style="2" customWidth="1"/>
    <col min="2310" max="2310" width="16.7109375" style="2" customWidth="1"/>
    <col min="2311" max="2311" width="15" style="2" bestFit="1" customWidth="1"/>
    <col min="2312" max="2560" width="9.140625" style="2"/>
    <col min="2561" max="2561" width="12.7109375" style="2" customWidth="1"/>
    <col min="2562" max="2562" width="56.42578125" style="2" customWidth="1"/>
    <col min="2563" max="2563" width="7.140625" style="2" customWidth="1"/>
    <col min="2564" max="2564" width="10.7109375" style="2" customWidth="1"/>
    <col min="2565" max="2565" width="14.5703125" style="2" customWidth="1"/>
    <col min="2566" max="2566" width="16.7109375" style="2" customWidth="1"/>
    <col min="2567" max="2567" width="15" style="2" bestFit="1" customWidth="1"/>
    <col min="2568" max="2816" width="9.140625" style="2"/>
    <col min="2817" max="2817" width="12.7109375" style="2" customWidth="1"/>
    <col min="2818" max="2818" width="56.42578125" style="2" customWidth="1"/>
    <col min="2819" max="2819" width="7.140625" style="2" customWidth="1"/>
    <col min="2820" max="2820" width="10.7109375" style="2" customWidth="1"/>
    <col min="2821" max="2821" width="14.5703125" style="2" customWidth="1"/>
    <col min="2822" max="2822" width="16.7109375" style="2" customWidth="1"/>
    <col min="2823" max="2823" width="15" style="2" bestFit="1" customWidth="1"/>
    <col min="2824" max="3072" width="9.140625" style="2"/>
    <col min="3073" max="3073" width="12.7109375" style="2" customWidth="1"/>
    <col min="3074" max="3074" width="56.42578125" style="2" customWidth="1"/>
    <col min="3075" max="3075" width="7.140625" style="2" customWidth="1"/>
    <col min="3076" max="3076" width="10.7109375" style="2" customWidth="1"/>
    <col min="3077" max="3077" width="14.5703125" style="2" customWidth="1"/>
    <col min="3078" max="3078" width="16.7109375" style="2" customWidth="1"/>
    <col min="3079" max="3079" width="15" style="2" bestFit="1" customWidth="1"/>
    <col min="3080" max="3328" width="9.140625" style="2"/>
    <col min="3329" max="3329" width="12.7109375" style="2" customWidth="1"/>
    <col min="3330" max="3330" width="56.42578125" style="2" customWidth="1"/>
    <col min="3331" max="3331" width="7.140625" style="2" customWidth="1"/>
    <col min="3332" max="3332" width="10.7109375" style="2" customWidth="1"/>
    <col min="3333" max="3333" width="14.5703125" style="2" customWidth="1"/>
    <col min="3334" max="3334" width="16.7109375" style="2" customWidth="1"/>
    <col min="3335" max="3335" width="15" style="2" bestFit="1" customWidth="1"/>
    <col min="3336" max="3584" width="9.140625" style="2"/>
    <col min="3585" max="3585" width="12.7109375" style="2" customWidth="1"/>
    <col min="3586" max="3586" width="56.42578125" style="2" customWidth="1"/>
    <col min="3587" max="3587" width="7.140625" style="2" customWidth="1"/>
    <col min="3588" max="3588" width="10.7109375" style="2" customWidth="1"/>
    <col min="3589" max="3589" width="14.5703125" style="2" customWidth="1"/>
    <col min="3590" max="3590" width="16.7109375" style="2" customWidth="1"/>
    <col min="3591" max="3591" width="15" style="2" bestFit="1" customWidth="1"/>
    <col min="3592" max="3840" width="9.140625" style="2"/>
    <col min="3841" max="3841" width="12.7109375" style="2" customWidth="1"/>
    <col min="3842" max="3842" width="56.42578125" style="2" customWidth="1"/>
    <col min="3843" max="3843" width="7.140625" style="2" customWidth="1"/>
    <col min="3844" max="3844" width="10.7109375" style="2" customWidth="1"/>
    <col min="3845" max="3845" width="14.5703125" style="2" customWidth="1"/>
    <col min="3846" max="3846" width="16.7109375" style="2" customWidth="1"/>
    <col min="3847" max="3847" width="15" style="2" bestFit="1" customWidth="1"/>
    <col min="3848" max="4096" width="9.140625" style="2"/>
    <col min="4097" max="4097" width="12.7109375" style="2" customWidth="1"/>
    <col min="4098" max="4098" width="56.42578125" style="2" customWidth="1"/>
    <col min="4099" max="4099" width="7.140625" style="2" customWidth="1"/>
    <col min="4100" max="4100" width="10.7109375" style="2" customWidth="1"/>
    <col min="4101" max="4101" width="14.5703125" style="2" customWidth="1"/>
    <col min="4102" max="4102" width="16.7109375" style="2" customWidth="1"/>
    <col min="4103" max="4103" width="15" style="2" bestFit="1" customWidth="1"/>
    <col min="4104" max="4352" width="9.140625" style="2"/>
    <col min="4353" max="4353" width="12.7109375" style="2" customWidth="1"/>
    <col min="4354" max="4354" width="56.42578125" style="2" customWidth="1"/>
    <col min="4355" max="4355" width="7.140625" style="2" customWidth="1"/>
    <col min="4356" max="4356" width="10.7109375" style="2" customWidth="1"/>
    <col min="4357" max="4357" width="14.5703125" style="2" customWidth="1"/>
    <col min="4358" max="4358" width="16.7109375" style="2" customWidth="1"/>
    <col min="4359" max="4359" width="15" style="2" bestFit="1" customWidth="1"/>
    <col min="4360" max="4608" width="9.140625" style="2"/>
    <col min="4609" max="4609" width="12.7109375" style="2" customWidth="1"/>
    <col min="4610" max="4610" width="56.42578125" style="2" customWidth="1"/>
    <col min="4611" max="4611" width="7.140625" style="2" customWidth="1"/>
    <col min="4612" max="4612" width="10.7109375" style="2" customWidth="1"/>
    <col min="4613" max="4613" width="14.5703125" style="2" customWidth="1"/>
    <col min="4614" max="4614" width="16.7109375" style="2" customWidth="1"/>
    <col min="4615" max="4615" width="15" style="2" bestFit="1" customWidth="1"/>
    <col min="4616" max="4864" width="9.140625" style="2"/>
    <col min="4865" max="4865" width="12.7109375" style="2" customWidth="1"/>
    <col min="4866" max="4866" width="56.42578125" style="2" customWidth="1"/>
    <col min="4867" max="4867" width="7.140625" style="2" customWidth="1"/>
    <col min="4868" max="4868" width="10.7109375" style="2" customWidth="1"/>
    <col min="4869" max="4869" width="14.5703125" style="2" customWidth="1"/>
    <col min="4870" max="4870" width="16.7109375" style="2" customWidth="1"/>
    <col min="4871" max="4871" width="15" style="2" bestFit="1" customWidth="1"/>
    <col min="4872" max="5120" width="9.140625" style="2"/>
    <col min="5121" max="5121" width="12.7109375" style="2" customWidth="1"/>
    <col min="5122" max="5122" width="56.42578125" style="2" customWidth="1"/>
    <col min="5123" max="5123" width="7.140625" style="2" customWidth="1"/>
    <col min="5124" max="5124" width="10.7109375" style="2" customWidth="1"/>
    <col min="5125" max="5125" width="14.5703125" style="2" customWidth="1"/>
    <col min="5126" max="5126" width="16.7109375" style="2" customWidth="1"/>
    <col min="5127" max="5127" width="15" style="2" bestFit="1" customWidth="1"/>
    <col min="5128" max="5376" width="9.140625" style="2"/>
    <col min="5377" max="5377" width="12.7109375" style="2" customWidth="1"/>
    <col min="5378" max="5378" width="56.42578125" style="2" customWidth="1"/>
    <col min="5379" max="5379" width="7.140625" style="2" customWidth="1"/>
    <col min="5380" max="5380" width="10.7109375" style="2" customWidth="1"/>
    <col min="5381" max="5381" width="14.5703125" style="2" customWidth="1"/>
    <col min="5382" max="5382" width="16.7109375" style="2" customWidth="1"/>
    <col min="5383" max="5383" width="15" style="2" bestFit="1" customWidth="1"/>
    <col min="5384" max="5632" width="9.140625" style="2"/>
    <col min="5633" max="5633" width="12.7109375" style="2" customWidth="1"/>
    <col min="5634" max="5634" width="56.42578125" style="2" customWidth="1"/>
    <col min="5635" max="5635" width="7.140625" style="2" customWidth="1"/>
    <col min="5636" max="5636" width="10.7109375" style="2" customWidth="1"/>
    <col min="5637" max="5637" width="14.5703125" style="2" customWidth="1"/>
    <col min="5638" max="5638" width="16.7109375" style="2" customWidth="1"/>
    <col min="5639" max="5639" width="15" style="2" bestFit="1" customWidth="1"/>
    <col min="5640" max="5888" width="9.140625" style="2"/>
    <col min="5889" max="5889" width="12.7109375" style="2" customWidth="1"/>
    <col min="5890" max="5890" width="56.42578125" style="2" customWidth="1"/>
    <col min="5891" max="5891" width="7.140625" style="2" customWidth="1"/>
    <col min="5892" max="5892" width="10.7109375" style="2" customWidth="1"/>
    <col min="5893" max="5893" width="14.5703125" style="2" customWidth="1"/>
    <col min="5894" max="5894" width="16.7109375" style="2" customWidth="1"/>
    <col min="5895" max="5895" width="15" style="2" bestFit="1" customWidth="1"/>
    <col min="5896" max="6144" width="9.140625" style="2"/>
    <col min="6145" max="6145" width="12.7109375" style="2" customWidth="1"/>
    <col min="6146" max="6146" width="56.42578125" style="2" customWidth="1"/>
    <col min="6147" max="6147" width="7.140625" style="2" customWidth="1"/>
    <col min="6148" max="6148" width="10.7109375" style="2" customWidth="1"/>
    <col min="6149" max="6149" width="14.5703125" style="2" customWidth="1"/>
    <col min="6150" max="6150" width="16.7109375" style="2" customWidth="1"/>
    <col min="6151" max="6151" width="15" style="2" bestFit="1" customWidth="1"/>
    <col min="6152" max="6400" width="9.140625" style="2"/>
    <col min="6401" max="6401" width="12.7109375" style="2" customWidth="1"/>
    <col min="6402" max="6402" width="56.42578125" style="2" customWidth="1"/>
    <col min="6403" max="6403" width="7.140625" style="2" customWidth="1"/>
    <col min="6404" max="6404" width="10.7109375" style="2" customWidth="1"/>
    <col min="6405" max="6405" width="14.5703125" style="2" customWidth="1"/>
    <col min="6406" max="6406" width="16.7109375" style="2" customWidth="1"/>
    <col min="6407" max="6407" width="15" style="2" bestFit="1" customWidth="1"/>
    <col min="6408" max="6656" width="9.140625" style="2"/>
    <col min="6657" max="6657" width="12.7109375" style="2" customWidth="1"/>
    <col min="6658" max="6658" width="56.42578125" style="2" customWidth="1"/>
    <col min="6659" max="6659" width="7.140625" style="2" customWidth="1"/>
    <col min="6660" max="6660" width="10.7109375" style="2" customWidth="1"/>
    <col min="6661" max="6661" width="14.5703125" style="2" customWidth="1"/>
    <col min="6662" max="6662" width="16.7109375" style="2" customWidth="1"/>
    <col min="6663" max="6663" width="15" style="2" bestFit="1" customWidth="1"/>
    <col min="6664" max="6912" width="9.140625" style="2"/>
    <col min="6913" max="6913" width="12.7109375" style="2" customWidth="1"/>
    <col min="6914" max="6914" width="56.42578125" style="2" customWidth="1"/>
    <col min="6915" max="6915" width="7.140625" style="2" customWidth="1"/>
    <col min="6916" max="6916" width="10.7109375" style="2" customWidth="1"/>
    <col min="6917" max="6917" width="14.5703125" style="2" customWidth="1"/>
    <col min="6918" max="6918" width="16.7109375" style="2" customWidth="1"/>
    <col min="6919" max="6919" width="15" style="2" bestFit="1" customWidth="1"/>
    <col min="6920" max="7168" width="9.140625" style="2"/>
    <col min="7169" max="7169" width="12.7109375" style="2" customWidth="1"/>
    <col min="7170" max="7170" width="56.42578125" style="2" customWidth="1"/>
    <col min="7171" max="7171" width="7.140625" style="2" customWidth="1"/>
    <col min="7172" max="7172" width="10.7109375" style="2" customWidth="1"/>
    <col min="7173" max="7173" width="14.5703125" style="2" customWidth="1"/>
    <col min="7174" max="7174" width="16.7109375" style="2" customWidth="1"/>
    <col min="7175" max="7175" width="15" style="2" bestFit="1" customWidth="1"/>
    <col min="7176" max="7424" width="9.140625" style="2"/>
    <col min="7425" max="7425" width="12.7109375" style="2" customWidth="1"/>
    <col min="7426" max="7426" width="56.42578125" style="2" customWidth="1"/>
    <col min="7427" max="7427" width="7.140625" style="2" customWidth="1"/>
    <col min="7428" max="7428" width="10.7109375" style="2" customWidth="1"/>
    <col min="7429" max="7429" width="14.5703125" style="2" customWidth="1"/>
    <col min="7430" max="7430" width="16.7109375" style="2" customWidth="1"/>
    <col min="7431" max="7431" width="15" style="2" bestFit="1" customWidth="1"/>
    <col min="7432" max="7680" width="9.140625" style="2"/>
    <col min="7681" max="7681" width="12.7109375" style="2" customWidth="1"/>
    <col min="7682" max="7682" width="56.42578125" style="2" customWidth="1"/>
    <col min="7683" max="7683" width="7.140625" style="2" customWidth="1"/>
    <col min="7684" max="7684" width="10.7109375" style="2" customWidth="1"/>
    <col min="7685" max="7685" width="14.5703125" style="2" customWidth="1"/>
    <col min="7686" max="7686" width="16.7109375" style="2" customWidth="1"/>
    <col min="7687" max="7687" width="15" style="2" bestFit="1" customWidth="1"/>
    <col min="7688" max="7936" width="9.140625" style="2"/>
    <col min="7937" max="7937" width="12.7109375" style="2" customWidth="1"/>
    <col min="7938" max="7938" width="56.42578125" style="2" customWidth="1"/>
    <col min="7939" max="7939" width="7.140625" style="2" customWidth="1"/>
    <col min="7940" max="7940" width="10.7109375" style="2" customWidth="1"/>
    <col min="7941" max="7941" width="14.5703125" style="2" customWidth="1"/>
    <col min="7942" max="7942" width="16.7109375" style="2" customWidth="1"/>
    <col min="7943" max="7943" width="15" style="2" bestFit="1" customWidth="1"/>
    <col min="7944" max="8192" width="9.140625" style="2"/>
    <col min="8193" max="8193" width="12.7109375" style="2" customWidth="1"/>
    <col min="8194" max="8194" width="56.42578125" style="2" customWidth="1"/>
    <col min="8195" max="8195" width="7.140625" style="2" customWidth="1"/>
    <col min="8196" max="8196" width="10.7109375" style="2" customWidth="1"/>
    <col min="8197" max="8197" width="14.5703125" style="2" customWidth="1"/>
    <col min="8198" max="8198" width="16.7109375" style="2" customWidth="1"/>
    <col min="8199" max="8199" width="15" style="2" bestFit="1" customWidth="1"/>
    <col min="8200" max="8448" width="9.140625" style="2"/>
    <col min="8449" max="8449" width="12.7109375" style="2" customWidth="1"/>
    <col min="8450" max="8450" width="56.42578125" style="2" customWidth="1"/>
    <col min="8451" max="8451" width="7.140625" style="2" customWidth="1"/>
    <col min="8452" max="8452" width="10.7109375" style="2" customWidth="1"/>
    <col min="8453" max="8453" width="14.5703125" style="2" customWidth="1"/>
    <col min="8454" max="8454" width="16.7109375" style="2" customWidth="1"/>
    <col min="8455" max="8455" width="15" style="2" bestFit="1" customWidth="1"/>
    <col min="8456" max="8704" width="9.140625" style="2"/>
    <col min="8705" max="8705" width="12.7109375" style="2" customWidth="1"/>
    <col min="8706" max="8706" width="56.42578125" style="2" customWidth="1"/>
    <col min="8707" max="8707" width="7.140625" style="2" customWidth="1"/>
    <col min="8708" max="8708" width="10.7109375" style="2" customWidth="1"/>
    <col min="8709" max="8709" width="14.5703125" style="2" customWidth="1"/>
    <col min="8710" max="8710" width="16.7109375" style="2" customWidth="1"/>
    <col min="8711" max="8711" width="15" style="2" bestFit="1" customWidth="1"/>
    <col min="8712" max="8960" width="9.140625" style="2"/>
    <col min="8961" max="8961" width="12.7109375" style="2" customWidth="1"/>
    <col min="8962" max="8962" width="56.42578125" style="2" customWidth="1"/>
    <col min="8963" max="8963" width="7.140625" style="2" customWidth="1"/>
    <col min="8964" max="8964" width="10.7109375" style="2" customWidth="1"/>
    <col min="8965" max="8965" width="14.5703125" style="2" customWidth="1"/>
    <col min="8966" max="8966" width="16.7109375" style="2" customWidth="1"/>
    <col min="8967" max="8967" width="15" style="2" bestFit="1" customWidth="1"/>
    <col min="8968" max="9216" width="9.140625" style="2"/>
    <col min="9217" max="9217" width="12.7109375" style="2" customWidth="1"/>
    <col min="9218" max="9218" width="56.42578125" style="2" customWidth="1"/>
    <col min="9219" max="9219" width="7.140625" style="2" customWidth="1"/>
    <col min="9220" max="9220" width="10.7109375" style="2" customWidth="1"/>
    <col min="9221" max="9221" width="14.5703125" style="2" customWidth="1"/>
    <col min="9222" max="9222" width="16.7109375" style="2" customWidth="1"/>
    <col min="9223" max="9223" width="15" style="2" bestFit="1" customWidth="1"/>
    <col min="9224" max="9472" width="9.140625" style="2"/>
    <col min="9473" max="9473" width="12.7109375" style="2" customWidth="1"/>
    <col min="9474" max="9474" width="56.42578125" style="2" customWidth="1"/>
    <col min="9475" max="9475" width="7.140625" style="2" customWidth="1"/>
    <col min="9476" max="9476" width="10.7109375" style="2" customWidth="1"/>
    <col min="9477" max="9477" width="14.5703125" style="2" customWidth="1"/>
    <col min="9478" max="9478" width="16.7109375" style="2" customWidth="1"/>
    <col min="9479" max="9479" width="15" style="2" bestFit="1" customWidth="1"/>
    <col min="9480" max="9728" width="9.140625" style="2"/>
    <col min="9729" max="9729" width="12.7109375" style="2" customWidth="1"/>
    <col min="9730" max="9730" width="56.42578125" style="2" customWidth="1"/>
    <col min="9731" max="9731" width="7.140625" style="2" customWidth="1"/>
    <col min="9732" max="9732" width="10.7109375" style="2" customWidth="1"/>
    <col min="9733" max="9733" width="14.5703125" style="2" customWidth="1"/>
    <col min="9734" max="9734" width="16.7109375" style="2" customWidth="1"/>
    <col min="9735" max="9735" width="15" style="2" bestFit="1" customWidth="1"/>
    <col min="9736" max="9984" width="9.140625" style="2"/>
    <col min="9985" max="9985" width="12.7109375" style="2" customWidth="1"/>
    <col min="9986" max="9986" width="56.42578125" style="2" customWidth="1"/>
    <col min="9987" max="9987" width="7.140625" style="2" customWidth="1"/>
    <col min="9988" max="9988" width="10.7109375" style="2" customWidth="1"/>
    <col min="9989" max="9989" width="14.5703125" style="2" customWidth="1"/>
    <col min="9990" max="9990" width="16.7109375" style="2" customWidth="1"/>
    <col min="9991" max="9991" width="15" style="2" bestFit="1" customWidth="1"/>
    <col min="9992" max="10240" width="9.140625" style="2"/>
    <col min="10241" max="10241" width="12.7109375" style="2" customWidth="1"/>
    <col min="10242" max="10242" width="56.42578125" style="2" customWidth="1"/>
    <col min="10243" max="10243" width="7.140625" style="2" customWidth="1"/>
    <col min="10244" max="10244" width="10.7109375" style="2" customWidth="1"/>
    <col min="10245" max="10245" width="14.5703125" style="2" customWidth="1"/>
    <col min="10246" max="10246" width="16.7109375" style="2" customWidth="1"/>
    <col min="10247" max="10247" width="15" style="2" bestFit="1" customWidth="1"/>
    <col min="10248" max="10496" width="9.140625" style="2"/>
    <col min="10497" max="10497" width="12.7109375" style="2" customWidth="1"/>
    <col min="10498" max="10498" width="56.42578125" style="2" customWidth="1"/>
    <col min="10499" max="10499" width="7.140625" style="2" customWidth="1"/>
    <col min="10500" max="10500" width="10.7109375" style="2" customWidth="1"/>
    <col min="10501" max="10501" width="14.5703125" style="2" customWidth="1"/>
    <col min="10502" max="10502" width="16.7109375" style="2" customWidth="1"/>
    <col min="10503" max="10503" width="15" style="2" bestFit="1" customWidth="1"/>
    <col min="10504" max="10752" width="9.140625" style="2"/>
    <col min="10753" max="10753" width="12.7109375" style="2" customWidth="1"/>
    <col min="10754" max="10754" width="56.42578125" style="2" customWidth="1"/>
    <col min="10755" max="10755" width="7.140625" style="2" customWidth="1"/>
    <col min="10756" max="10756" width="10.7109375" style="2" customWidth="1"/>
    <col min="10757" max="10757" width="14.5703125" style="2" customWidth="1"/>
    <col min="10758" max="10758" width="16.7109375" style="2" customWidth="1"/>
    <col min="10759" max="10759" width="15" style="2" bestFit="1" customWidth="1"/>
    <col min="10760" max="11008" width="9.140625" style="2"/>
    <col min="11009" max="11009" width="12.7109375" style="2" customWidth="1"/>
    <col min="11010" max="11010" width="56.42578125" style="2" customWidth="1"/>
    <col min="11011" max="11011" width="7.140625" style="2" customWidth="1"/>
    <col min="11012" max="11012" width="10.7109375" style="2" customWidth="1"/>
    <col min="11013" max="11013" width="14.5703125" style="2" customWidth="1"/>
    <col min="11014" max="11014" width="16.7109375" style="2" customWidth="1"/>
    <col min="11015" max="11015" width="15" style="2" bestFit="1" customWidth="1"/>
    <col min="11016" max="11264" width="9.140625" style="2"/>
    <col min="11265" max="11265" width="12.7109375" style="2" customWidth="1"/>
    <col min="11266" max="11266" width="56.42578125" style="2" customWidth="1"/>
    <col min="11267" max="11267" width="7.140625" style="2" customWidth="1"/>
    <col min="11268" max="11268" width="10.7109375" style="2" customWidth="1"/>
    <col min="11269" max="11269" width="14.5703125" style="2" customWidth="1"/>
    <col min="11270" max="11270" width="16.7109375" style="2" customWidth="1"/>
    <col min="11271" max="11271" width="15" style="2" bestFit="1" customWidth="1"/>
    <col min="11272" max="11520" width="9.140625" style="2"/>
    <col min="11521" max="11521" width="12.7109375" style="2" customWidth="1"/>
    <col min="11522" max="11522" width="56.42578125" style="2" customWidth="1"/>
    <col min="11523" max="11523" width="7.140625" style="2" customWidth="1"/>
    <col min="11524" max="11524" width="10.7109375" style="2" customWidth="1"/>
    <col min="11525" max="11525" width="14.5703125" style="2" customWidth="1"/>
    <col min="11526" max="11526" width="16.7109375" style="2" customWidth="1"/>
    <col min="11527" max="11527" width="15" style="2" bestFit="1" customWidth="1"/>
    <col min="11528" max="11776" width="9.140625" style="2"/>
    <col min="11777" max="11777" width="12.7109375" style="2" customWidth="1"/>
    <col min="11778" max="11778" width="56.42578125" style="2" customWidth="1"/>
    <col min="11779" max="11779" width="7.140625" style="2" customWidth="1"/>
    <col min="11780" max="11780" width="10.7109375" style="2" customWidth="1"/>
    <col min="11781" max="11781" width="14.5703125" style="2" customWidth="1"/>
    <col min="11782" max="11782" width="16.7109375" style="2" customWidth="1"/>
    <col min="11783" max="11783" width="15" style="2" bestFit="1" customWidth="1"/>
    <col min="11784" max="12032" width="9.140625" style="2"/>
    <col min="12033" max="12033" width="12.7109375" style="2" customWidth="1"/>
    <col min="12034" max="12034" width="56.42578125" style="2" customWidth="1"/>
    <col min="12035" max="12035" width="7.140625" style="2" customWidth="1"/>
    <col min="12036" max="12036" width="10.7109375" style="2" customWidth="1"/>
    <col min="12037" max="12037" width="14.5703125" style="2" customWidth="1"/>
    <col min="12038" max="12038" width="16.7109375" style="2" customWidth="1"/>
    <col min="12039" max="12039" width="15" style="2" bestFit="1" customWidth="1"/>
    <col min="12040" max="12288" width="9.140625" style="2"/>
    <col min="12289" max="12289" width="12.7109375" style="2" customWidth="1"/>
    <col min="12290" max="12290" width="56.42578125" style="2" customWidth="1"/>
    <col min="12291" max="12291" width="7.140625" style="2" customWidth="1"/>
    <col min="12292" max="12292" width="10.7109375" style="2" customWidth="1"/>
    <col min="12293" max="12293" width="14.5703125" style="2" customWidth="1"/>
    <col min="12294" max="12294" width="16.7109375" style="2" customWidth="1"/>
    <col min="12295" max="12295" width="15" style="2" bestFit="1" customWidth="1"/>
    <col min="12296" max="12544" width="9.140625" style="2"/>
    <col min="12545" max="12545" width="12.7109375" style="2" customWidth="1"/>
    <col min="12546" max="12546" width="56.42578125" style="2" customWidth="1"/>
    <col min="12547" max="12547" width="7.140625" style="2" customWidth="1"/>
    <col min="12548" max="12548" width="10.7109375" style="2" customWidth="1"/>
    <col min="12549" max="12549" width="14.5703125" style="2" customWidth="1"/>
    <col min="12550" max="12550" width="16.7109375" style="2" customWidth="1"/>
    <col min="12551" max="12551" width="15" style="2" bestFit="1" customWidth="1"/>
    <col min="12552" max="12800" width="9.140625" style="2"/>
    <col min="12801" max="12801" width="12.7109375" style="2" customWidth="1"/>
    <col min="12802" max="12802" width="56.42578125" style="2" customWidth="1"/>
    <col min="12803" max="12803" width="7.140625" style="2" customWidth="1"/>
    <col min="12804" max="12804" width="10.7109375" style="2" customWidth="1"/>
    <col min="12805" max="12805" width="14.5703125" style="2" customWidth="1"/>
    <col min="12806" max="12806" width="16.7109375" style="2" customWidth="1"/>
    <col min="12807" max="12807" width="15" style="2" bestFit="1" customWidth="1"/>
    <col min="12808" max="13056" width="9.140625" style="2"/>
    <col min="13057" max="13057" width="12.7109375" style="2" customWidth="1"/>
    <col min="13058" max="13058" width="56.42578125" style="2" customWidth="1"/>
    <col min="13059" max="13059" width="7.140625" style="2" customWidth="1"/>
    <col min="13060" max="13060" width="10.7109375" style="2" customWidth="1"/>
    <col min="13061" max="13061" width="14.5703125" style="2" customWidth="1"/>
    <col min="13062" max="13062" width="16.7109375" style="2" customWidth="1"/>
    <col min="13063" max="13063" width="15" style="2" bestFit="1" customWidth="1"/>
    <col min="13064" max="13312" width="9.140625" style="2"/>
    <col min="13313" max="13313" width="12.7109375" style="2" customWidth="1"/>
    <col min="13314" max="13314" width="56.42578125" style="2" customWidth="1"/>
    <col min="13315" max="13315" width="7.140625" style="2" customWidth="1"/>
    <col min="13316" max="13316" width="10.7109375" style="2" customWidth="1"/>
    <col min="13317" max="13317" width="14.5703125" style="2" customWidth="1"/>
    <col min="13318" max="13318" width="16.7109375" style="2" customWidth="1"/>
    <col min="13319" max="13319" width="15" style="2" bestFit="1" customWidth="1"/>
    <col min="13320" max="13568" width="9.140625" style="2"/>
    <col min="13569" max="13569" width="12.7109375" style="2" customWidth="1"/>
    <col min="13570" max="13570" width="56.42578125" style="2" customWidth="1"/>
    <col min="13571" max="13571" width="7.140625" style="2" customWidth="1"/>
    <col min="13572" max="13572" width="10.7109375" style="2" customWidth="1"/>
    <col min="13573" max="13573" width="14.5703125" style="2" customWidth="1"/>
    <col min="13574" max="13574" width="16.7109375" style="2" customWidth="1"/>
    <col min="13575" max="13575" width="15" style="2" bestFit="1" customWidth="1"/>
    <col min="13576" max="13824" width="9.140625" style="2"/>
    <col min="13825" max="13825" width="12.7109375" style="2" customWidth="1"/>
    <col min="13826" max="13826" width="56.42578125" style="2" customWidth="1"/>
    <col min="13827" max="13827" width="7.140625" style="2" customWidth="1"/>
    <col min="13828" max="13828" width="10.7109375" style="2" customWidth="1"/>
    <col min="13829" max="13829" width="14.5703125" style="2" customWidth="1"/>
    <col min="13830" max="13830" width="16.7109375" style="2" customWidth="1"/>
    <col min="13831" max="13831" width="15" style="2" bestFit="1" customWidth="1"/>
    <col min="13832" max="14080" width="9.140625" style="2"/>
    <col min="14081" max="14081" width="12.7109375" style="2" customWidth="1"/>
    <col min="14082" max="14082" width="56.42578125" style="2" customWidth="1"/>
    <col min="14083" max="14083" width="7.140625" style="2" customWidth="1"/>
    <col min="14084" max="14084" width="10.7109375" style="2" customWidth="1"/>
    <col min="14085" max="14085" width="14.5703125" style="2" customWidth="1"/>
    <col min="14086" max="14086" width="16.7109375" style="2" customWidth="1"/>
    <col min="14087" max="14087" width="15" style="2" bestFit="1" customWidth="1"/>
    <col min="14088" max="14336" width="9.140625" style="2"/>
    <col min="14337" max="14337" width="12.7109375" style="2" customWidth="1"/>
    <col min="14338" max="14338" width="56.42578125" style="2" customWidth="1"/>
    <col min="14339" max="14339" width="7.140625" style="2" customWidth="1"/>
    <col min="14340" max="14340" width="10.7109375" style="2" customWidth="1"/>
    <col min="14341" max="14341" width="14.5703125" style="2" customWidth="1"/>
    <col min="14342" max="14342" width="16.7109375" style="2" customWidth="1"/>
    <col min="14343" max="14343" width="15" style="2" bestFit="1" customWidth="1"/>
    <col min="14344" max="14592" width="9.140625" style="2"/>
    <col min="14593" max="14593" width="12.7109375" style="2" customWidth="1"/>
    <col min="14594" max="14594" width="56.42578125" style="2" customWidth="1"/>
    <col min="14595" max="14595" width="7.140625" style="2" customWidth="1"/>
    <col min="14596" max="14596" width="10.7109375" style="2" customWidth="1"/>
    <col min="14597" max="14597" width="14.5703125" style="2" customWidth="1"/>
    <col min="14598" max="14598" width="16.7109375" style="2" customWidth="1"/>
    <col min="14599" max="14599" width="15" style="2" bestFit="1" customWidth="1"/>
    <col min="14600" max="14848" width="9.140625" style="2"/>
    <col min="14849" max="14849" width="12.7109375" style="2" customWidth="1"/>
    <col min="14850" max="14850" width="56.42578125" style="2" customWidth="1"/>
    <col min="14851" max="14851" width="7.140625" style="2" customWidth="1"/>
    <col min="14852" max="14852" width="10.7109375" style="2" customWidth="1"/>
    <col min="14853" max="14853" width="14.5703125" style="2" customWidth="1"/>
    <col min="14854" max="14854" width="16.7109375" style="2" customWidth="1"/>
    <col min="14855" max="14855" width="15" style="2" bestFit="1" customWidth="1"/>
    <col min="14856" max="15104" width="9.140625" style="2"/>
    <col min="15105" max="15105" width="12.7109375" style="2" customWidth="1"/>
    <col min="15106" max="15106" width="56.42578125" style="2" customWidth="1"/>
    <col min="15107" max="15107" width="7.140625" style="2" customWidth="1"/>
    <col min="15108" max="15108" width="10.7109375" style="2" customWidth="1"/>
    <col min="15109" max="15109" width="14.5703125" style="2" customWidth="1"/>
    <col min="15110" max="15110" width="16.7109375" style="2" customWidth="1"/>
    <col min="15111" max="15111" width="15" style="2" bestFit="1" customWidth="1"/>
    <col min="15112" max="15360" width="9.140625" style="2"/>
    <col min="15361" max="15361" width="12.7109375" style="2" customWidth="1"/>
    <col min="15362" max="15362" width="56.42578125" style="2" customWidth="1"/>
    <col min="15363" max="15363" width="7.140625" style="2" customWidth="1"/>
    <col min="15364" max="15364" width="10.7109375" style="2" customWidth="1"/>
    <col min="15365" max="15365" width="14.5703125" style="2" customWidth="1"/>
    <col min="15366" max="15366" width="16.7109375" style="2" customWidth="1"/>
    <col min="15367" max="15367" width="15" style="2" bestFit="1" customWidth="1"/>
    <col min="15368" max="15616" width="9.140625" style="2"/>
    <col min="15617" max="15617" width="12.7109375" style="2" customWidth="1"/>
    <col min="15618" max="15618" width="56.42578125" style="2" customWidth="1"/>
    <col min="15619" max="15619" width="7.140625" style="2" customWidth="1"/>
    <col min="15620" max="15620" width="10.7109375" style="2" customWidth="1"/>
    <col min="15621" max="15621" width="14.5703125" style="2" customWidth="1"/>
    <col min="15622" max="15622" width="16.7109375" style="2" customWidth="1"/>
    <col min="15623" max="15623" width="15" style="2" bestFit="1" customWidth="1"/>
    <col min="15624" max="15872" width="9.140625" style="2"/>
    <col min="15873" max="15873" width="12.7109375" style="2" customWidth="1"/>
    <col min="15874" max="15874" width="56.42578125" style="2" customWidth="1"/>
    <col min="15875" max="15875" width="7.140625" style="2" customWidth="1"/>
    <col min="15876" max="15876" width="10.7109375" style="2" customWidth="1"/>
    <col min="15877" max="15877" width="14.5703125" style="2" customWidth="1"/>
    <col min="15878" max="15878" width="16.7109375" style="2" customWidth="1"/>
    <col min="15879" max="15879" width="15" style="2" bestFit="1" customWidth="1"/>
    <col min="15880" max="16128" width="9.140625" style="2"/>
    <col min="16129" max="16129" width="12.7109375" style="2" customWidth="1"/>
    <col min="16130" max="16130" width="56.42578125" style="2" customWidth="1"/>
    <col min="16131" max="16131" width="7.140625" style="2" customWidth="1"/>
    <col min="16132" max="16132" width="10.7109375" style="2" customWidth="1"/>
    <col min="16133" max="16133" width="14.5703125" style="2" customWidth="1"/>
    <col min="16134" max="16134" width="16.7109375" style="2" customWidth="1"/>
    <col min="16135" max="16135" width="15" style="2" bestFit="1" customWidth="1"/>
    <col min="16136" max="16383" width="9.140625" style="2"/>
    <col min="16384" max="16384" width="9.140625" style="2" customWidth="1"/>
  </cols>
  <sheetData>
    <row r="1" spans="1:8" ht="20.100000000000001" customHeight="1">
      <c r="A1" s="3456" t="s">
        <v>2129</v>
      </c>
      <c r="B1" s="3456"/>
      <c r="C1" s="3456"/>
      <c r="D1" s="3456"/>
      <c r="E1" s="3456"/>
      <c r="F1" s="3456"/>
      <c r="G1" s="2411"/>
      <c r="H1" s="2411"/>
    </row>
    <row r="2" spans="1:8" ht="20.100000000000001" customHeight="1">
      <c r="A2" s="619" t="s">
        <v>2526</v>
      </c>
      <c r="E2" s="4"/>
      <c r="F2" s="4"/>
      <c r="G2" s="1"/>
    </row>
    <row r="3" spans="1:8" ht="20.100000000000001" customHeight="1">
      <c r="A3" s="5" t="s">
        <v>904</v>
      </c>
      <c r="E3" s="4"/>
      <c r="F3" s="4"/>
      <c r="G3" s="89"/>
    </row>
    <row r="4" spans="1:8" ht="20.100000000000001" customHeight="1">
      <c r="A4" s="5" t="s">
        <v>73</v>
      </c>
      <c r="B4" s="57"/>
      <c r="C4" s="87"/>
      <c r="D4" s="87"/>
      <c r="E4" s="88"/>
      <c r="F4" s="88"/>
      <c r="G4" s="90"/>
    </row>
    <row r="5" spans="1:8" ht="13.15" customHeight="1">
      <c r="A5" s="87"/>
      <c r="B5" s="57"/>
      <c r="C5" s="87"/>
      <c r="D5" s="87"/>
      <c r="E5" s="91"/>
      <c r="F5" s="91"/>
      <c r="G5" s="11"/>
    </row>
    <row r="6" spans="1:8">
      <c r="A6" s="12" t="s">
        <v>1</v>
      </c>
      <c r="B6" s="12" t="s">
        <v>2</v>
      </c>
      <c r="C6" s="12" t="s">
        <v>3</v>
      </c>
      <c r="D6" s="13" t="s">
        <v>4</v>
      </c>
      <c r="E6" s="92" t="s">
        <v>5</v>
      </c>
      <c r="F6" s="93" t="s">
        <v>6</v>
      </c>
      <c r="G6" s="16"/>
    </row>
    <row r="7" spans="1:8">
      <c r="A7" s="17"/>
      <c r="B7" s="18"/>
      <c r="C7" s="17"/>
      <c r="D7" s="19"/>
      <c r="E7" s="94" t="s">
        <v>160</v>
      </c>
      <c r="F7" s="95" t="s">
        <v>160</v>
      </c>
      <c r="G7" s="16"/>
    </row>
    <row r="8" spans="1:8" ht="12.75" customHeight="1">
      <c r="A8" s="96"/>
      <c r="B8" s="97"/>
      <c r="C8" s="96"/>
      <c r="D8" s="96"/>
      <c r="E8" s="98"/>
      <c r="F8" s="98"/>
      <c r="G8" s="99"/>
    </row>
    <row r="9" spans="1:8">
      <c r="A9" s="65"/>
      <c r="B9" s="100" t="s">
        <v>74</v>
      </c>
      <c r="C9" s="65"/>
      <c r="D9" s="65"/>
      <c r="E9" s="101"/>
      <c r="F9" s="101"/>
      <c r="G9" s="102"/>
    </row>
    <row r="10" spans="1:8">
      <c r="A10" s="65"/>
      <c r="B10" s="70"/>
      <c r="C10" s="65"/>
      <c r="D10" s="103"/>
      <c r="E10" s="44"/>
      <c r="F10" s="44"/>
      <c r="G10" s="34"/>
    </row>
    <row r="11" spans="1:8">
      <c r="A11" s="65"/>
      <c r="B11" s="104" t="s">
        <v>75</v>
      </c>
      <c r="C11" s="65"/>
      <c r="D11" s="103"/>
      <c r="E11" s="44"/>
      <c r="F11" s="44"/>
      <c r="G11" s="34"/>
    </row>
    <row r="12" spans="1:8">
      <c r="A12" s="65"/>
      <c r="B12" s="70"/>
      <c r="C12" s="65"/>
      <c r="D12" s="103"/>
      <c r="E12" s="44"/>
      <c r="F12" s="44"/>
      <c r="G12" s="34"/>
    </row>
    <row r="13" spans="1:8">
      <c r="A13" s="65" t="s">
        <v>929</v>
      </c>
      <c r="B13" s="70" t="s">
        <v>76</v>
      </c>
      <c r="C13" s="65" t="s">
        <v>77</v>
      </c>
      <c r="D13" s="105">
        <v>10</v>
      </c>
      <c r="E13" s="44"/>
      <c r="F13" s="44">
        <f t="shared" ref="F13:F19" si="0">D13*E13</f>
        <v>0</v>
      </c>
      <c r="G13" s="34"/>
    </row>
    <row r="14" spans="1:8">
      <c r="A14" s="106" t="s">
        <v>930</v>
      </c>
      <c r="B14" s="70" t="s">
        <v>78</v>
      </c>
      <c r="C14" s="65" t="s">
        <v>77</v>
      </c>
      <c r="D14" s="105">
        <v>10</v>
      </c>
      <c r="E14" s="44"/>
      <c r="F14" s="44">
        <f t="shared" si="0"/>
        <v>0</v>
      </c>
      <c r="G14" s="34"/>
    </row>
    <row r="15" spans="1:8">
      <c r="A15" s="106" t="s">
        <v>905</v>
      </c>
      <c r="B15" s="70" t="s">
        <v>79</v>
      </c>
      <c r="C15" s="65" t="s">
        <v>77</v>
      </c>
      <c r="D15" s="105">
        <v>10</v>
      </c>
      <c r="E15" s="44"/>
      <c r="F15" s="44">
        <f t="shared" si="0"/>
        <v>0</v>
      </c>
      <c r="G15" s="34"/>
    </row>
    <row r="16" spans="1:8">
      <c r="A16" s="106" t="s">
        <v>906</v>
      </c>
      <c r="B16" s="70" t="s">
        <v>80</v>
      </c>
      <c r="C16" s="65" t="s">
        <v>77</v>
      </c>
      <c r="D16" s="105">
        <v>100</v>
      </c>
      <c r="E16" s="44"/>
      <c r="F16" s="44">
        <f t="shared" si="0"/>
        <v>0</v>
      </c>
      <c r="G16" s="34"/>
    </row>
    <row r="17" spans="1:7">
      <c r="A17" s="106" t="s">
        <v>907</v>
      </c>
      <c r="B17" s="70" t="s">
        <v>81</v>
      </c>
      <c r="C17" s="65" t="s">
        <v>77</v>
      </c>
      <c r="D17" s="105">
        <v>7</v>
      </c>
      <c r="E17" s="44"/>
      <c r="F17" s="44">
        <f t="shared" si="0"/>
        <v>0</v>
      </c>
      <c r="G17" s="34"/>
    </row>
    <row r="18" spans="1:7">
      <c r="A18" s="106" t="s">
        <v>908</v>
      </c>
      <c r="B18" s="70" t="s">
        <v>82</v>
      </c>
      <c r="C18" s="65" t="s">
        <v>77</v>
      </c>
      <c r="D18" s="105">
        <v>10</v>
      </c>
      <c r="E18" s="44"/>
      <c r="F18" s="44">
        <f t="shared" si="0"/>
        <v>0</v>
      </c>
      <c r="G18" s="34"/>
    </row>
    <row r="19" spans="1:7">
      <c r="A19" s="106" t="s">
        <v>909</v>
      </c>
      <c r="B19" s="70" t="s">
        <v>83</v>
      </c>
      <c r="C19" s="65" t="s">
        <v>77</v>
      </c>
      <c r="D19" s="105">
        <v>10</v>
      </c>
      <c r="E19" s="44"/>
      <c r="F19" s="44">
        <f t="shared" si="0"/>
        <v>0</v>
      </c>
      <c r="G19" s="34"/>
    </row>
    <row r="20" spans="1:7">
      <c r="A20" s="65"/>
      <c r="B20" s="70"/>
      <c r="C20" s="65"/>
      <c r="D20" s="105"/>
      <c r="E20" s="44"/>
      <c r="F20" s="44"/>
      <c r="G20" s="34"/>
    </row>
    <row r="21" spans="1:7">
      <c r="A21" s="65"/>
      <c r="B21" s="104" t="s">
        <v>84</v>
      </c>
      <c r="C21" s="65"/>
      <c r="D21" s="105"/>
      <c r="E21" s="44"/>
      <c r="F21" s="44"/>
      <c r="G21" s="34"/>
    </row>
    <row r="22" spans="1:7">
      <c r="A22" s="65"/>
      <c r="B22" s="70"/>
      <c r="C22" s="65"/>
      <c r="D22" s="105"/>
      <c r="E22" s="44"/>
      <c r="F22" s="44"/>
      <c r="G22" s="34"/>
    </row>
    <row r="23" spans="1:7">
      <c r="A23" s="106" t="s">
        <v>910</v>
      </c>
      <c r="B23" s="70" t="s">
        <v>85</v>
      </c>
      <c r="C23" s="65" t="s">
        <v>86</v>
      </c>
      <c r="D23" s="105">
        <v>1</v>
      </c>
      <c r="E23" s="44"/>
      <c r="F23" s="44">
        <f t="shared" ref="F23:F34" si="1">D23*E23</f>
        <v>0</v>
      </c>
      <c r="G23" s="34"/>
    </row>
    <row r="24" spans="1:7">
      <c r="A24" s="106" t="s">
        <v>911</v>
      </c>
      <c r="B24" s="70" t="s">
        <v>87</v>
      </c>
      <c r="C24" s="65" t="s">
        <v>88</v>
      </c>
      <c r="D24" s="105">
        <v>1</v>
      </c>
      <c r="E24" s="44"/>
      <c r="F24" s="44">
        <f t="shared" si="1"/>
        <v>0</v>
      </c>
      <c r="G24" s="34"/>
    </row>
    <row r="25" spans="1:7">
      <c r="A25" s="106" t="s">
        <v>912</v>
      </c>
      <c r="B25" s="70" t="s">
        <v>89</v>
      </c>
      <c r="C25" s="65" t="s">
        <v>88</v>
      </c>
      <c r="D25" s="105">
        <v>0.5</v>
      </c>
      <c r="E25" s="44"/>
      <c r="F25" s="44">
        <f t="shared" si="1"/>
        <v>0</v>
      </c>
      <c r="G25" s="34"/>
    </row>
    <row r="26" spans="1:7">
      <c r="A26" s="106" t="s">
        <v>913</v>
      </c>
      <c r="B26" s="70" t="s">
        <v>90</v>
      </c>
      <c r="C26" s="65" t="s">
        <v>91</v>
      </c>
      <c r="D26" s="105">
        <v>10</v>
      </c>
      <c r="E26" s="44"/>
      <c r="F26" s="44">
        <f t="shared" si="1"/>
        <v>0</v>
      </c>
      <c r="G26" s="34"/>
    </row>
    <row r="27" spans="1:7">
      <c r="A27" s="106" t="s">
        <v>914</v>
      </c>
      <c r="B27" s="70" t="s">
        <v>92</v>
      </c>
      <c r="C27" s="65" t="s">
        <v>88</v>
      </c>
      <c r="D27" s="105">
        <v>0.5</v>
      </c>
      <c r="E27" s="44"/>
      <c r="F27" s="44">
        <f t="shared" si="1"/>
        <v>0</v>
      </c>
      <c r="G27" s="34"/>
    </row>
    <row r="28" spans="1:7">
      <c r="A28" s="106" t="s">
        <v>915</v>
      </c>
      <c r="B28" s="70" t="s">
        <v>93</v>
      </c>
      <c r="C28" s="65" t="s">
        <v>88</v>
      </c>
      <c r="D28" s="105">
        <v>0.5</v>
      </c>
      <c r="E28" s="44"/>
      <c r="F28" s="44">
        <f t="shared" si="1"/>
        <v>0</v>
      </c>
      <c r="G28" s="34"/>
    </row>
    <row r="29" spans="1:7">
      <c r="A29" s="106" t="s">
        <v>916</v>
      </c>
      <c r="B29" s="70" t="s">
        <v>94</v>
      </c>
      <c r="C29" s="27" t="s">
        <v>31</v>
      </c>
      <c r="D29" s="103">
        <v>5000</v>
      </c>
      <c r="E29" s="44"/>
      <c r="F29" s="44">
        <f t="shared" si="1"/>
        <v>0</v>
      </c>
      <c r="G29" s="34"/>
    </row>
    <row r="30" spans="1:7">
      <c r="A30" s="65" t="s">
        <v>917</v>
      </c>
      <c r="B30" s="70" t="s">
        <v>95</v>
      </c>
      <c r="C30" s="65" t="s">
        <v>96</v>
      </c>
      <c r="D30" s="105">
        <v>0.5</v>
      </c>
      <c r="E30" s="44"/>
      <c r="F30" s="44">
        <f t="shared" si="1"/>
        <v>0</v>
      </c>
      <c r="G30" s="34"/>
    </row>
    <row r="31" spans="1:7">
      <c r="A31" s="65" t="s">
        <v>918</v>
      </c>
      <c r="B31" s="70" t="s">
        <v>97</v>
      </c>
      <c r="C31" s="65" t="s">
        <v>96</v>
      </c>
      <c r="D31" s="105">
        <v>0.5</v>
      </c>
      <c r="E31" s="44"/>
      <c r="F31" s="44">
        <f t="shared" si="1"/>
        <v>0</v>
      </c>
      <c r="G31" s="34"/>
    </row>
    <row r="32" spans="1:7">
      <c r="A32" s="65" t="s">
        <v>919</v>
      </c>
      <c r="B32" s="70" t="s">
        <v>98</v>
      </c>
      <c r="C32" s="65" t="s">
        <v>99</v>
      </c>
      <c r="D32" s="105">
        <v>1</v>
      </c>
      <c r="E32" s="44"/>
      <c r="F32" s="44">
        <f t="shared" si="1"/>
        <v>0</v>
      </c>
      <c r="G32" s="34"/>
    </row>
    <row r="33" spans="1:7">
      <c r="A33" s="65" t="s">
        <v>920</v>
      </c>
      <c r="B33" s="70" t="s">
        <v>100</v>
      </c>
      <c r="C33" s="65" t="s">
        <v>88</v>
      </c>
      <c r="D33" s="105">
        <v>0.5</v>
      </c>
      <c r="E33" s="44"/>
      <c r="F33" s="44">
        <f t="shared" si="1"/>
        <v>0</v>
      </c>
      <c r="G33" s="34"/>
    </row>
    <row r="34" spans="1:7">
      <c r="A34" s="65" t="s">
        <v>921</v>
      </c>
      <c r="B34" s="70" t="s">
        <v>101</v>
      </c>
      <c r="C34" s="65" t="s">
        <v>88</v>
      </c>
      <c r="D34" s="105">
        <v>0.5</v>
      </c>
      <c r="E34" s="44"/>
      <c r="F34" s="44">
        <f t="shared" si="1"/>
        <v>0</v>
      </c>
      <c r="G34" s="34"/>
    </row>
    <row r="35" spans="1:7">
      <c r="A35" s="65"/>
      <c r="B35" s="70" t="s">
        <v>102</v>
      </c>
      <c r="C35" s="65"/>
      <c r="D35" s="105"/>
      <c r="E35" s="44"/>
      <c r="F35" s="44"/>
      <c r="G35" s="34"/>
    </row>
    <row r="36" spans="1:7">
      <c r="A36" s="65" t="s">
        <v>922</v>
      </c>
      <c r="B36" s="70" t="s">
        <v>103</v>
      </c>
      <c r="C36" s="65" t="s">
        <v>99</v>
      </c>
      <c r="D36" s="105">
        <v>16</v>
      </c>
      <c r="E36" s="44"/>
      <c r="F36" s="44">
        <f>D36*E36</f>
        <v>0</v>
      </c>
      <c r="G36" s="34"/>
    </row>
    <row r="37" spans="1:7">
      <c r="A37" s="65"/>
      <c r="B37" s="70" t="s">
        <v>102</v>
      </c>
      <c r="C37" s="65"/>
      <c r="D37" s="105"/>
      <c r="E37" s="44"/>
      <c r="F37" s="44"/>
      <c r="G37" s="34"/>
    </row>
    <row r="38" spans="1:7">
      <c r="A38" s="106" t="s">
        <v>923</v>
      </c>
      <c r="B38" s="70" t="s">
        <v>104</v>
      </c>
      <c r="C38" s="65" t="s">
        <v>99</v>
      </c>
      <c r="D38" s="105">
        <v>16</v>
      </c>
      <c r="E38" s="44"/>
      <c r="F38" s="44">
        <f>D38*E38</f>
        <v>0</v>
      </c>
      <c r="G38" s="34"/>
    </row>
    <row r="39" spans="1:7">
      <c r="A39" s="65"/>
      <c r="B39" s="70" t="s">
        <v>102</v>
      </c>
      <c r="C39" s="65"/>
      <c r="D39" s="105"/>
      <c r="E39" s="44"/>
      <c r="F39" s="44"/>
      <c r="G39" s="34"/>
    </row>
    <row r="40" spans="1:7">
      <c r="A40" s="106" t="s">
        <v>924</v>
      </c>
      <c r="B40" s="70" t="s">
        <v>105</v>
      </c>
      <c r="C40" s="65" t="s">
        <v>99</v>
      </c>
      <c r="D40" s="105">
        <v>2</v>
      </c>
      <c r="E40" s="44"/>
      <c r="F40" s="44">
        <f>D40*E40</f>
        <v>0</v>
      </c>
      <c r="G40" s="34"/>
    </row>
    <row r="41" spans="1:7">
      <c r="A41" s="106" t="s">
        <v>925</v>
      </c>
      <c r="B41" s="70" t="s">
        <v>106</v>
      </c>
      <c r="C41" s="65" t="s">
        <v>96</v>
      </c>
      <c r="D41" s="105">
        <v>5</v>
      </c>
      <c r="E41" s="44"/>
      <c r="F41" s="44">
        <f>D41*E41</f>
        <v>0</v>
      </c>
      <c r="G41" s="34"/>
    </row>
    <row r="42" spans="1:7">
      <c r="A42" s="106" t="s">
        <v>926</v>
      </c>
      <c r="B42" s="70" t="s">
        <v>107</v>
      </c>
      <c r="C42" s="65" t="s">
        <v>88</v>
      </c>
      <c r="D42" s="105">
        <v>2</v>
      </c>
      <c r="E42" s="44"/>
      <c r="F42" s="44">
        <f>D42*E42</f>
        <v>0</v>
      </c>
      <c r="G42" s="34"/>
    </row>
    <row r="43" spans="1:7">
      <c r="A43" s="106" t="s">
        <v>927</v>
      </c>
      <c r="B43" s="70" t="s">
        <v>108</v>
      </c>
      <c r="C43" s="65" t="s">
        <v>88</v>
      </c>
      <c r="D43" s="105">
        <v>2</v>
      </c>
      <c r="E43" s="44"/>
      <c r="F43" s="44">
        <f>D43*E43</f>
        <v>0</v>
      </c>
      <c r="G43" s="34"/>
    </row>
    <row r="44" spans="1:7">
      <c r="A44" s="65"/>
      <c r="B44" s="70"/>
      <c r="C44" s="65"/>
      <c r="D44" s="105"/>
      <c r="E44" s="44"/>
      <c r="F44" s="44"/>
      <c r="G44" s="34"/>
    </row>
    <row r="45" spans="1:7">
      <c r="A45" s="65"/>
      <c r="B45" s="107" t="s">
        <v>109</v>
      </c>
      <c r="C45" s="65"/>
      <c r="D45" s="105"/>
      <c r="E45" s="44"/>
      <c r="F45" s="44"/>
      <c r="G45" s="34"/>
    </row>
    <row r="46" spans="1:7">
      <c r="A46" s="65"/>
      <c r="B46" s="70"/>
      <c r="C46" s="65"/>
      <c r="D46" s="105"/>
      <c r="E46" s="44"/>
      <c r="F46" s="44"/>
      <c r="G46" s="34"/>
    </row>
    <row r="47" spans="1:7">
      <c r="A47" s="106" t="s">
        <v>928</v>
      </c>
      <c r="B47" s="70" t="s">
        <v>110</v>
      </c>
      <c r="C47" s="65" t="s">
        <v>77</v>
      </c>
      <c r="D47" s="105">
        <v>5</v>
      </c>
      <c r="E47" s="44"/>
      <c r="F47" s="44">
        <f>D47*E47</f>
        <v>0</v>
      </c>
      <c r="G47" s="34"/>
    </row>
    <row r="48" spans="1:7" ht="13.15" customHeight="1">
      <c r="A48" s="65"/>
      <c r="B48" s="70"/>
      <c r="C48" s="65"/>
      <c r="D48" s="105"/>
      <c r="E48" s="101"/>
      <c r="F48" s="101"/>
      <c r="G48" s="34"/>
    </row>
    <row r="49" spans="1:7" s="57" customFormat="1">
      <c r="A49" s="108"/>
      <c r="B49" s="100" t="s">
        <v>1095</v>
      </c>
      <c r="C49" s="108"/>
      <c r="D49" s="109"/>
      <c r="E49" s="110"/>
      <c r="F49" s="110"/>
      <c r="G49" s="56"/>
    </row>
    <row r="50" spans="1:7" ht="13.15" customHeight="1">
      <c r="A50" s="65"/>
      <c r="B50" s="70"/>
      <c r="C50" s="65"/>
      <c r="D50" s="105"/>
      <c r="E50" s="101"/>
      <c r="F50" s="101"/>
      <c r="G50" s="34"/>
    </row>
    <row r="51" spans="1:7">
      <c r="A51" s="106" t="s">
        <v>931</v>
      </c>
      <c r="B51" s="70" t="s">
        <v>111</v>
      </c>
      <c r="C51" s="65" t="s">
        <v>77</v>
      </c>
      <c r="D51" s="105">
        <v>4</v>
      </c>
      <c r="E51" s="44"/>
      <c r="F51" s="44">
        <f>D51*E51</f>
        <v>0</v>
      </c>
      <c r="G51" s="34"/>
    </row>
    <row r="52" spans="1:7">
      <c r="A52" s="106" t="s">
        <v>932</v>
      </c>
      <c r="B52" s="70" t="s">
        <v>112</v>
      </c>
      <c r="C52" s="65" t="s">
        <v>77</v>
      </c>
      <c r="D52" s="105">
        <v>4</v>
      </c>
      <c r="E52" s="44"/>
      <c r="F52" s="44">
        <f>D52*E52</f>
        <v>0</v>
      </c>
      <c r="G52" s="34"/>
    </row>
    <row r="53" spans="1:7">
      <c r="A53" s="65"/>
      <c r="B53" s="70"/>
      <c r="C53" s="65"/>
      <c r="D53" s="105"/>
      <c r="E53" s="44"/>
      <c r="F53" s="44"/>
      <c r="G53" s="34"/>
    </row>
    <row r="54" spans="1:7" s="57" customFormat="1">
      <c r="A54" s="108"/>
      <c r="B54" s="100" t="s">
        <v>113</v>
      </c>
      <c r="C54" s="108"/>
      <c r="D54" s="109"/>
      <c r="E54" s="110"/>
      <c r="F54" s="110"/>
      <c r="G54" s="56"/>
    </row>
    <row r="55" spans="1:7" s="57" customFormat="1">
      <c r="A55" s="108"/>
      <c r="B55" s="100"/>
      <c r="C55" s="108"/>
      <c r="D55" s="109"/>
      <c r="E55" s="110"/>
      <c r="F55" s="110"/>
      <c r="G55" s="56"/>
    </row>
    <row r="56" spans="1:7">
      <c r="A56" s="106" t="s">
        <v>933</v>
      </c>
      <c r="B56" s="70" t="s">
        <v>114</v>
      </c>
      <c r="C56" s="65" t="s">
        <v>77</v>
      </c>
      <c r="D56" s="105">
        <v>5</v>
      </c>
      <c r="E56" s="44"/>
      <c r="F56" s="44">
        <f>D56*E56</f>
        <v>0</v>
      </c>
      <c r="G56" s="34"/>
    </row>
    <row r="57" spans="1:7">
      <c r="A57" s="106" t="s">
        <v>934</v>
      </c>
      <c r="B57" s="70" t="s">
        <v>115</v>
      </c>
      <c r="C57" s="65" t="s">
        <v>77</v>
      </c>
      <c r="D57" s="105">
        <v>5</v>
      </c>
      <c r="E57" s="44"/>
      <c r="F57" s="44">
        <f>D57*E57</f>
        <v>0</v>
      </c>
      <c r="G57" s="34"/>
    </row>
    <row r="58" spans="1:7">
      <c r="A58" s="65"/>
      <c r="B58" s="70"/>
      <c r="C58" s="65"/>
      <c r="D58" s="105"/>
      <c r="E58" s="44"/>
      <c r="F58" s="44"/>
      <c r="G58" s="34"/>
    </row>
    <row r="59" spans="1:7" s="57" customFormat="1">
      <c r="A59" s="108"/>
      <c r="B59" s="100" t="s">
        <v>116</v>
      </c>
      <c r="C59" s="108"/>
      <c r="D59" s="109"/>
      <c r="E59" s="110"/>
      <c r="F59" s="110"/>
      <c r="G59" s="56"/>
    </row>
    <row r="60" spans="1:7">
      <c r="A60" s="65"/>
      <c r="B60" s="111"/>
      <c r="C60" s="65"/>
      <c r="D60" s="105"/>
      <c r="E60" s="44"/>
      <c r="F60" s="44"/>
      <c r="G60" s="34"/>
    </row>
    <row r="61" spans="1:7">
      <c r="A61" s="106" t="s">
        <v>935</v>
      </c>
      <c r="B61" s="70" t="s">
        <v>1096</v>
      </c>
      <c r="C61" s="65" t="s">
        <v>77</v>
      </c>
      <c r="D61" s="105">
        <v>2</v>
      </c>
      <c r="E61" s="44"/>
      <c r="F61" s="44">
        <f>D61*E61</f>
        <v>0</v>
      </c>
      <c r="G61" s="34"/>
    </row>
    <row r="62" spans="1:7">
      <c r="A62" s="106"/>
      <c r="B62" s="70"/>
      <c r="C62" s="65"/>
      <c r="D62" s="105"/>
      <c r="E62" s="44"/>
      <c r="F62" s="44"/>
      <c r="G62" s="34"/>
    </row>
    <row r="63" spans="1:7">
      <c r="A63" s="108"/>
      <c r="B63" s="100" t="s">
        <v>117</v>
      </c>
      <c r="C63" s="108"/>
      <c r="D63" s="109"/>
      <c r="E63" s="110"/>
      <c r="F63" s="110"/>
      <c r="G63" s="34"/>
    </row>
    <row r="64" spans="1:7">
      <c r="A64" s="65"/>
      <c r="B64" s="70"/>
      <c r="C64" s="65"/>
      <c r="D64" s="105"/>
      <c r="E64" s="101"/>
      <c r="F64" s="101"/>
      <c r="G64" s="34"/>
    </row>
    <row r="65" spans="1:7" ht="14.25">
      <c r="A65" s="106" t="s">
        <v>936</v>
      </c>
      <c r="B65" s="112" t="s">
        <v>118</v>
      </c>
      <c r="C65" s="65" t="s">
        <v>77</v>
      </c>
      <c r="D65" s="105">
        <v>5</v>
      </c>
      <c r="E65" s="44"/>
      <c r="F65" s="44">
        <f>D65*E65</f>
        <v>0</v>
      </c>
      <c r="G65" s="34"/>
    </row>
    <row r="66" spans="1:7" ht="14.25">
      <c r="A66" s="106" t="s">
        <v>937</v>
      </c>
      <c r="B66" s="112" t="s">
        <v>119</v>
      </c>
      <c r="C66" s="65" t="s">
        <v>77</v>
      </c>
      <c r="D66" s="105">
        <v>3</v>
      </c>
      <c r="E66" s="44"/>
      <c r="F66" s="44">
        <f>D66*E66</f>
        <v>0</v>
      </c>
      <c r="G66" s="34"/>
    </row>
    <row r="67" spans="1:7" ht="14.25">
      <c r="A67" s="106" t="s">
        <v>938</v>
      </c>
      <c r="B67" s="112" t="s">
        <v>120</v>
      </c>
      <c r="C67" s="65" t="s">
        <v>77</v>
      </c>
      <c r="D67" s="105">
        <v>3</v>
      </c>
      <c r="E67" s="44"/>
      <c r="F67" s="44">
        <f>D67*E67</f>
        <v>0</v>
      </c>
      <c r="G67" s="34"/>
    </row>
    <row r="68" spans="1:7">
      <c r="A68" s="106"/>
      <c r="B68" s="112"/>
      <c r="C68" s="65"/>
      <c r="D68" s="105"/>
      <c r="E68" s="44"/>
      <c r="F68" s="44"/>
      <c r="G68" s="34"/>
    </row>
    <row r="69" spans="1:7">
      <c r="A69" s="108"/>
      <c r="B69" s="100" t="s">
        <v>121</v>
      </c>
      <c r="C69" s="108"/>
      <c r="D69" s="109"/>
      <c r="E69" s="113"/>
      <c r="F69" s="113"/>
      <c r="G69" s="34"/>
    </row>
    <row r="70" spans="1:7">
      <c r="A70" s="65"/>
      <c r="B70" s="70"/>
      <c r="C70" s="65"/>
      <c r="D70" s="105"/>
      <c r="E70" s="101"/>
      <c r="F70" s="101"/>
      <c r="G70" s="34"/>
    </row>
    <row r="71" spans="1:7">
      <c r="A71" s="106" t="s">
        <v>939</v>
      </c>
      <c r="B71" s="70" t="s">
        <v>122</v>
      </c>
      <c r="C71" s="65" t="s">
        <v>77</v>
      </c>
      <c r="D71" s="105">
        <v>0.5</v>
      </c>
      <c r="E71" s="44"/>
      <c r="F71" s="44">
        <f>D71*E71</f>
        <v>0</v>
      </c>
      <c r="G71" s="34"/>
    </row>
    <row r="72" spans="1:7">
      <c r="A72" s="106" t="s">
        <v>940</v>
      </c>
      <c r="B72" s="70" t="s">
        <v>123</v>
      </c>
      <c r="C72" s="65"/>
      <c r="D72" s="105"/>
      <c r="E72" s="44"/>
      <c r="F72" s="44"/>
      <c r="G72" s="34"/>
    </row>
    <row r="73" spans="1:7" ht="13.15" customHeight="1">
      <c r="A73" s="65"/>
      <c r="B73" s="70" t="s">
        <v>124</v>
      </c>
      <c r="C73" s="65" t="s">
        <v>77</v>
      </c>
      <c r="D73" s="105">
        <v>0.5</v>
      </c>
      <c r="E73" s="44"/>
      <c r="F73" s="44">
        <f>D73*E73</f>
        <v>0</v>
      </c>
      <c r="G73" s="34"/>
    </row>
    <row r="74" spans="1:7">
      <c r="A74" s="65"/>
      <c r="B74" s="70" t="s">
        <v>125</v>
      </c>
      <c r="C74" s="65" t="s">
        <v>77</v>
      </c>
      <c r="D74" s="105">
        <v>0.5</v>
      </c>
      <c r="E74" s="44"/>
      <c r="F74" s="44">
        <f>D74*E74</f>
        <v>0</v>
      </c>
      <c r="G74" s="34"/>
    </row>
    <row r="75" spans="1:7">
      <c r="A75" s="65"/>
      <c r="B75" s="70" t="s">
        <v>126</v>
      </c>
      <c r="C75" s="65" t="s">
        <v>77</v>
      </c>
      <c r="D75" s="105">
        <v>0.5</v>
      </c>
      <c r="E75" s="44"/>
      <c r="F75" s="44">
        <f>D75*E75</f>
        <v>0</v>
      </c>
      <c r="G75" s="34"/>
    </row>
    <row r="76" spans="1:7">
      <c r="A76" s="114"/>
      <c r="B76" s="115"/>
      <c r="C76" s="116"/>
      <c r="D76" s="117"/>
      <c r="E76" s="118"/>
      <c r="F76" s="118"/>
      <c r="G76" s="34"/>
    </row>
    <row r="77" spans="1:7" s="57" customFormat="1">
      <c r="A77" s="119"/>
      <c r="B77" s="120"/>
      <c r="C77" s="121"/>
      <c r="D77" s="122"/>
      <c r="E77" s="123" t="s">
        <v>48</v>
      </c>
      <c r="F77" s="124">
        <f>SUM(F8:F76)</f>
        <v>0</v>
      </c>
      <c r="G77" s="56"/>
    </row>
    <row r="78" spans="1:7">
      <c r="A78" s="65"/>
      <c r="B78" s="70"/>
      <c r="C78" s="65"/>
      <c r="D78" s="103"/>
      <c r="E78" s="44"/>
      <c r="F78" s="44"/>
      <c r="G78" s="34"/>
    </row>
    <row r="79" spans="1:7" s="57" customFormat="1">
      <c r="A79" s="108"/>
      <c r="B79" s="100" t="s">
        <v>117</v>
      </c>
      <c r="C79" s="108"/>
      <c r="D79" s="109"/>
      <c r="E79" s="110"/>
      <c r="F79" s="110"/>
      <c r="G79" s="56"/>
    </row>
    <row r="80" spans="1:7" ht="13.15" customHeight="1">
      <c r="A80" s="65"/>
      <c r="B80" s="70"/>
      <c r="C80" s="65"/>
      <c r="D80" s="105"/>
      <c r="E80" s="101"/>
      <c r="F80" s="101"/>
      <c r="G80" s="34"/>
    </row>
    <row r="81" spans="1:7" ht="14.25">
      <c r="A81" s="106" t="s">
        <v>936</v>
      </c>
      <c r="B81" s="112" t="s">
        <v>118</v>
      </c>
      <c r="C81" s="65" t="s">
        <v>77</v>
      </c>
      <c r="D81" s="105">
        <v>5</v>
      </c>
      <c r="E81" s="44"/>
      <c r="F81" s="44">
        <f>D81*E81</f>
        <v>0</v>
      </c>
      <c r="G81" s="34"/>
    </row>
    <row r="82" spans="1:7" ht="14.25">
      <c r="A82" s="106" t="s">
        <v>937</v>
      </c>
      <c r="B82" s="112" t="s">
        <v>119</v>
      </c>
      <c r="C82" s="65" t="s">
        <v>77</v>
      </c>
      <c r="D82" s="105">
        <v>3</v>
      </c>
      <c r="E82" s="44"/>
      <c r="F82" s="44">
        <f>D82*E82</f>
        <v>0</v>
      </c>
      <c r="G82" s="34"/>
    </row>
    <row r="83" spans="1:7" ht="17.25" customHeight="1">
      <c r="A83" s="106" t="s">
        <v>938</v>
      </c>
      <c r="B83" s="112" t="s">
        <v>120</v>
      </c>
      <c r="C83" s="65" t="s">
        <v>77</v>
      </c>
      <c r="D83" s="105">
        <v>3</v>
      </c>
      <c r="E83" s="44"/>
      <c r="F83" s="44">
        <f>D83*E83</f>
        <v>0</v>
      </c>
      <c r="G83" s="34"/>
    </row>
    <row r="84" spans="1:7" ht="14.25" customHeight="1">
      <c r="A84" s="106"/>
      <c r="B84" s="112"/>
      <c r="C84" s="65"/>
      <c r="D84" s="105"/>
      <c r="E84" s="44"/>
      <c r="F84" s="44"/>
      <c r="G84" s="34"/>
    </row>
    <row r="85" spans="1:7" s="57" customFormat="1">
      <c r="A85" s="108"/>
      <c r="B85" s="100" t="s">
        <v>121</v>
      </c>
      <c r="C85" s="108"/>
      <c r="D85" s="109"/>
      <c r="E85" s="113"/>
      <c r="F85" s="113"/>
      <c r="G85" s="56"/>
    </row>
    <row r="86" spans="1:7" ht="13.15" customHeight="1">
      <c r="A86" s="65"/>
      <c r="B86" s="70"/>
      <c r="C86" s="65"/>
      <c r="D86" s="105"/>
      <c r="E86" s="101"/>
      <c r="F86" s="101"/>
      <c r="G86" s="34"/>
    </row>
    <row r="87" spans="1:7">
      <c r="A87" s="106" t="s">
        <v>939</v>
      </c>
      <c r="B87" s="70" t="s">
        <v>122</v>
      </c>
      <c r="C87" s="65" t="s">
        <v>77</v>
      </c>
      <c r="D87" s="105">
        <v>0.5</v>
      </c>
      <c r="E87" s="44"/>
      <c r="F87" s="44">
        <f>D87*E87</f>
        <v>0</v>
      </c>
      <c r="G87" s="34"/>
    </row>
    <row r="88" spans="1:7">
      <c r="A88" s="106" t="s">
        <v>940</v>
      </c>
      <c r="B88" s="70" t="s">
        <v>123</v>
      </c>
      <c r="C88" s="65"/>
      <c r="D88" s="105"/>
      <c r="E88" s="44"/>
      <c r="F88" s="44"/>
      <c r="G88" s="34"/>
    </row>
    <row r="89" spans="1:7">
      <c r="A89" s="65"/>
      <c r="B89" s="70" t="s">
        <v>124</v>
      </c>
      <c r="C89" s="65" t="s">
        <v>77</v>
      </c>
      <c r="D89" s="105">
        <v>0.5</v>
      </c>
      <c r="E89" s="44"/>
      <c r="F89" s="44">
        <f>D89*E89</f>
        <v>0</v>
      </c>
      <c r="G89" s="34"/>
    </row>
    <row r="90" spans="1:7">
      <c r="A90" s="65"/>
      <c r="B90" s="70" t="s">
        <v>125</v>
      </c>
      <c r="C90" s="65" t="s">
        <v>77</v>
      </c>
      <c r="D90" s="105">
        <v>0.5</v>
      </c>
      <c r="E90" s="44"/>
      <c r="F90" s="44">
        <f>D90*E90</f>
        <v>0</v>
      </c>
      <c r="G90" s="34"/>
    </row>
    <row r="91" spans="1:7">
      <c r="A91" s="65"/>
      <c r="B91" s="70" t="s">
        <v>126</v>
      </c>
      <c r="C91" s="65" t="s">
        <v>77</v>
      </c>
      <c r="D91" s="105">
        <v>0.5</v>
      </c>
      <c r="E91" s="44"/>
      <c r="F91" s="44">
        <f>D91*E91</f>
        <v>0</v>
      </c>
      <c r="G91" s="34"/>
    </row>
    <row r="92" spans="1:7">
      <c r="A92" s="65"/>
      <c r="B92" s="70"/>
      <c r="C92" s="65"/>
      <c r="D92" s="105"/>
      <c r="E92" s="44"/>
      <c r="F92" s="44"/>
      <c r="G92" s="34"/>
    </row>
    <row r="93" spans="1:7" s="57" customFormat="1">
      <c r="A93" s="108"/>
      <c r="B93" s="100" t="s">
        <v>127</v>
      </c>
      <c r="C93" s="108"/>
      <c r="D93" s="109"/>
      <c r="E93" s="110"/>
      <c r="F93" s="110"/>
      <c r="G93" s="56"/>
    </row>
    <row r="94" spans="1:7">
      <c r="A94" s="65"/>
      <c r="B94" s="70"/>
      <c r="C94" s="65"/>
      <c r="D94" s="105"/>
      <c r="E94" s="44"/>
      <c r="F94" s="44"/>
      <c r="G94" s="34"/>
    </row>
    <row r="95" spans="1:7">
      <c r="A95" s="106" t="s">
        <v>941</v>
      </c>
      <c r="B95" s="70" t="s">
        <v>128</v>
      </c>
      <c r="C95" s="65" t="s">
        <v>77</v>
      </c>
      <c r="D95" s="105">
        <v>0.5</v>
      </c>
      <c r="E95" s="44"/>
      <c r="F95" s="44">
        <f>D95*E95</f>
        <v>0</v>
      </c>
      <c r="G95" s="34"/>
    </row>
    <row r="96" spans="1:7">
      <c r="A96" s="106" t="s">
        <v>942</v>
      </c>
      <c r="B96" s="70" t="s">
        <v>129</v>
      </c>
      <c r="C96" s="65" t="s">
        <v>77</v>
      </c>
      <c r="D96" s="105">
        <v>0.5</v>
      </c>
      <c r="E96" s="44"/>
      <c r="F96" s="44">
        <f>D96*E96</f>
        <v>0</v>
      </c>
      <c r="G96" s="34"/>
    </row>
    <row r="97" spans="1:7">
      <c r="A97" s="65"/>
      <c r="B97" s="70"/>
      <c r="C97" s="65"/>
      <c r="D97" s="105"/>
      <c r="E97" s="44"/>
      <c r="F97" s="44"/>
      <c r="G97" s="34"/>
    </row>
    <row r="98" spans="1:7" s="57" customFormat="1">
      <c r="A98" s="108"/>
      <c r="B98" s="100" t="s">
        <v>130</v>
      </c>
      <c r="C98" s="108"/>
      <c r="D98" s="109"/>
      <c r="E98" s="110"/>
      <c r="F98" s="110"/>
      <c r="G98" s="56"/>
    </row>
    <row r="99" spans="1:7">
      <c r="A99" s="65"/>
      <c r="B99" s="70"/>
      <c r="C99" s="65"/>
      <c r="D99" s="105"/>
      <c r="E99" s="44"/>
      <c r="F99" s="44"/>
      <c r="G99" s="34"/>
    </row>
    <row r="100" spans="1:7">
      <c r="A100" s="106" t="s">
        <v>943</v>
      </c>
      <c r="B100" s="70" t="s">
        <v>131</v>
      </c>
      <c r="C100" s="65" t="s">
        <v>77</v>
      </c>
      <c r="D100" s="105">
        <v>6</v>
      </c>
      <c r="E100" s="44"/>
      <c r="F100" s="44">
        <f>D100*E100</f>
        <v>0</v>
      </c>
      <c r="G100" s="34"/>
    </row>
    <row r="101" spans="1:7">
      <c r="A101" s="65"/>
      <c r="B101" s="70"/>
      <c r="C101" s="65"/>
      <c r="D101" s="105"/>
      <c r="E101" s="44"/>
      <c r="F101" s="44"/>
      <c r="G101" s="34"/>
    </row>
    <row r="102" spans="1:7" s="57" customFormat="1">
      <c r="A102" s="108"/>
      <c r="B102" s="100" t="s">
        <v>132</v>
      </c>
      <c r="C102" s="108"/>
      <c r="D102" s="109"/>
      <c r="E102" s="110"/>
      <c r="F102" s="110"/>
      <c r="G102" s="125"/>
    </row>
    <row r="103" spans="1:7" s="57" customFormat="1">
      <c r="A103" s="108"/>
      <c r="B103" s="100"/>
      <c r="C103" s="108"/>
      <c r="D103" s="109"/>
      <c r="E103" s="110"/>
      <c r="F103" s="110"/>
      <c r="G103" s="125"/>
    </row>
    <row r="104" spans="1:7">
      <c r="A104" s="106" t="s">
        <v>944</v>
      </c>
      <c r="B104" s="70" t="s">
        <v>133</v>
      </c>
      <c r="C104" s="65" t="s">
        <v>77</v>
      </c>
      <c r="D104" s="105">
        <v>1</v>
      </c>
      <c r="E104" s="44"/>
      <c r="F104" s="44">
        <f>D104*E104</f>
        <v>0</v>
      </c>
      <c r="G104" s="34"/>
    </row>
    <row r="105" spans="1:7">
      <c r="A105" s="65"/>
      <c r="B105" s="70"/>
      <c r="C105" s="65"/>
      <c r="D105" s="105"/>
      <c r="E105" s="44"/>
      <c r="F105" s="44"/>
      <c r="G105" s="34"/>
    </row>
    <row r="106" spans="1:7" s="57" customFormat="1">
      <c r="A106" s="108"/>
      <c r="B106" s="100" t="s">
        <v>134</v>
      </c>
      <c r="C106" s="108"/>
      <c r="D106" s="109"/>
      <c r="E106" s="110"/>
      <c r="F106" s="110"/>
      <c r="G106" s="56"/>
    </row>
    <row r="107" spans="1:7">
      <c r="A107" s="65"/>
      <c r="B107" s="111"/>
      <c r="C107" s="65"/>
      <c r="D107" s="105"/>
      <c r="E107" s="44"/>
      <c r="F107" s="44"/>
      <c r="G107" s="34"/>
    </row>
    <row r="108" spans="1:7">
      <c r="A108" s="106" t="s">
        <v>945</v>
      </c>
      <c r="B108" s="70" t="s">
        <v>135</v>
      </c>
      <c r="C108" s="65"/>
      <c r="D108" s="105"/>
      <c r="E108" s="44"/>
      <c r="F108" s="44"/>
      <c r="G108" s="34"/>
    </row>
    <row r="109" spans="1:7">
      <c r="A109" s="65"/>
      <c r="B109" s="70" t="s">
        <v>136</v>
      </c>
      <c r="C109" s="65" t="s">
        <v>77</v>
      </c>
      <c r="D109" s="105">
        <v>0.5</v>
      </c>
      <c r="E109" s="44"/>
      <c r="F109" s="44">
        <f>D109*E109</f>
        <v>0</v>
      </c>
      <c r="G109" s="34"/>
    </row>
    <row r="110" spans="1:7">
      <c r="A110" s="65"/>
      <c r="B110" s="70"/>
      <c r="C110" s="65"/>
      <c r="D110" s="105"/>
      <c r="E110" s="44"/>
      <c r="F110" s="44"/>
      <c r="G110" s="34"/>
    </row>
    <row r="111" spans="1:7">
      <c r="A111" s="106" t="s">
        <v>946</v>
      </c>
      <c r="B111" s="70" t="s">
        <v>137</v>
      </c>
      <c r="C111" s="65"/>
      <c r="D111" s="105"/>
      <c r="E111" s="44"/>
      <c r="F111" s="44"/>
      <c r="G111" s="34"/>
    </row>
    <row r="112" spans="1:7">
      <c r="A112" s="65"/>
      <c r="B112" s="70" t="s">
        <v>138</v>
      </c>
      <c r="C112" s="65" t="s">
        <v>77</v>
      </c>
      <c r="D112" s="105">
        <v>0.5</v>
      </c>
      <c r="E112" s="44"/>
      <c r="F112" s="44">
        <f>D112*E112</f>
        <v>0</v>
      </c>
      <c r="G112" s="34"/>
    </row>
    <row r="113" spans="1:7">
      <c r="A113" s="65"/>
      <c r="B113" s="70"/>
      <c r="C113" s="65"/>
      <c r="D113" s="105"/>
      <c r="E113" s="44"/>
      <c r="F113" s="44"/>
      <c r="G113" s="34"/>
    </row>
    <row r="114" spans="1:7" s="57" customFormat="1">
      <c r="A114" s="108"/>
      <c r="B114" s="100" t="s">
        <v>139</v>
      </c>
      <c r="C114" s="108"/>
      <c r="D114" s="109"/>
      <c r="E114" s="110"/>
      <c r="F114" s="110"/>
      <c r="G114" s="56"/>
    </row>
    <row r="115" spans="1:7">
      <c r="A115" s="65"/>
      <c r="B115" s="111"/>
      <c r="C115" s="65"/>
      <c r="D115" s="105"/>
      <c r="E115" s="44"/>
      <c r="F115" s="44"/>
      <c r="G115" s="34"/>
    </row>
    <row r="116" spans="1:7">
      <c r="A116" s="106" t="s">
        <v>947</v>
      </c>
      <c r="B116" s="70" t="s">
        <v>140</v>
      </c>
      <c r="C116" s="65" t="s">
        <v>77</v>
      </c>
      <c r="D116" s="105">
        <v>10</v>
      </c>
      <c r="E116" s="44"/>
      <c r="F116" s="44">
        <f>D116*E116</f>
        <v>0</v>
      </c>
      <c r="G116" s="34"/>
    </row>
    <row r="117" spans="1:7">
      <c r="A117" s="106" t="s">
        <v>948</v>
      </c>
      <c r="B117" s="70" t="s">
        <v>141</v>
      </c>
      <c r="C117" s="65" t="s">
        <v>77</v>
      </c>
      <c r="D117" s="105">
        <v>10</v>
      </c>
      <c r="E117" s="44"/>
      <c r="F117" s="44">
        <f>D117*E117</f>
        <v>0</v>
      </c>
      <c r="G117" s="34"/>
    </row>
    <row r="118" spans="1:7">
      <c r="A118" s="65"/>
      <c r="B118" s="70"/>
      <c r="C118" s="65"/>
      <c r="D118" s="105"/>
      <c r="E118" s="44"/>
      <c r="F118" s="44"/>
      <c r="G118" s="34"/>
    </row>
    <row r="119" spans="1:7" s="57" customFormat="1">
      <c r="A119" s="108"/>
      <c r="B119" s="100" t="s">
        <v>142</v>
      </c>
      <c r="C119" s="108"/>
      <c r="D119" s="109"/>
      <c r="E119" s="110"/>
      <c r="F119" s="110"/>
      <c r="G119" s="56"/>
    </row>
    <row r="120" spans="1:7">
      <c r="A120" s="65"/>
      <c r="B120" s="111"/>
      <c r="C120" s="65"/>
      <c r="D120" s="105"/>
      <c r="E120" s="44"/>
      <c r="F120" s="44"/>
      <c r="G120" s="34"/>
    </row>
    <row r="121" spans="1:7">
      <c r="A121" s="106" t="s">
        <v>949</v>
      </c>
      <c r="B121" s="70" t="s">
        <v>143</v>
      </c>
      <c r="C121" s="65" t="s">
        <v>77</v>
      </c>
      <c r="D121" s="105">
        <v>2</v>
      </c>
      <c r="E121" s="44"/>
      <c r="F121" s="44">
        <f>D121*E121</f>
        <v>0</v>
      </c>
      <c r="G121" s="34"/>
    </row>
    <row r="122" spans="1:7">
      <c r="A122" s="106" t="s">
        <v>950</v>
      </c>
      <c r="B122" s="70" t="s">
        <v>144</v>
      </c>
      <c r="C122" s="65" t="s">
        <v>77</v>
      </c>
      <c r="D122" s="105">
        <v>2</v>
      </c>
      <c r="E122" s="44"/>
      <c r="F122" s="44">
        <f>D122*E122</f>
        <v>0</v>
      </c>
      <c r="G122" s="34"/>
    </row>
    <row r="123" spans="1:7" ht="13.15" customHeight="1">
      <c r="A123" s="65"/>
      <c r="B123" s="70"/>
      <c r="C123" s="65"/>
      <c r="D123" s="105"/>
      <c r="E123" s="101"/>
      <c r="F123" s="101"/>
      <c r="G123" s="34"/>
    </row>
    <row r="124" spans="1:7" ht="13.15" customHeight="1">
      <c r="A124" s="65"/>
      <c r="B124" s="70"/>
      <c r="C124" s="65"/>
      <c r="D124" s="105"/>
      <c r="E124" s="101"/>
      <c r="F124" s="101"/>
      <c r="G124" s="34"/>
    </row>
    <row r="125" spans="1:7" ht="13.15" customHeight="1">
      <c r="A125" s="65"/>
      <c r="B125" s="70"/>
      <c r="C125" s="65"/>
      <c r="D125" s="105"/>
      <c r="E125" s="101"/>
      <c r="F125" s="101"/>
      <c r="G125" s="34"/>
    </row>
    <row r="126" spans="1:7" ht="13.15" customHeight="1">
      <c r="A126" s="65"/>
      <c r="B126" s="70"/>
      <c r="C126" s="65"/>
      <c r="D126" s="105"/>
      <c r="E126" s="101"/>
      <c r="F126" s="101"/>
      <c r="G126" s="34"/>
    </row>
    <row r="127" spans="1:7" ht="13.15" customHeight="1">
      <c r="A127" s="65"/>
      <c r="B127" s="70"/>
      <c r="C127" s="65"/>
      <c r="D127" s="105"/>
      <c r="E127" s="101"/>
      <c r="F127" s="101"/>
      <c r="G127" s="34"/>
    </row>
    <row r="128" spans="1:7" ht="13.15" customHeight="1">
      <c r="A128" s="65"/>
      <c r="B128" s="70"/>
      <c r="C128" s="65"/>
      <c r="D128" s="105"/>
      <c r="E128" s="101"/>
      <c r="F128" s="101"/>
      <c r="G128" s="34"/>
    </row>
    <row r="129" spans="1:7" ht="13.15" customHeight="1">
      <c r="A129" s="65"/>
      <c r="B129" s="70"/>
      <c r="C129" s="65"/>
      <c r="D129" s="105"/>
      <c r="E129" s="101"/>
      <c r="F129" s="101"/>
      <c r="G129" s="34"/>
    </row>
    <row r="130" spans="1:7" ht="13.15" customHeight="1">
      <c r="A130" s="65"/>
      <c r="B130" s="70"/>
      <c r="C130" s="65"/>
      <c r="D130" s="105"/>
      <c r="E130" s="101"/>
      <c r="F130" s="101"/>
      <c r="G130" s="34"/>
    </row>
    <row r="131" spans="1:7" ht="13.15" customHeight="1">
      <c r="A131" s="65"/>
      <c r="B131" s="70"/>
      <c r="C131" s="65"/>
      <c r="D131" s="105"/>
      <c r="E131" s="101"/>
      <c r="F131" s="101"/>
      <c r="G131" s="34"/>
    </row>
    <row r="132" spans="1:7" ht="13.15" customHeight="1">
      <c r="A132" s="65"/>
      <c r="B132" s="70"/>
      <c r="C132" s="65"/>
      <c r="D132" s="105"/>
      <c r="E132" s="101"/>
      <c r="F132" s="101"/>
      <c r="G132" s="34"/>
    </row>
    <row r="133" spans="1:7" ht="13.15" customHeight="1">
      <c r="A133" s="65"/>
      <c r="B133" s="70"/>
      <c r="C133" s="65"/>
      <c r="D133" s="105"/>
      <c r="E133" s="101"/>
      <c r="F133" s="101"/>
      <c r="G133" s="34"/>
    </row>
    <row r="134" spans="1:7" ht="13.15" customHeight="1">
      <c r="A134" s="65"/>
      <c r="B134" s="70"/>
      <c r="C134" s="65"/>
      <c r="D134" s="105"/>
      <c r="E134" s="101"/>
      <c r="F134" s="101"/>
      <c r="G134" s="34"/>
    </row>
    <row r="135" spans="1:7" ht="13.15" customHeight="1">
      <c r="A135" s="65"/>
      <c r="B135" s="70"/>
      <c r="C135" s="65"/>
      <c r="D135" s="105"/>
      <c r="E135" s="101"/>
      <c r="F135" s="101"/>
      <c r="G135" s="34"/>
    </row>
    <row r="136" spans="1:7" ht="13.15" customHeight="1">
      <c r="A136" s="65"/>
      <c r="B136" s="70"/>
      <c r="C136" s="65"/>
      <c r="D136" s="105"/>
      <c r="E136" s="101"/>
      <c r="F136" s="101"/>
      <c r="G136" s="34"/>
    </row>
    <row r="137" spans="1:7" ht="13.15" customHeight="1">
      <c r="A137" s="65"/>
      <c r="B137" s="70"/>
      <c r="C137" s="65"/>
      <c r="D137" s="105"/>
      <c r="E137" s="101"/>
      <c r="F137" s="101"/>
      <c r="G137" s="34"/>
    </row>
    <row r="138" spans="1:7">
      <c r="A138" s="106"/>
      <c r="B138" s="70"/>
      <c r="C138" s="65"/>
      <c r="D138" s="105"/>
      <c r="E138" s="44"/>
      <c r="F138" s="44"/>
      <c r="G138" s="34"/>
    </row>
    <row r="139" spans="1:7" ht="13.15" customHeight="1">
      <c r="A139" s="65"/>
      <c r="B139" s="70"/>
      <c r="C139" s="65"/>
      <c r="D139" s="103"/>
      <c r="E139" s="101"/>
      <c r="F139" s="101"/>
      <c r="G139" s="34"/>
    </row>
    <row r="140" spans="1:7" ht="13.15" customHeight="1">
      <c r="A140" s="65"/>
      <c r="B140" s="70"/>
      <c r="C140" s="65"/>
      <c r="D140" s="103"/>
      <c r="E140" s="101"/>
      <c r="F140" s="101"/>
      <c r="G140" s="34"/>
    </row>
    <row r="141" spans="1:7" ht="13.15" customHeight="1">
      <c r="A141" s="65"/>
      <c r="B141" s="70"/>
      <c r="C141" s="65"/>
      <c r="D141" s="103"/>
      <c r="E141" s="101"/>
      <c r="F141" s="101"/>
      <c r="G141" s="34"/>
    </row>
    <row r="142" spans="1:7" ht="13.15" customHeight="1">
      <c r="A142" s="65"/>
      <c r="B142" s="70"/>
      <c r="C142" s="65"/>
      <c r="D142" s="103"/>
      <c r="E142" s="101"/>
      <c r="F142" s="101"/>
      <c r="G142" s="34"/>
    </row>
    <row r="143" spans="1:7" ht="13.15" customHeight="1">
      <c r="A143" s="65"/>
      <c r="B143" s="70"/>
      <c r="C143" s="65"/>
      <c r="D143" s="103"/>
      <c r="E143" s="101"/>
      <c r="F143" s="101"/>
      <c r="G143" s="34"/>
    </row>
    <row r="144" spans="1:7" ht="13.15" customHeight="1">
      <c r="A144" s="65"/>
      <c r="B144" s="70"/>
      <c r="C144" s="65"/>
      <c r="D144" s="103"/>
      <c r="E144" s="101"/>
      <c r="F144" s="101"/>
      <c r="G144" s="34"/>
    </row>
    <row r="145" spans="1:7" s="130" customFormat="1" ht="13.15" customHeight="1">
      <c r="A145" s="126"/>
      <c r="B145" s="127"/>
      <c r="C145" s="126"/>
      <c r="D145" s="126"/>
      <c r="E145" s="128"/>
      <c r="F145" s="128"/>
      <c r="G145" s="129"/>
    </row>
    <row r="146" spans="1:7" s="136" customFormat="1" ht="13.15" customHeight="1">
      <c r="A146" s="131"/>
      <c r="B146" s="132"/>
      <c r="C146" s="133"/>
      <c r="D146" s="133"/>
      <c r="E146" s="123" t="s">
        <v>48</v>
      </c>
      <c r="F146" s="134">
        <f>SUM(F79:F144)</f>
        <v>0</v>
      </c>
      <c r="G146" s="135"/>
    </row>
    <row r="147" spans="1:7" ht="13.15" customHeight="1">
      <c r="A147" s="137"/>
      <c r="B147" s="138"/>
      <c r="C147" s="96"/>
      <c r="D147" s="96"/>
      <c r="E147" s="98"/>
      <c r="F147" s="98"/>
      <c r="G147" s="63"/>
    </row>
    <row r="148" spans="1:7" s="57" customFormat="1" ht="13.15" customHeight="1">
      <c r="A148" s="139"/>
      <c r="B148" s="58" t="s">
        <v>70</v>
      </c>
      <c r="C148" s="108"/>
      <c r="D148" s="108"/>
      <c r="E148" s="113"/>
      <c r="F148" s="113"/>
      <c r="G148" s="71"/>
    </row>
    <row r="149" spans="1:7" ht="13.15" customHeight="1">
      <c r="A149" s="30"/>
      <c r="B149" s="37"/>
      <c r="C149" s="65"/>
      <c r="D149" s="65"/>
      <c r="E149" s="101"/>
      <c r="F149" s="101"/>
      <c r="G149" s="63"/>
    </row>
    <row r="150" spans="1:7" ht="13.15" customHeight="1">
      <c r="A150" s="30"/>
      <c r="B150" s="72" t="s">
        <v>951</v>
      </c>
      <c r="C150" s="65"/>
      <c r="D150" s="65"/>
      <c r="E150" s="101"/>
      <c r="F150" s="101">
        <f>F77</f>
        <v>0</v>
      </c>
      <c r="G150" s="63"/>
    </row>
    <row r="151" spans="1:7" ht="13.15" customHeight="1">
      <c r="A151" s="30"/>
      <c r="B151" s="72" t="s">
        <v>952</v>
      </c>
      <c r="C151" s="65"/>
      <c r="D151" s="65"/>
      <c r="E151" s="101"/>
      <c r="F151" s="101">
        <f>F146</f>
        <v>0</v>
      </c>
      <c r="G151" s="63"/>
    </row>
    <row r="152" spans="1:7" ht="13.15" customHeight="1">
      <c r="A152" s="30"/>
      <c r="B152" s="37"/>
      <c r="C152" s="65"/>
      <c r="D152" s="65"/>
      <c r="E152" s="101"/>
      <c r="F152" s="101"/>
      <c r="G152" s="63"/>
    </row>
    <row r="153" spans="1:7" ht="13.15" customHeight="1">
      <c r="A153" s="30"/>
      <c r="B153" s="37"/>
      <c r="C153" s="65"/>
      <c r="D153" s="65"/>
      <c r="E153" s="101"/>
      <c r="F153" s="101"/>
      <c r="G153" s="63"/>
    </row>
    <row r="154" spans="1:7" ht="13.15" customHeight="1">
      <c r="A154" s="30"/>
      <c r="B154" s="37"/>
      <c r="C154" s="65"/>
      <c r="D154" s="65"/>
      <c r="E154" s="101"/>
      <c r="F154" s="101"/>
      <c r="G154" s="63"/>
    </row>
    <row r="155" spans="1:7" ht="13.15" customHeight="1">
      <c r="A155" s="30"/>
      <c r="B155" s="37"/>
      <c r="C155" s="65"/>
      <c r="D155" s="65"/>
      <c r="E155" s="101"/>
      <c r="F155" s="101"/>
    </row>
    <row r="156" spans="1:7" ht="13.15" customHeight="1">
      <c r="A156" s="30"/>
      <c r="B156" s="37"/>
      <c r="C156" s="65"/>
      <c r="D156" s="65"/>
      <c r="E156" s="101"/>
      <c r="F156" s="101"/>
    </row>
    <row r="157" spans="1:7" ht="13.15" customHeight="1">
      <c r="A157" s="30"/>
      <c r="B157" s="37"/>
      <c r="C157" s="65"/>
      <c r="D157" s="65"/>
      <c r="E157" s="101"/>
      <c r="F157" s="101"/>
    </row>
    <row r="158" spans="1:7" ht="13.15" customHeight="1">
      <c r="A158" s="30"/>
      <c r="B158" s="37"/>
      <c r="C158" s="65"/>
      <c r="D158" s="65"/>
      <c r="E158" s="101"/>
      <c r="F158" s="101"/>
    </row>
    <row r="159" spans="1:7" ht="13.15" customHeight="1">
      <c r="A159" s="30"/>
      <c r="B159" s="37"/>
      <c r="C159" s="65"/>
      <c r="D159" s="65"/>
      <c r="E159" s="101"/>
      <c r="F159" s="101"/>
    </row>
    <row r="160" spans="1:7" ht="13.15" customHeight="1">
      <c r="A160" s="30"/>
      <c r="B160" s="37"/>
      <c r="C160" s="65"/>
      <c r="D160" s="65"/>
      <c r="E160" s="101"/>
      <c r="F160" s="101"/>
    </row>
    <row r="161" spans="1:6" ht="13.15" customHeight="1">
      <c r="A161" s="30"/>
      <c r="B161" s="37"/>
      <c r="C161" s="65"/>
      <c r="D161" s="65"/>
      <c r="E161" s="101"/>
      <c r="F161" s="101"/>
    </row>
    <row r="162" spans="1:6" ht="13.15" customHeight="1">
      <c r="A162" s="30"/>
      <c r="B162" s="37"/>
      <c r="C162" s="65"/>
      <c r="D162" s="65"/>
      <c r="E162" s="101"/>
      <c r="F162" s="101"/>
    </row>
    <row r="163" spans="1:6" ht="13.15" customHeight="1">
      <c r="A163" s="30"/>
      <c r="B163" s="37"/>
      <c r="C163" s="65"/>
      <c r="D163" s="65"/>
      <c r="E163" s="101"/>
      <c r="F163" s="101"/>
    </row>
    <row r="164" spans="1:6" ht="13.15" customHeight="1">
      <c r="A164" s="30"/>
      <c r="B164" s="37"/>
      <c r="C164" s="65"/>
      <c r="D164" s="65"/>
      <c r="E164" s="101"/>
      <c r="F164" s="101"/>
    </row>
    <row r="165" spans="1:6" ht="13.15" customHeight="1">
      <c r="A165" s="30"/>
      <c r="B165" s="37"/>
      <c r="C165" s="65"/>
      <c r="D165" s="65"/>
      <c r="E165" s="101"/>
      <c r="F165" s="101"/>
    </row>
    <row r="166" spans="1:6" ht="13.15" customHeight="1">
      <c r="A166" s="30"/>
      <c r="B166" s="37"/>
      <c r="C166" s="65"/>
      <c r="D166" s="65"/>
      <c r="E166" s="101"/>
      <c r="F166" s="101"/>
    </row>
    <row r="167" spans="1:6" ht="13.15" customHeight="1">
      <c r="A167" s="30"/>
      <c r="B167" s="37"/>
      <c r="C167" s="65"/>
      <c r="D167" s="65"/>
      <c r="E167" s="101"/>
      <c r="F167" s="101"/>
    </row>
    <row r="168" spans="1:6" ht="13.15" customHeight="1">
      <c r="A168" s="30"/>
      <c r="B168" s="37"/>
      <c r="C168" s="65"/>
      <c r="D168" s="65"/>
      <c r="E168" s="101"/>
      <c r="F168" s="101"/>
    </row>
    <row r="169" spans="1:6" ht="13.15" customHeight="1">
      <c r="A169" s="30"/>
      <c r="B169" s="37"/>
      <c r="C169" s="65"/>
      <c r="D169" s="65"/>
      <c r="E169" s="101"/>
      <c r="F169" s="101"/>
    </row>
    <row r="170" spans="1:6" ht="13.15" customHeight="1">
      <c r="A170" s="30"/>
      <c r="B170" s="37"/>
      <c r="C170" s="65"/>
      <c r="D170" s="65"/>
      <c r="E170" s="101"/>
      <c r="F170" s="101"/>
    </row>
    <row r="171" spans="1:6" ht="13.15" customHeight="1">
      <c r="A171" s="30"/>
      <c r="B171" s="37"/>
      <c r="C171" s="65"/>
      <c r="D171" s="65"/>
      <c r="E171" s="101"/>
      <c r="F171" s="101"/>
    </row>
    <row r="172" spans="1:6" ht="13.15" customHeight="1">
      <c r="A172" s="30"/>
      <c r="B172" s="37"/>
      <c r="C172" s="65"/>
      <c r="D172" s="65"/>
      <c r="E172" s="101"/>
      <c r="F172" s="101"/>
    </row>
    <row r="173" spans="1:6" ht="13.15" customHeight="1">
      <c r="A173" s="30"/>
      <c r="B173" s="37"/>
      <c r="C173" s="65"/>
      <c r="D173" s="65"/>
      <c r="E173" s="101"/>
      <c r="F173" s="101"/>
    </row>
    <row r="174" spans="1:6" ht="13.15" customHeight="1">
      <c r="A174" s="30"/>
      <c r="B174" s="37"/>
      <c r="C174" s="65"/>
      <c r="D174" s="65"/>
      <c r="E174" s="101"/>
      <c r="F174" s="101"/>
    </row>
    <row r="175" spans="1:6" ht="13.15" customHeight="1">
      <c r="A175" s="30"/>
      <c r="B175" s="37"/>
      <c r="C175" s="65"/>
      <c r="D175" s="65"/>
      <c r="E175" s="101"/>
      <c r="F175" s="101"/>
    </row>
    <row r="176" spans="1:6" ht="13.15" customHeight="1">
      <c r="A176" s="30"/>
      <c r="B176" s="37"/>
      <c r="C176" s="65"/>
      <c r="D176" s="65"/>
      <c r="E176" s="101"/>
      <c r="F176" s="101"/>
    </row>
    <row r="177" spans="1:6" ht="13.15" customHeight="1">
      <c r="A177" s="30"/>
      <c r="B177" s="37"/>
      <c r="C177" s="65"/>
      <c r="D177" s="65"/>
      <c r="E177" s="101"/>
      <c r="F177" s="101"/>
    </row>
    <row r="178" spans="1:6" ht="13.15" customHeight="1">
      <c r="A178" s="30"/>
      <c r="B178" s="37"/>
      <c r="C178" s="65"/>
      <c r="D178" s="65"/>
      <c r="E178" s="101"/>
      <c r="F178" s="101"/>
    </row>
    <row r="179" spans="1:6" ht="13.15" customHeight="1">
      <c r="A179" s="30"/>
      <c r="B179" s="37"/>
      <c r="C179" s="65"/>
      <c r="D179" s="65"/>
      <c r="E179" s="101"/>
      <c r="F179" s="101"/>
    </row>
    <row r="180" spans="1:6" ht="13.15" customHeight="1">
      <c r="A180" s="30"/>
      <c r="B180" s="37"/>
      <c r="C180" s="65"/>
      <c r="D180" s="65"/>
      <c r="E180" s="101"/>
      <c r="F180" s="101"/>
    </row>
    <row r="181" spans="1:6" ht="13.15" customHeight="1">
      <c r="A181" s="30"/>
      <c r="B181" s="37"/>
      <c r="C181" s="65"/>
      <c r="D181" s="65"/>
      <c r="E181" s="101"/>
      <c r="F181" s="101"/>
    </row>
    <row r="182" spans="1:6" ht="13.15" customHeight="1">
      <c r="A182" s="30"/>
      <c r="B182" s="37"/>
      <c r="C182" s="65"/>
      <c r="D182" s="65"/>
      <c r="E182" s="101"/>
      <c r="F182" s="101"/>
    </row>
    <row r="183" spans="1:6" ht="13.15" customHeight="1">
      <c r="A183" s="30"/>
      <c r="B183" s="37"/>
      <c r="C183" s="65"/>
      <c r="D183" s="65"/>
      <c r="E183" s="101"/>
      <c r="F183" s="101"/>
    </row>
    <row r="184" spans="1:6" ht="13.15" customHeight="1">
      <c r="A184" s="30"/>
      <c r="B184" s="37"/>
      <c r="C184" s="65"/>
      <c r="D184" s="65"/>
      <c r="E184" s="101"/>
      <c r="F184" s="101"/>
    </row>
    <row r="185" spans="1:6" ht="13.15" customHeight="1">
      <c r="A185" s="30"/>
      <c r="B185" s="37"/>
      <c r="C185" s="65"/>
      <c r="D185" s="65"/>
      <c r="E185" s="101"/>
      <c r="F185" s="101"/>
    </row>
    <row r="186" spans="1:6" ht="13.15" customHeight="1">
      <c r="A186" s="30"/>
      <c r="B186" s="37"/>
      <c r="C186" s="65"/>
      <c r="D186" s="65"/>
      <c r="E186" s="101"/>
      <c r="F186" s="101"/>
    </row>
    <row r="187" spans="1:6" ht="13.15" customHeight="1">
      <c r="A187" s="30"/>
      <c r="B187" s="37"/>
      <c r="C187" s="65"/>
      <c r="D187" s="65"/>
      <c r="E187" s="101"/>
      <c r="F187" s="101"/>
    </row>
    <row r="188" spans="1:6" ht="13.15" customHeight="1">
      <c r="A188" s="30"/>
      <c r="B188" s="37"/>
      <c r="C188" s="65"/>
      <c r="D188" s="65"/>
      <c r="E188" s="101"/>
      <c r="F188" s="101"/>
    </row>
    <row r="189" spans="1:6" ht="13.15" customHeight="1">
      <c r="A189" s="30"/>
      <c r="B189" s="37"/>
      <c r="C189" s="65"/>
      <c r="D189" s="65"/>
      <c r="E189" s="101"/>
      <c r="F189" s="101"/>
    </row>
    <row r="190" spans="1:6" ht="13.15" customHeight="1">
      <c r="A190" s="30"/>
      <c r="B190" s="37"/>
      <c r="C190" s="65"/>
      <c r="D190" s="65"/>
      <c r="E190" s="101"/>
      <c r="F190" s="101"/>
    </row>
    <row r="191" spans="1:6" ht="13.15" customHeight="1">
      <c r="A191" s="30"/>
      <c r="B191" s="37"/>
      <c r="C191" s="65"/>
      <c r="D191" s="65"/>
      <c r="E191" s="101"/>
      <c r="F191" s="101"/>
    </row>
    <row r="192" spans="1:6" ht="13.15" customHeight="1">
      <c r="A192" s="30"/>
      <c r="B192" s="37"/>
      <c r="C192" s="65"/>
      <c r="D192" s="65"/>
      <c r="E192" s="101"/>
      <c r="F192" s="101"/>
    </row>
    <row r="193" spans="1:6" ht="13.15" customHeight="1">
      <c r="A193" s="30"/>
      <c r="B193" s="37"/>
      <c r="C193" s="65"/>
      <c r="D193" s="65"/>
      <c r="E193" s="101"/>
      <c r="F193" s="101"/>
    </row>
    <row r="194" spans="1:6" ht="13.15" customHeight="1">
      <c r="A194" s="30"/>
      <c r="B194" s="37"/>
      <c r="C194" s="65"/>
      <c r="D194" s="65"/>
      <c r="E194" s="101"/>
      <c r="F194" s="101"/>
    </row>
    <row r="195" spans="1:6" ht="13.15" customHeight="1">
      <c r="A195" s="30"/>
      <c r="B195" s="37"/>
      <c r="C195" s="65"/>
      <c r="D195" s="65"/>
      <c r="E195" s="101"/>
      <c r="F195" s="101"/>
    </row>
    <row r="196" spans="1:6" ht="13.15" customHeight="1">
      <c r="A196" s="30"/>
      <c r="B196" s="37"/>
      <c r="C196" s="65"/>
      <c r="D196" s="65"/>
      <c r="E196" s="101"/>
      <c r="F196" s="101"/>
    </row>
    <row r="197" spans="1:6" ht="13.15" customHeight="1">
      <c r="A197" s="30"/>
      <c r="B197" s="37"/>
      <c r="C197" s="65"/>
      <c r="D197" s="65"/>
      <c r="E197" s="101"/>
      <c r="F197" s="101"/>
    </row>
    <row r="198" spans="1:6" ht="13.15" customHeight="1">
      <c r="A198" s="30"/>
      <c r="B198" s="37"/>
      <c r="C198" s="65"/>
      <c r="D198" s="65"/>
      <c r="E198" s="101"/>
      <c r="F198" s="101"/>
    </row>
    <row r="199" spans="1:6" ht="13.15" customHeight="1">
      <c r="A199" s="30"/>
      <c r="B199" s="37"/>
      <c r="C199" s="65"/>
      <c r="D199" s="65"/>
      <c r="E199" s="101"/>
      <c r="F199" s="101"/>
    </row>
    <row r="200" spans="1:6" ht="13.15" customHeight="1">
      <c r="A200" s="30"/>
      <c r="B200" s="37"/>
      <c r="C200" s="65"/>
      <c r="D200" s="65"/>
      <c r="E200" s="101"/>
      <c r="F200" s="101"/>
    </row>
    <row r="201" spans="1:6" ht="13.15" customHeight="1">
      <c r="A201" s="30"/>
      <c r="B201" s="37"/>
      <c r="C201" s="65"/>
      <c r="D201" s="65"/>
      <c r="E201" s="101"/>
      <c r="F201" s="101"/>
    </row>
    <row r="202" spans="1:6" ht="13.15" customHeight="1">
      <c r="A202" s="30"/>
      <c r="B202" s="37"/>
      <c r="C202" s="65"/>
      <c r="D202" s="65"/>
      <c r="E202" s="101"/>
      <c r="F202" s="101"/>
    </row>
    <row r="203" spans="1:6" ht="13.15" customHeight="1">
      <c r="A203" s="30"/>
      <c r="B203" s="37"/>
      <c r="C203" s="65"/>
      <c r="D203" s="65"/>
      <c r="E203" s="101"/>
      <c r="F203" s="101"/>
    </row>
    <row r="204" spans="1:6" ht="13.15" customHeight="1">
      <c r="A204" s="30"/>
      <c r="B204" s="37"/>
      <c r="C204" s="65"/>
      <c r="D204" s="65"/>
      <c r="E204" s="101"/>
      <c r="F204" s="101"/>
    </row>
    <row r="205" spans="1:6" ht="13.15" customHeight="1">
      <c r="A205" s="30"/>
      <c r="B205" s="37"/>
      <c r="C205" s="65"/>
      <c r="D205" s="65"/>
      <c r="E205" s="101"/>
      <c r="F205" s="101"/>
    </row>
    <row r="206" spans="1:6" ht="13.15" customHeight="1">
      <c r="A206" s="30"/>
      <c r="B206" s="37"/>
      <c r="C206" s="65"/>
      <c r="D206" s="65"/>
      <c r="E206" s="101"/>
      <c r="F206" s="101"/>
    </row>
    <row r="207" spans="1:6" ht="13.15" customHeight="1">
      <c r="A207" s="30"/>
      <c r="B207" s="37"/>
      <c r="C207" s="65"/>
      <c r="D207" s="65"/>
      <c r="E207" s="101"/>
      <c r="F207" s="101"/>
    </row>
    <row r="208" spans="1:6" ht="13.15" customHeight="1">
      <c r="A208" s="30"/>
      <c r="B208" s="37"/>
      <c r="C208" s="65"/>
      <c r="D208" s="65"/>
      <c r="E208" s="101"/>
      <c r="F208" s="101"/>
    </row>
    <row r="209" spans="1:6" ht="13.15" customHeight="1">
      <c r="A209" s="30"/>
      <c r="B209" s="37"/>
      <c r="C209" s="65"/>
      <c r="D209" s="65"/>
      <c r="E209" s="101"/>
      <c r="F209" s="101"/>
    </row>
    <row r="210" spans="1:6" ht="13.15" customHeight="1">
      <c r="A210" s="30"/>
      <c r="B210" s="37"/>
      <c r="C210" s="65"/>
      <c r="D210" s="65"/>
      <c r="E210" s="101"/>
      <c r="F210" s="101"/>
    </row>
    <row r="211" spans="1:6" ht="13.15" customHeight="1">
      <c r="A211" s="30"/>
      <c r="B211" s="37"/>
      <c r="C211" s="65"/>
      <c r="D211" s="65"/>
      <c r="E211" s="101"/>
      <c r="F211" s="101"/>
    </row>
    <row r="212" spans="1:6" ht="13.15" customHeight="1">
      <c r="A212" s="30"/>
      <c r="B212" s="37"/>
      <c r="C212" s="65"/>
      <c r="D212" s="65"/>
      <c r="E212" s="101"/>
      <c r="F212" s="101"/>
    </row>
    <row r="213" spans="1:6" ht="13.15" customHeight="1">
      <c r="A213" s="30"/>
      <c r="B213" s="37"/>
      <c r="C213" s="65"/>
      <c r="D213" s="65"/>
      <c r="E213" s="101"/>
      <c r="F213" s="101"/>
    </row>
    <row r="214" spans="1:6" ht="13.15" customHeight="1">
      <c r="A214" s="30"/>
      <c r="B214" s="37"/>
      <c r="C214" s="65"/>
      <c r="D214" s="65"/>
      <c r="E214" s="101"/>
      <c r="F214" s="101"/>
    </row>
    <row r="215" spans="1:6" ht="13.15" customHeight="1">
      <c r="A215" s="30"/>
      <c r="B215" s="37"/>
      <c r="C215" s="65"/>
      <c r="D215" s="65"/>
      <c r="E215" s="101"/>
      <c r="F215" s="101"/>
    </row>
    <row r="216" spans="1:6" s="57" customFormat="1" ht="13.15" customHeight="1">
      <c r="A216" s="74"/>
      <c r="B216" s="75"/>
      <c r="C216" s="76"/>
      <c r="D216" s="76"/>
      <c r="E216" s="140" t="s">
        <v>71</v>
      </c>
      <c r="F216" s="123">
        <f>SUM(F149:F214)</f>
        <v>0</v>
      </c>
    </row>
    <row r="217" spans="1:6">
      <c r="A217" s="80"/>
      <c r="B217" s="81"/>
      <c r="C217" s="82"/>
      <c r="D217" s="82"/>
      <c r="E217" s="141"/>
      <c r="F217" s="141"/>
    </row>
  </sheetData>
  <mergeCells count="1">
    <mergeCell ref="A1:F1"/>
  </mergeCells>
  <printOptions horizontalCentered="1"/>
  <pageMargins left="0.15748031496062992" right="0.19685039370078741" top="0.19685039370078741" bottom="0.19685039370078741" header="0.19685039370078741" footer="0.19685039370078741"/>
  <pageSetup paperSize="9" scale="78" fitToHeight="3" orientation="portrait" r:id="rId1"/>
  <headerFooter>
    <oddFooter>&amp;LBill No. &amp;A&amp;RNAM G-2/&amp;P</oddFooter>
  </headerFooter>
  <rowBreaks count="2" manualBreakCount="2">
    <brk id="77" max="5" man="1"/>
    <brk id="14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54</vt:i4>
      </vt:variant>
    </vt:vector>
  </HeadingPairs>
  <TitlesOfParts>
    <vt:vector size="118" baseType="lpstr">
      <vt:lpstr>COVER</vt:lpstr>
      <vt:lpstr>FLY SHT-PREL</vt:lpstr>
      <vt:lpstr>Preliminaries -nam</vt:lpstr>
      <vt:lpstr>FLYSHT-GS</vt:lpstr>
      <vt:lpstr>Grand Summary</vt:lpstr>
      <vt:lpstr>FLYSHT-GI</vt:lpstr>
      <vt:lpstr>NAM G-1 GenItems</vt:lpstr>
      <vt:lpstr>FLYSHT-DWKS</vt:lpstr>
      <vt:lpstr>NAM G-2 DayWrks</vt:lpstr>
      <vt:lpstr>FLYSHT-MRC</vt:lpstr>
      <vt:lpstr>NAM G-3 MethdRtdChrgs</vt:lpstr>
      <vt:lpstr>FLYSHT-INT</vt:lpstr>
      <vt:lpstr>NAM W-1</vt:lpstr>
      <vt:lpstr>FLYSHT-INT (2)</vt:lpstr>
      <vt:lpstr>NAM W-2</vt:lpstr>
      <vt:lpstr>FLYSHT-WTP</vt:lpstr>
      <vt:lpstr>NAM W-3</vt:lpstr>
      <vt:lpstr>FLYSHT-AF</vt:lpstr>
      <vt:lpstr>NAM W-4</vt:lpstr>
      <vt:lpstr>FLYSHT-CLA</vt:lpstr>
      <vt:lpstr>NAM W-5</vt:lpstr>
      <vt:lpstr>FLYSHT-RGF</vt:lpstr>
      <vt:lpstr>NAM W-6</vt:lpstr>
      <vt:lpstr>FLYSHT-CWT</vt:lpstr>
      <vt:lpstr>NAM W-7</vt:lpstr>
      <vt:lpstr>FLYSHT-CH</vt:lpstr>
      <vt:lpstr>NAM W-8</vt:lpstr>
      <vt:lpstr>FLYSHT-PH</vt:lpstr>
      <vt:lpstr>NAM W-9</vt:lpstr>
      <vt:lpstr>FLYSHT-SDB</vt:lpstr>
      <vt:lpstr>NAM W-10</vt:lpstr>
      <vt:lpstr>FLYSHT-LAB</vt:lpstr>
      <vt:lpstr>NAM W-11</vt:lpstr>
      <vt:lpstr>FLYSHT-BKWSH</vt:lpstr>
      <vt:lpstr>NAM W-12 Backwash</vt:lpstr>
      <vt:lpstr>FLYSHT-TWM</vt:lpstr>
      <vt:lpstr>NAM W-13 Treated Water Main</vt:lpstr>
      <vt:lpstr>FLYSHT-RESV</vt:lpstr>
      <vt:lpstr>NAM W-14Reservoirs</vt:lpstr>
      <vt:lpstr>FLYSHT-DIST</vt:lpstr>
      <vt:lpstr>NAM W-15 Distribution  </vt:lpstr>
      <vt:lpstr>FLYSHT-OB</vt:lpstr>
      <vt:lpstr>NAM W-16 Office Blk</vt:lpstr>
      <vt:lpstr>FLYSHT-elec (2)</vt:lpstr>
      <vt:lpstr>NAM E-1</vt:lpstr>
      <vt:lpstr>FLYSHT-MECH (3)</vt:lpstr>
      <vt:lpstr>NAM M-1</vt:lpstr>
      <vt:lpstr>FLYSHT-SAN NAM</vt:lpstr>
      <vt:lpstr>NAM S-1 Sanitation</vt:lpstr>
      <vt:lpstr>NAM S-2 Sanitation</vt:lpstr>
      <vt:lpstr>NAM S-3 Sanitation</vt:lpstr>
      <vt:lpstr>FLYSHT-SAN KOB</vt:lpstr>
      <vt:lpstr>KOB S-1 Sanitation </vt:lpstr>
      <vt:lpstr>KOB S-2 Sanitation</vt:lpstr>
      <vt:lpstr>KOB S-3 Sanitation</vt:lpstr>
      <vt:lpstr>KOB S-4 Sanitation </vt:lpstr>
      <vt:lpstr>KOB S-5 Sanitation</vt:lpstr>
      <vt:lpstr>RUK S-6 Sanitation</vt:lpstr>
      <vt:lpstr>KOB S-7 Sanitation </vt:lpstr>
      <vt:lpstr>KOB S-8 Sanitation </vt:lpstr>
      <vt:lpstr>KOB S-9 Sanitation</vt:lpstr>
      <vt:lpstr>KOB S-10 Sanitation</vt:lpstr>
      <vt:lpstr>KOB S-11 Sanitation </vt:lpstr>
      <vt:lpstr>KOB S-12 Sanitation </vt:lpstr>
      <vt:lpstr>'NAM W-15 Distribution  '!_Toc412914481</vt:lpstr>
      <vt:lpstr>COVER!Print_Area</vt:lpstr>
      <vt:lpstr>'Grand Summary'!Print_Area</vt:lpstr>
      <vt:lpstr>'KOB S-3 Sanitation'!Print_Area</vt:lpstr>
      <vt:lpstr>'KOB S-5 Sanitation'!Print_Area</vt:lpstr>
      <vt:lpstr>'NAM G-1 GenItems'!Print_Area</vt:lpstr>
      <vt:lpstr>'NAM G-2 DayWrks'!Print_Area</vt:lpstr>
      <vt:lpstr>'NAM G-3 MethdRtdChrgs'!Print_Area</vt:lpstr>
      <vt:lpstr>'NAM S-2 Sanitation'!Print_Area</vt:lpstr>
      <vt:lpstr>'NAM W-1'!Print_Area</vt:lpstr>
      <vt:lpstr>'NAM W-10'!Print_Area</vt:lpstr>
      <vt:lpstr>'NAM W-11'!Print_Area</vt:lpstr>
      <vt:lpstr>'NAM W-12 Backwash'!Print_Area</vt:lpstr>
      <vt:lpstr>'NAM W-13 Treated Water Main'!Print_Area</vt:lpstr>
      <vt:lpstr>'NAM W-14Reservoirs'!Print_Area</vt:lpstr>
      <vt:lpstr>'NAM W-15 Distribution  '!Print_Area</vt:lpstr>
      <vt:lpstr>'NAM W-16 Office Blk'!Print_Area</vt:lpstr>
      <vt:lpstr>'NAM W-2'!Print_Area</vt:lpstr>
      <vt:lpstr>'NAM W-3'!Print_Area</vt:lpstr>
      <vt:lpstr>'NAM W-4'!Print_Area</vt:lpstr>
      <vt:lpstr>'NAM W-5'!Print_Area</vt:lpstr>
      <vt:lpstr>'NAM W-6'!Print_Area</vt:lpstr>
      <vt:lpstr>'NAM W-7'!Print_Area</vt:lpstr>
      <vt:lpstr>'NAM W-8'!Print_Area</vt:lpstr>
      <vt:lpstr>'NAM W-9'!Print_Area</vt:lpstr>
      <vt:lpstr>'Preliminaries -nam'!Print_Area</vt:lpstr>
      <vt:lpstr>'Grand Summary'!Print_Titles</vt:lpstr>
      <vt:lpstr>'NAM E-1'!Print_Titles</vt:lpstr>
      <vt:lpstr>'NAM G-1 GenItems'!Print_Titles</vt:lpstr>
      <vt:lpstr>'NAM G-2 DayWrks'!Print_Titles</vt:lpstr>
      <vt:lpstr>'NAM G-3 MethdRtdChrgs'!Print_Titles</vt:lpstr>
      <vt:lpstr>'NAM M-1'!Print_Titles</vt:lpstr>
      <vt:lpstr>'NAM W-1'!Print_Titles</vt:lpstr>
      <vt:lpstr>'NAM W-10'!Print_Titles</vt:lpstr>
      <vt:lpstr>'NAM W-11'!Print_Titles</vt:lpstr>
      <vt:lpstr>'NAM W-12 Backwash'!Print_Titles</vt:lpstr>
      <vt:lpstr>'NAM W-13 Treated Water Main'!Print_Titles</vt:lpstr>
      <vt:lpstr>'NAM W-14Reservoirs'!Print_Titles</vt:lpstr>
      <vt:lpstr>'NAM W-15 Distribution  '!Print_Titles</vt:lpstr>
      <vt:lpstr>'NAM W-16 Office Blk'!Print_Titles</vt:lpstr>
      <vt:lpstr>'NAM W-2'!Print_Titles</vt:lpstr>
      <vt:lpstr>'NAM W-3'!Print_Titles</vt:lpstr>
      <vt:lpstr>'NAM W-4'!Print_Titles</vt:lpstr>
      <vt:lpstr>'NAM W-5'!Print_Titles</vt:lpstr>
      <vt:lpstr>'NAM W-6'!Print_Titles</vt:lpstr>
      <vt:lpstr>'NAM W-7'!Print_Titles</vt:lpstr>
      <vt:lpstr>'NAM W-8'!Print_Titles</vt:lpstr>
      <vt:lpstr>'NAM W-9'!Print_Titles</vt:lpstr>
      <vt:lpstr>'Preliminaries -nam'!Print_Titles</vt:lpstr>
      <vt:lpstr>'NAM W-12 Backwash'!Print_Titles_MI</vt:lpstr>
      <vt:lpstr>'NAM W-13 Treated Water Main'!Print_Titles_MI</vt:lpstr>
      <vt:lpstr>'NAM W-14Reservoirs'!Print_Titles_MI</vt:lpstr>
      <vt:lpstr>'NAM W-15 Distribution  '!Print_Titles_MI</vt:lpstr>
      <vt:lpstr>'NAM W-9'!Print_Titles_MI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Acer;Eng. sarah</dc:creator>
  <cp:lastModifiedBy>Emmex</cp:lastModifiedBy>
  <cp:lastPrinted>2020-07-27T10:40:09Z</cp:lastPrinted>
  <dcterms:created xsi:type="dcterms:W3CDTF">2015-05-28T08:39:40Z</dcterms:created>
  <dcterms:modified xsi:type="dcterms:W3CDTF">2021-07-28T15:20:12Z</dcterms:modified>
</cp:coreProperties>
</file>